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xr:revisionPtr revIDLastSave="0" documentId="13_ncr:1_{0F91037F-00AE-48D3-9BB2-517E79F7A416}" xr6:coauthVersionLast="36" xr6:coauthVersionMax="36" xr10:uidLastSave="{00000000-0000-0000-0000-000000000000}"/>
  <workbookProtection workbookAlgorithmName="SHA-512" workbookHashValue="KQLEhSTOZ64at+m+m5kSpvp3lVy/NVP2XH3yLfIwjQfP4Y6zgUuAKY2I1DbTlDr3Iod1PV1v+nb3Z4RMDXaPnw==" workbookSaltValue="o830bGcv238GSeSW4pr+ug==" workbookSpinCount="100000" lockStructure="1"/>
  <bookViews>
    <workbookView xWindow="0" yWindow="0" windowWidth="19200" windowHeight="7050" tabRatio="926" xr2:uid="{00000000-000D-0000-FFFF-FFFF00000000}"/>
  </bookViews>
  <sheets>
    <sheet name="TOC" sheetId="24" r:id="rId1"/>
    <sheet name="Exec Summary" sheetId="42" r:id="rId2"/>
    <sheet name="Semi-Annual Comparisons" sheetId="1" r:id="rId3"/>
    <sheet name="Reports of CAN" sheetId="2" r:id="rId4"/>
    <sheet name="Assigned Investigations" sheetId="3" r:id="rId5"/>
    <sheet name="Open Investigations" sheetId="5" r:id="rId6"/>
    <sheet name="Completed Investigations" sheetId="4" r:id="rId7"/>
    <sheet name="Safe Haven" sheetId="36" r:id="rId8"/>
    <sheet name="Entries" sheetId="7" r:id="rId9"/>
    <sheet name="OOH" sheetId="8" r:id="rId10"/>
    <sheet name="Case Mgt." sheetId="26" r:id="rId11"/>
    <sheet name="Placement" sheetId="25" r:id="rId12"/>
    <sheet name="Exits" sheetId="10" r:id="rId13"/>
    <sheet name="Fatalities" sheetId="27" r:id="rId14"/>
    <sheet name="TPR" sheetId="28" r:id="rId15"/>
    <sheet name="Adoption-CP" sheetId="11" r:id="rId16"/>
    <sheet name="Adoption-Disruptions" sheetId="12" r:id="rId17"/>
    <sheet name="Adoption-Finalized" sheetId="13" r:id="rId18"/>
    <sheet name="Caseloads" sheetId="15" r:id="rId19"/>
    <sheet name="DCS Specialists" sheetId="33" r:id="rId20"/>
    <sheet name="Expenditures" sheetId="22" r:id="rId21"/>
    <sheet name="Training and Dependencies" sheetId="30" r:id="rId22"/>
    <sheet name="Title IV-E Waiver" sheetId="32" state="hidden" r:id="rId23"/>
    <sheet name="Faith-Based" sheetId="31" r:id="rId24"/>
    <sheet name="Runaways" sheetId="43" r:id="rId25"/>
    <sheet name="Missing Child" sheetId="44" r:id="rId26"/>
    <sheet name="SEN" sheetId="45" r:id="rId27"/>
    <sheet name="Best Interest Determination" sheetId="46" r:id="rId28"/>
    <sheet name="Metric Definition" sheetId="19" state="hidden" r:id="rId29"/>
    <sheet name="Metric Change Log" sheetId="20" state="hidden" r:id="rId30"/>
    <sheet name="DATA LIST" sheetId="34" state="hidden" r:id="rId31"/>
  </sheets>
  <definedNames>
    <definedName name="_ftn1" localSheetId="2">'Semi-Annual Comparisons'!$A$29</definedName>
    <definedName name="_ftn2" localSheetId="2">'Semi-Annual Comparisons'!$A$30</definedName>
    <definedName name="_ftnref1" localSheetId="2">'Semi-Annual Comparisons'!$A$5</definedName>
    <definedName name="_ftnref2" localSheetId="2">'Semi-Annual Comparisons'!$A$18</definedName>
    <definedName name="OLE_LINK1" localSheetId="1">'Exec Summary'!#REF!</definedName>
    <definedName name="_xlnm.Print_Area" localSheetId="15">'Adoption-CP'!$A$1:$E$396</definedName>
    <definedName name="_xlnm.Print_Area" localSheetId="16">'Adoption-Disruptions'!$A$1:$C$293</definedName>
    <definedName name="_xlnm.Print_Area" localSheetId="17">'Adoption-Finalized'!$A$1:$C$172</definedName>
    <definedName name="_xlnm.Print_Area" localSheetId="4">'Assigned Investigations'!$A$1:$R$145</definedName>
    <definedName name="_xlnm.Print_Area" localSheetId="27">'Best Interest Determination'!$A$1:$C$11</definedName>
    <definedName name="_xlnm.Print_Area" localSheetId="10">'Case Mgt.'!$A$1:$AC$16</definedName>
    <definedName name="_xlnm.Print_Area" localSheetId="18">Caseloads!$A$1:$K$182</definedName>
    <definedName name="_xlnm.Print_Area" localSheetId="6">'Completed Investigations'!$A$1:$S$465</definedName>
    <definedName name="_xlnm.Print_Area" localSheetId="19">'DCS Specialists'!$A$1:$K$452</definedName>
    <definedName name="_xlnm.Print_Area" localSheetId="8">Entries!$A$1:$Q$343</definedName>
    <definedName name="_xlnm.Print_Area" localSheetId="1">'Exec Summary'!$A$1:$B$22</definedName>
    <definedName name="_xlnm.Print_Area" localSheetId="12">Exits!$A$1:$R$313</definedName>
    <definedName name="_xlnm.Print_Area" localSheetId="20">Expenditures!$A$67:$R$252</definedName>
    <definedName name="_xlnm.Print_Area" localSheetId="13">Fatalities!$A$1:$R$293</definedName>
    <definedName name="_xlnm.Print_Area" localSheetId="9">OOH!$A$1:$AA$89</definedName>
    <definedName name="_xlnm.Print_Area" localSheetId="5">'Open Investigations'!$A$1:$R$146</definedName>
    <definedName name="_xlnm.Print_Area" localSheetId="11">Placement!$A$1:$L$333</definedName>
    <definedName name="_xlnm.Print_Area" localSheetId="3">'Reports of CAN'!$A$1:$X$63</definedName>
    <definedName name="_xlnm.Print_Area" localSheetId="7">'Safe Haven'!$A$1:$M$20</definedName>
    <definedName name="_xlnm.Print_Area" localSheetId="2">'Semi-Annual Comparisons'!$A$1:$P$33</definedName>
    <definedName name="_xlnm.Print_Area" localSheetId="0">TOC!$A$1:$B$31</definedName>
    <definedName name="_xlnm.Print_Area" localSheetId="14">TPR!$A$2:$R$94</definedName>
    <definedName name="_xlnm.Print_Area" localSheetId="21">'Training and Dependencies'!$A$2:$M$46</definedName>
    <definedName name="_xlnm.Print_Titles" localSheetId="6">'Completed Investigations'!$1:$1</definedName>
    <definedName name="_xlnm.Print_Titles" localSheetId="8">Entries!$1:$1</definedName>
    <definedName name="_xlnm.Print_Titles" localSheetId="11">Placement!$1:$1</definedName>
    <definedName name="_xlnm.Print_Titles" localSheetId="21">'Training and Dependencies'!$2:$2</definedName>
    <definedName name="Reports" localSheetId="3">'Reports of CAN'!$A$1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9" i="33" l="1"/>
  <c r="K80" i="33" s="1"/>
  <c r="K78" i="33"/>
  <c r="J67" i="33"/>
  <c r="I67" i="33"/>
  <c r="H67" i="33"/>
  <c r="G67" i="33"/>
  <c r="F67" i="33"/>
  <c r="E67" i="33"/>
  <c r="D67" i="33"/>
  <c r="K66" i="33"/>
  <c r="K65" i="33"/>
  <c r="K64" i="33"/>
  <c r="K63" i="33"/>
  <c r="K62" i="33"/>
  <c r="J57" i="33"/>
  <c r="I57" i="33"/>
  <c r="H57" i="33"/>
  <c r="G57" i="33"/>
  <c r="F57" i="33"/>
  <c r="E57" i="33"/>
  <c r="D57" i="33"/>
  <c r="K56" i="33"/>
  <c r="K55" i="33"/>
  <c r="K54" i="33"/>
  <c r="K53" i="33"/>
  <c r="K52" i="33"/>
  <c r="J46" i="33"/>
  <c r="J47" i="33" s="1"/>
  <c r="I46" i="33"/>
  <c r="I47" i="33" s="1"/>
  <c r="H46" i="33"/>
  <c r="H47" i="33" s="1"/>
  <c r="G46" i="33"/>
  <c r="G47" i="33" s="1"/>
  <c r="F46" i="33"/>
  <c r="F47" i="33" s="1"/>
  <c r="E46" i="33"/>
  <c r="E47" i="33" s="1"/>
  <c r="D46" i="33"/>
  <c r="D47" i="33" s="1"/>
  <c r="K45" i="33"/>
  <c r="K44" i="33"/>
  <c r="K43" i="33"/>
  <c r="E73" i="33" l="1"/>
  <c r="E72" i="33" s="1"/>
  <c r="J73" i="33"/>
  <c r="J72" i="33" s="1"/>
  <c r="K57" i="33"/>
  <c r="K67" i="33"/>
  <c r="K73" i="33" s="1"/>
  <c r="K72" i="33" s="1"/>
  <c r="G73" i="33"/>
  <c r="G72" i="33" s="1"/>
  <c r="I73" i="33"/>
  <c r="I72" i="33" s="1"/>
  <c r="F73" i="33"/>
  <c r="F72" i="33" s="1"/>
  <c r="K46" i="33"/>
  <c r="K47" i="33" s="1"/>
  <c r="D73" i="33"/>
  <c r="D72" i="33" s="1"/>
  <c r="H73" i="33"/>
  <c r="H72" i="33" s="1"/>
  <c r="C60" i="8" l="1"/>
  <c r="C6" i="8"/>
  <c r="E6" i="8"/>
  <c r="V28" i="1" l="1"/>
  <c r="V27" i="1"/>
  <c r="C97" i="11"/>
  <c r="C96" i="11"/>
  <c r="C91" i="11"/>
  <c r="E67" i="11"/>
  <c r="E57" i="11"/>
  <c r="V26" i="1"/>
  <c r="V24" i="1"/>
  <c r="V25" i="1" s="1"/>
  <c r="V22" i="1"/>
  <c r="V19" i="1" l="1"/>
  <c r="V18" i="1"/>
  <c r="V17" i="1"/>
  <c r="V16" i="1"/>
  <c r="V15" i="1"/>
  <c r="V14" i="1"/>
  <c r="V13" i="1"/>
  <c r="V12" i="1"/>
  <c r="V11" i="1"/>
  <c r="V10" i="1"/>
  <c r="V9" i="1"/>
  <c r="D83" i="8" l="1"/>
  <c r="D7" i="26" l="1"/>
  <c r="D60" i="8"/>
  <c r="Q74" i="10" l="1"/>
  <c r="O74" i="10"/>
  <c r="M74" i="10"/>
  <c r="K74" i="10"/>
  <c r="I74" i="10"/>
  <c r="G74" i="10"/>
  <c r="C248" i="4" l="1"/>
  <c r="D248" i="4"/>
  <c r="E248" i="4"/>
  <c r="F248" i="4"/>
  <c r="G248" i="4"/>
  <c r="H248" i="4"/>
  <c r="I248" i="4"/>
  <c r="J248" i="4"/>
  <c r="K248" i="4"/>
  <c r="L248" i="4"/>
  <c r="M248" i="4"/>
  <c r="N248" i="4"/>
  <c r="O248" i="4"/>
  <c r="P248" i="4"/>
  <c r="Q248" i="4"/>
  <c r="R252" i="4"/>
  <c r="R248" i="4" l="1"/>
  <c r="D61" i="4" l="1"/>
  <c r="E61" i="4"/>
  <c r="F61" i="4"/>
  <c r="G61" i="4"/>
  <c r="H61" i="4"/>
  <c r="I61" i="4"/>
  <c r="J61" i="4"/>
  <c r="K61" i="4"/>
  <c r="L61" i="4"/>
  <c r="M61" i="4"/>
  <c r="N61" i="4"/>
  <c r="O61" i="4"/>
  <c r="P61" i="4"/>
  <c r="Q61" i="4"/>
  <c r="D62" i="4"/>
  <c r="E62" i="4"/>
  <c r="F62" i="4"/>
  <c r="G62" i="4"/>
  <c r="H62" i="4"/>
  <c r="I62" i="4"/>
  <c r="J62" i="4"/>
  <c r="K62" i="4"/>
  <c r="L62" i="4"/>
  <c r="M62" i="4"/>
  <c r="N62" i="4"/>
  <c r="O62" i="4"/>
  <c r="P62" i="4"/>
  <c r="Q62" i="4"/>
  <c r="D63" i="4"/>
  <c r="E63" i="4"/>
  <c r="F63" i="4"/>
  <c r="G63" i="4"/>
  <c r="H63" i="4"/>
  <c r="I63" i="4"/>
  <c r="J63" i="4"/>
  <c r="K63" i="4"/>
  <c r="L63" i="4"/>
  <c r="M63" i="4"/>
  <c r="N63" i="4"/>
  <c r="O63" i="4"/>
  <c r="P63" i="4"/>
  <c r="Q63" i="4"/>
  <c r="C62" i="4"/>
  <c r="C63" i="4"/>
  <c r="C61" i="4"/>
  <c r="I5" i="4"/>
  <c r="H4" i="4"/>
  <c r="H5" i="4"/>
  <c r="I4" i="4"/>
  <c r="V4" i="1"/>
  <c r="V8" i="1"/>
  <c r="B49" i="43" l="1"/>
  <c r="B44" i="43"/>
  <c r="B32" i="43"/>
  <c r="B23" i="43"/>
  <c r="O44" i="30"/>
  <c r="N44" i="30"/>
  <c r="O37" i="30"/>
  <c r="N37" i="30"/>
  <c r="G28" i="15" l="1"/>
  <c r="F28" i="15"/>
  <c r="E28" i="15"/>
  <c r="D28" i="15"/>
  <c r="C28" i="15"/>
  <c r="K27" i="15"/>
  <c r="K26" i="15"/>
  <c r="K28" i="15" s="1"/>
  <c r="G24" i="15"/>
  <c r="F24" i="15"/>
  <c r="E24" i="15"/>
  <c r="D24" i="15"/>
  <c r="C24" i="15"/>
  <c r="K23" i="15"/>
  <c r="K22" i="15"/>
  <c r="K24" i="15" s="1"/>
  <c r="J20" i="15"/>
  <c r="I20" i="15"/>
  <c r="G20" i="15"/>
  <c r="F20" i="15"/>
  <c r="E20" i="15"/>
  <c r="D20" i="15"/>
  <c r="C20" i="15"/>
  <c r="K19" i="15"/>
  <c r="K18" i="15"/>
  <c r="B35" i="13"/>
  <c r="C32" i="13" s="1"/>
  <c r="B30" i="13"/>
  <c r="C28" i="13" s="1"/>
  <c r="C29" i="13"/>
  <c r="B74" i="12"/>
  <c r="C71" i="12" s="1"/>
  <c r="B69" i="12"/>
  <c r="C68" i="12" s="1"/>
  <c r="B64" i="12"/>
  <c r="C63" i="12" s="1"/>
  <c r="B58" i="12"/>
  <c r="C56" i="12" s="1"/>
  <c r="B50" i="12"/>
  <c r="C48" i="12" s="1"/>
  <c r="B99" i="11"/>
  <c r="C95" i="11" s="1"/>
  <c r="B93" i="11"/>
  <c r="C90" i="11" s="1"/>
  <c r="B86" i="11"/>
  <c r="C85" i="11" s="1"/>
  <c r="D77" i="11"/>
  <c r="E76" i="11" s="1"/>
  <c r="B77" i="11"/>
  <c r="C76" i="11" s="1"/>
  <c r="D70" i="11"/>
  <c r="E68" i="11" s="1"/>
  <c r="B70" i="11"/>
  <c r="C68" i="11" s="1"/>
  <c r="D62" i="11"/>
  <c r="E60" i="11" s="1"/>
  <c r="B62" i="11"/>
  <c r="C61" i="11" s="1"/>
  <c r="P17" i="28"/>
  <c r="O17" i="28"/>
  <c r="N17" i="28"/>
  <c r="M17" i="28"/>
  <c r="L17" i="28"/>
  <c r="K17" i="28"/>
  <c r="J17" i="28"/>
  <c r="I17" i="28"/>
  <c r="H17" i="28"/>
  <c r="G17" i="28"/>
  <c r="F17" i="28"/>
  <c r="E17" i="28"/>
  <c r="D17" i="28"/>
  <c r="C17" i="28"/>
  <c r="B17" i="28"/>
  <c r="Q16" i="28"/>
  <c r="Q15" i="28"/>
  <c r="Q14" i="28"/>
  <c r="Q13" i="28"/>
  <c r="P26" i="27"/>
  <c r="O26" i="27"/>
  <c r="N26" i="27"/>
  <c r="M26" i="27"/>
  <c r="L26" i="27"/>
  <c r="K26" i="27"/>
  <c r="J26" i="27"/>
  <c r="I26" i="27"/>
  <c r="H26" i="27"/>
  <c r="G26" i="27"/>
  <c r="F26" i="27"/>
  <c r="E26" i="27"/>
  <c r="D26" i="27"/>
  <c r="C26" i="27"/>
  <c r="B26" i="27"/>
  <c r="Q25" i="27"/>
  <c r="Q24" i="27"/>
  <c r="Q23" i="27"/>
  <c r="Q22" i="27"/>
  <c r="Q21" i="27"/>
  <c r="P74" i="10"/>
  <c r="Q71" i="10" s="1"/>
  <c r="N74" i="10"/>
  <c r="L74" i="10"/>
  <c r="M73" i="10" s="1"/>
  <c r="J74" i="10"/>
  <c r="K71" i="10" s="1"/>
  <c r="H74" i="10"/>
  <c r="I71" i="10" s="1"/>
  <c r="F74" i="10"/>
  <c r="G71" i="10" s="1"/>
  <c r="D74" i="10"/>
  <c r="E73" i="10" s="1"/>
  <c r="C74" i="10"/>
  <c r="B74" i="10"/>
  <c r="R73" i="10"/>
  <c r="Q73" i="10"/>
  <c r="O73" i="10"/>
  <c r="K73" i="10"/>
  <c r="G73" i="10"/>
  <c r="C73" i="10"/>
  <c r="R72" i="10"/>
  <c r="Q72" i="10"/>
  <c r="O72" i="10"/>
  <c r="I72" i="10"/>
  <c r="G72" i="10"/>
  <c r="C72" i="10"/>
  <c r="R71" i="10"/>
  <c r="O71" i="10"/>
  <c r="M71" i="10"/>
  <c r="C71" i="10"/>
  <c r="R70" i="10"/>
  <c r="O70" i="10"/>
  <c r="M70" i="10"/>
  <c r="G70" i="10"/>
  <c r="C70" i="10"/>
  <c r="P68" i="10"/>
  <c r="Q66" i="10" s="1"/>
  <c r="N68" i="10"/>
  <c r="O66" i="10" s="1"/>
  <c r="L68" i="10"/>
  <c r="M64" i="10" s="1"/>
  <c r="J68" i="10"/>
  <c r="H68" i="10"/>
  <c r="I66" i="10" s="1"/>
  <c r="F68" i="10"/>
  <c r="D68" i="10"/>
  <c r="E64" i="10" s="1"/>
  <c r="B68" i="10"/>
  <c r="C67" i="10" s="1"/>
  <c r="R67" i="10"/>
  <c r="Q67" i="10"/>
  <c r="O67" i="10"/>
  <c r="K67" i="10"/>
  <c r="I67" i="10"/>
  <c r="G67" i="10"/>
  <c r="R66" i="10"/>
  <c r="K66" i="10"/>
  <c r="G66" i="10"/>
  <c r="R65" i="10"/>
  <c r="K65" i="10"/>
  <c r="G65" i="10"/>
  <c r="E65" i="10"/>
  <c r="R64" i="10"/>
  <c r="K64" i="10"/>
  <c r="G64" i="10"/>
  <c r="C64" i="10"/>
  <c r="R63" i="10"/>
  <c r="O63" i="10"/>
  <c r="K63" i="10"/>
  <c r="I63" i="10"/>
  <c r="G63" i="10"/>
  <c r="R62" i="10"/>
  <c r="K62" i="10"/>
  <c r="G62" i="10"/>
  <c r="C62" i="10"/>
  <c r="P60" i="10"/>
  <c r="Q57" i="10" s="1"/>
  <c r="N60" i="10"/>
  <c r="O57" i="10" s="1"/>
  <c r="L60" i="10"/>
  <c r="M59" i="10" s="1"/>
  <c r="J60" i="10"/>
  <c r="K59" i="10" s="1"/>
  <c r="H60" i="10"/>
  <c r="I57" i="10" s="1"/>
  <c r="F60" i="10"/>
  <c r="G57" i="10" s="1"/>
  <c r="D60" i="10"/>
  <c r="E59" i="10" s="1"/>
  <c r="B60" i="10"/>
  <c r="R59" i="10"/>
  <c r="O59" i="10"/>
  <c r="I59" i="10"/>
  <c r="R58" i="10"/>
  <c r="O58" i="10"/>
  <c r="K58" i="10"/>
  <c r="I58" i="10"/>
  <c r="G58" i="10"/>
  <c r="C58" i="10"/>
  <c r="R57" i="10"/>
  <c r="K57" i="10"/>
  <c r="E57" i="10"/>
  <c r="C57" i="10"/>
  <c r="R56" i="10"/>
  <c r="O56" i="10"/>
  <c r="M56" i="10"/>
  <c r="K56" i="10"/>
  <c r="G56" i="10"/>
  <c r="E56" i="10"/>
  <c r="C56" i="10"/>
  <c r="R55" i="10"/>
  <c r="O55" i="10"/>
  <c r="I55" i="10"/>
  <c r="R54" i="10"/>
  <c r="O54" i="10"/>
  <c r="O60" i="10" s="1"/>
  <c r="K54" i="10"/>
  <c r="I54" i="10"/>
  <c r="G54" i="10"/>
  <c r="C54" i="10"/>
  <c r="P52" i="10"/>
  <c r="N52" i="10"/>
  <c r="O49" i="10" s="1"/>
  <c r="L52" i="10"/>
  <c r="M47" i="10" s="1"/>
  <c r="J52" i="10"/>
  <c r="K51" i="10" s="1"/>
  <c r="H52" i="10"/>
  <c r="I51" i="10" s="1"/>
  <c r="F52" i="10"/>
  <c r="G49" i="10" s="1"/>
  <c r="D52" i="10"/>
  <c r="B52" i="10"/>
  <c r="C51" i="10" s="1"/>
  <c r="R51" i="10"/>
  <c r="Q51" i="10"/>
  <c r="M51" i="10"/>
  <c r="E51" i="10"/>
  <c r="R50" i="10"/>
  <c r="Q50" i="10"/>
  <c r="O50" i="10"/>
  <c r="M50" i="10"/>
  <c r="I50" i="10"/>
  <c r="G50" i="10"/>
  <c r="E50" i="10"/>
  <c r="R49" i="10"/>
  <c r="Q49" i="10"/>
  <c r="E49" i="10"/>
  <c r="R48" i="10"/>
  <c r="Q48" i="10"/>
  <c r="K48" i="10"/>
  <c r="I48" i="10"/>
  <c r="E48" i="10"/>
  <c r="C48" i="10"/>
  <c r="R47" i="10"/>
  <c r="Q47" i="10"/>
  <c r="E47" i="10"/>
  <c r="R46" i="10"/>
  <c r="Q46" i="10"/>
  <c r="O46" i="10"/>
  <c r="I46" i="10"/>
  <c r="G46" i="10"/>
  <c r="E46" i="10"/>
  <c r="R45" i="10"/>
  <c r="Q45" i="10"/>
  <c r="M45" i="10"/>
  <c r="E45" i="10"/>
  <c r="R44" i="10"/>
  <c r="Q44" i="10"/>
  <c r="M44" i="10"/>
  <c r="K44" i="10"/>
  <c r="I44" i="10"/>
  <c r="E44" i="10"/>
  <c r="C44" i="10"/>
  <c r="R83" i="10"/>
  <c r="R84" i="10"/>
  <c r="R85" i="10"/>
  <c r="R86" i="10"/>
  <c r="R87" i="10"/>
  <c r="R88" i="10"/>
  <c r="R89" i="10"/>
  <c r="C90" i="10"/>
  <c r="R90" i="10"/>
  <c r="B91" i="10"/>
  <c r="C83" i="10" s="1"/>
  <c r="D91" i="10"/>
  <c r="E86" i="10" s="1"/>
  <c r="F91" i="10"/>
  <c r="G85" i="10" s="1"/>
  <c r="H91" i="10"/>
  <c r="I84" i="10" s="1"/>
  <c r="J91" i="10"/>
  <c r="K83" i="10" s="1"/>
  <c r="L91" i="10"/>
  <c r="M86" i="10" s="1"/>
  <c r="N91" i="10"/>
  <c r="O85" i="10" s="1"/>
  <c r="P91" i="10"/>
  <c r="Q84" i="10" s="1"/>
  <c r="R93" i="10"/>
  <c r="R94" i="10"/>
  <c r="R95" i="10"/>
  <c r="R96" i="10"/>
  <c r="R97" i="10"/>
  <c r="R98" i="10"/>
  <c r="B99" i="10"/>
  <c r="C96" i="10" s="1"/>
  <c r="D99" i="10"/>
  <c r="E95" i="10" s="1"/>
  <c r="F99" i="10"/>
  <c r="G94" i="10" s="1"/>
  <c r="H99" i="10"/>
  <c r="I93" i="10" s="1"/>
  <c r="J99" i="10"/>
  <c r="K96" i="10" s="1"/>
  <c r="L99" i="10"/>
  <c r="M95" i="10" s="1"/>
  <c r="N99" i="10"/>
  <c r="O94" i="10" s="1"/>
  <c r="P99" i="10"/>
  <c r="Q93" i="10" s="1"/>
  <c r="R101" i="10"/>
  <c r="R102" i="10"/>
  <c r="R107" i="10" s="1"/>
  <c r="R103" i="10"/>
  <c r="R104" i="10"/>
  <c r="R105" i="10"/>
  <c r="M106" i="10"/>
  <c r="R106" i="10"/>
  <c r="B107" i="10"/>
  <c r="C101" i="10" s="1"/>
  <c r="D107" i="10"/>
  <c r="E104" i="10" s="1"/>
  <c r="F107" i="10"/>
  <c r="G103" i="10" s="1"/>
  <c r="H107" i="10"/>
  <c r="I102" i="10" s="1"/>
  <c r="J107" i="10"/>
  <c r="K101" i="10" s="1"/>
  <c r="L107" i="10"/>
  <c r="M104" i="10" s="1"/>
  <c r="N107" i="10"/>
  <c r="O103" i="10" s="1"/>
  <c r="P107" i="10"/>
  <c r="Q102" i="10" s="1"/>
  <c r="R109" i="10"/>
  <c r="R110" i="10"/>
  <c r="M111" i="10"/>
  <c r="R111" i="10"/>
  <c r="K112" i="10"/>
  <c r="R112" i="10"/>
  <c r="R113" i="10" s="1"/>
  <c r="B113" i="10"/>
  <c r="C110" i="10" s="1"/>
  <c r="D113" i="10"/>
  <c r="E109" i="10" s="1"/>
  <c r="F113" i="10"/>
  <c r="G112" i="10" s="1"/>
  <c r="H113" i="10"/>
  <c r="I111" i="10" s="1"/>
  <c r="J113" i="10"/>
  <c r="K110" i="10" s="1"/>
  <c r="L113" i="10"/>
  <c r="M109" i="10" s="1"/>
  <c r="N113" i="10"/>
  <c r="O112" i="10" s="1"/>
  <c r="P113" i="10"/>
  <c r="Q111" i="10" s="1"/>
  <c r="G5" i="10"/>
  <c r="G13" i="10" s="1"/>
  <c r="O5" i="10"/>
  <c r="O13" i="10" s="1"/>
  <c r="R5" i="10"/>
  <c r="C6" i="10"/>
  <c r="K6" i="10"/>
  <c r="R6" i="10"/>
  <c r="C7" i="10"/>
  <c r="K7" i="10"/>
  <c r="R7" i="10"/>
  <c r="G8" i="10"/>
  <c r="O8" i="10"/>
  <c r="R8" i="10"/>
  <c r="G9" i="10"/>
  <c r="O9" i="10"/>
  <c r="R9" i="10"/>
  <c r="C10" i="10"/>
  <c r="K10" i="10"/>
  <c r="R10" i="10"/>
  <c r="C11" i="10"/>
  <c r="K11" i="10"/>
  <c r="R11" i="10"/>
  <c r="G12" i="10"/>
  <c r="O12" i="10"/>
  <c r="R12" i="10"/>
  <c r="B13" i="10"/>
  <c r="C8" i="10" s="1"/>
  <c r="D13" i="10"/>
  <c r="E7" i="10" s="1"/>
  <c r="F13" i="10"/>
  <c r="G6" i="10" s="1"/>
  <c r="H13" i="10"/>
  <c r="I5" i="10" s="1"/>
  <c r="I13" i="10" s="1"/>
  <c r="J13" i="10"/>
  <c r="K8" i="10" s="1"/>
  <c r="L13" i="10"/>
  <c r="M7" i="10" s="1"/>
  <c r="N13" i="10"/>
  <c r="O6" i="10" s="1"/>
  <c r="P13" i="10"/>
  <c r="Q5" i="10" s="1"/>
  <c r="Q13" i="10" s="1"/>
  <c r="C15" i="10"/>
  <c r="C21" i="10" s="1"/>
  <c r="E15" i="10"/>
  <c r="M15" i="10"/>
  <c r="M21" i="10" s="1"/>
  <c r="R15" i="10"/>
  <c r="C16" i="10"/>
  <c r="I16" i="10"/>
  <c r="Q16" i="10"/>
  <c r="R16" i="10"/>
  <c r="G17" i="10"/>
  <c r="I17" i="10"/>
  <c r="Q17" i="10"/>
  <c r="R17" i="10"/>
  <c r="G18" i="10"/>
  <c r="M18" i="10"/>
  <c r="R18" i="10"/>
  <c r="C19" i="10"/>
  <c r="E19" i="10"/>
  <c r="M19" i="10"/>
  <c r="R19" i="10"/>
  <c r="C20" i="10"/>
  <c r="G20" i="10"/>
  <c r="I20" i="10"/>
  <c r="Q20" i="10"/>
  <c r="R20" i="10"/>
  <c r="B21" i="10"/>
  <c r="C17" i="10" s="1"/>
  <c r="D21" i="10"/>
  <c r="E16" i="10" s="1"/>
  <c r="E21" i="10"/>
  <c r="F21" i="10"/>
  <c r="G15" i="10" s="1"/>
  <c r="G21" i="10" s="1"/>
  <c r="H21" i="10"/>
  <c r="I18" i="10" s="1"/>
  <c r="J21" i="10"/>
  <c r="K17" i="10" s="1"/>
  <c r="L21" i="10"/>
  <c r="M16" i="10" s="1"/>
  <c r="N21" i="10"/>
  <c r="O15" i="10" s="1"/>
  <c r="O21" i="10" s="1"/>
  <c r="P21" i="10"/>
  <c r="Q18" i="10" s="1"/>
  <c r="R23" i="10"/>
  <c r="R24" i="10"/>
  <c r="J46" i="25"/>
  <c r="I46" i="25"/>
  <c r="H46" i="25"/>
  <c r="G46" i="25"/>
  <c r="F46" i="25"/>
  <c r="E46" i="25"/>
  <c r="D46" i="25"/>
  <c r="C46" i="25"/>
  <c r="B46" i="25"/>
  <c r="K45" i="25"/>
  <c r="K44" i="25"/>
  <c r="K43" i="25"/>
  <c r="K42" i="25"/>
  <c r="K41" i="25"/>
  <c r="K40" i="25"/>
  <c r="K39" i="25"/>
  <c r="K38" i="25"/>
  <c r="K37" i="25"/>
  <c r="K36" i="25"/>
  <c r="K35" i="25"/>
  <c r="K34" i="25"/>
  <c r="K33" i="25"/>
  <c r="K32" i="25"/>
  <c r="K31" i="25"/>
  <c r="K30" i="25"/>
  <c r="K29" i="25"/>
  <c r="K28" i="25"/>
  <c r="K27" i="25"/>
  <c r="E14" i="26"/>
  <c r="V23" i="1" s="1"/>
  <c r="E7" i="26"/>
  <c r="E6" i="26"/>
  <c r="D84" i="8"/>
  <c r="D72" i="8"/>
  <c r="E69" i="8" s="1"/>
  <c r="E71" i="8"/>
  <c r="E66" i="8"/>
  <c r="E59" i="8"/>
  <c r="E57" i="8"/>
  <c r="E53" i="8"/>
  <c r="D40" i="8"/>
  <c r="E39" i="8" s="1"/>
  <c r="E37" i="8"/>
  <c r="E36" i="8"/>
  <c r="D33" i="8"/>
  <c r="E32" i="8" s="1"/>
  <c r="D23" i="8"/>
  <c r="E22" i="8" s="1"/>
  <c r="E20" i="8"/>
  <c r="E19" i="8"/>
  <c r="D14" i="8"/>
  <c r="E13" i="8" s="1"/>
  <c r="E11" i="8"/>
  <c r="E10" i="8"/>
  <c r="E7" i="8"/>
  <c r="P49" i="7"/>
  <c r="O49" i="7"/>
  <c r="N49" i="7"/>
  <c r="M49" i="7"/>
  <c r="L49" i="7"/>
  <c r="K49" i="7"/>
  <c r="J49" i="7"/>
  <c r="I49" i="7"/>
  <c r="H49" i="7"/>
  <c r="G49" i="7"/>
  <c r="F49" i="7"/>
  <c r="E49" i="7"/>
  <c r="D49" i="7"/>
  <c r="C49" i="7"/>
  <c r="B49" i="7"/>
  <c r="Q48" i="7"/>
  <c r="Q47" i="7"/>
  <c r="P44" i="7"/>
  <c r="O44" i="7"/>
  <c r="N44" i="7"/>
  <c r="M44" i="7"/>
  <c r="L44" i="7"/>
  <c r="K44" i="7"/>
  <c r="J44" i="7"/>
  <c r="I44" i="7"/>
  <c r="H44" i="7"/>
  <c r="G44" i="7"/>
  <c r="F44" i="7"/>
  <c r="E44" i="7"/>
  <c r="D44" i="7"/>
  <c r="C44" i="7"/>
  <c r="B44" i="7"/>
  <c r="Q43" i="7"/>
  <c r="Q44" i="7" s="1"/>
  <c r="Q42" i="7"/>
  <c r="P39" i="7"/>
  <c r="O39" i="7"/>
  <c r="N39" i="7"/>
  <c r="M39" i="7"/>
  <c r="L39" i="7"/>
  <c r="K39" i="7"/>
  <c r="J39" i="7"/>
  <c r="I39" i="7"/>
  <c r="H39" i="7"/>
  <c r="G39" i="7"/>
  <c r="F39" i="7"/>
  <c r="E39" i="7"/>
  <c r="D39" i="7"/>
  <c r="C39" i="7"/>
  <c r="B39" i="7"/>
  <c r="Q38" i="7"/>
  <c r="Q37" i="7"/>
  <c r="L34" i="7"/>
  <c r="Q33" i="7"/>
  <c r="O34" i="7" s="1"/>
  <c r="Q29" i="7"/>
  <c r="P30" i="7" s="1"/>
  <c r="Q42" i="4"/>
  <c r="P42" i="4"/>
  <c r="O42" i="4"/>
  <c r="N42" i="4"/>
  <c r="M42" i="4"/>
  <c r="L42" i="4"/>
  <c r="K42" i="4"/>
  <c r="J42" i="4"/>
  <c r="I42" i="4"/>
  <c r="H42" i="4"/>
  <c r="G42" i="4"/>
  <c r="F42" i="4"/>
  <c r="E42" i="4"/>
  <c r="D42" i="4"/>
  <c r="C42" i="4"/>
  <c r="Q41" i="4"/>
  <c r="P41" i="4"/>
  <c r="O41" i="4"/>
  <c r="N41" i="4"/>
  <c r="M41" i="4"/>
  <c r="L41" i="4"/>
  <c r="K41" i="4"/>
  <c r="J41" i="4"/>
  <c r="I41" i="4"/>
  <c r="H41" i="4"/>
  <c r="G41" i="4"/>
  <c r="F41" i="4"/>
  <c r="E41" i="4"/>
  <c r="D41" i="4"/>
  <c r="C41" i="4"/>
  <c r="Q40" i="4"/>
  <c r="P40" i="4"/>
  <c r="O40" i="4"/>
  <c r="N40" i="4"/>
  <c r="M40" i="4"/>
  <c r="L40" i="4"/>
  <c r="K40" i="4"/>
  <c r="J40" i="4"/>
  <c r="I40" i="4"/>
  <c r="H40" i="4"/>
  <c r="G40" i="4"/>
  <c r="F40" i="4"/>
  <c r="E40" i="4"/>
  <c r="D40" i="4"/>
  <c r="C40" i="4"/>
  <c r="R39" i="4"/>
  <c r="R38" i="4"/>
  <c r="R37" i="4"/>
  <c r="S37" i="4" s="1"/>
  <c r="R36" i="4"/>
  <c r="R35" i="4"/>
  <c r="R34" i="4"/>
  <c r="R33" i="4"/>
  <c r="S33" i="4" s="1"/>
  <c r="R32" i="4"/>
  <c r="R31" i="4"/>
  <c r="R30" i="4"/>
  <c r="R29" i="4"/>
  <c r="S29" i="4" s="1"/>
  <c r="R28" i="4"/>
  <c r="R26" i="4"/>
  <c r="R25" i="4"/>
  <c r="R24" i="4"/>
  <c r="S24" i="4" s="1"/>
  <c r="R23" i="4"/>
  <c r="R22" i="4"/>
  <c r="R21" i="4"/>
  <c r="R20" i="4"/>
  <c r="S20" i="4" s="1"/>
  <c r="R19" i="4"/>
  <c r="R18" i="4"/>
  <c r="R17" i="4"/>
  <c r="R16" i="4"/>
  <c r="R15" i="4"/>
  <c r="R14" i="4"/>
  <c r="R13" i="4"/>
  <c r="R12" i="4"/>
  <c r="Q17" i="28" l="1"/>
  <c r="R16" i="28" s="1"/>
  <c r="E54" i="8"/>
  <c r="E56" i="8"/>
  <c r="E68" i="8"/>
  <c r="E67" i="8"/>
  <c r="E64" i="8"/>
  <c r="E70" i="8"/>
  <c r="E38" i="8"/>
  <c r="E40" i="8" s="1"/>
  <c r="E29" i="8"/>
  <c r="Q26" i="27"/>
  <c r="Q49" i="7"/>
  <c r="Q39" i="7"/>
  <c r="D34" i="7"/>
  <c r="P34" i="7"/>
  <c r="H34" i="7"/>
  <c r="K20" i="15"/>
  <c r="C33" i="13"/>
  <c r="C34" i="13"/>
  <c r="C26" i="13"/>
  <c r="K70" i="10"/>
  <c r="K72" i="10"/>
  <c r="I73" i="10"/>
  <c r="E71" i="10"/>
  <c r="E70" i="10"/>
  <c r="E74" i="10" s="1"/>
  <c r="R74" i="10"/>
  <c r="G110" i="10"/>
  <c r="E111" i="10"/>
  <c r="E106" i="10"/>
  <c r="C113" i="10"/>
  <c r="C112" i="10"/>
  <c r="O110" i="10"/>
  <c r="R99" i="10"/>
  <c r="K90" i="10"/>
  <c r="Q54" i="10"/>
  <c r="Q55" i="10"/>
  <c r="Q58" i="10"/>
  <c r="Q59" i="10"/>
  <c r="M57" i="10"/>
  <c r="K60" i="10"/>
  <c r="R60" i="10"/>
  <c r="G55" i="10"/>
  <c r="G60" i="10" s="1"/>
  <c r="G59" i="10"/>
  <c r="Q52" i="10"/>
  <c r="M46" i="10"/>
  <c r="M52" i="10" s="1"/>
  <c r="M48" i="10"/>
  <c r="M49" i="10"/>
  <c r="I45" i="10"/>
  <c r="I52" i="10" s="1"/>
  <c r="I47" i="10"/>
  <c r="I49" i="10"/>
  <c r="E52" i="10"/>
  <c r="Q63" i="10"/>
  <c r="O64" i="10"/>
  <c r="O62" i="10"/>
  <c r="O65" i="10"/>
  <c r="M65" i="10"/>
  <c r="K68" i="10"/>
  <c r="G68" i="10"/>
  <c r="C66" i="10"/>
  <c r="R68" i="10"/>
  <c r="C63" i="10"/>
  <c r="C65" i="10"/>
  <c r="C60" i="12"/>
  <c r="C61" i="12"/>
  <c r="C62" i="12"/>
  <c r="C64" i="12" s="1"/>
  <c r="C72" i="12"/>
  <c r="C73" i="12"/>
  <c r="C74" i="12"/>
  <c r="C53" i="12"/>
  <c r="C54" i="12"/>
  <c r="C57" i="12"/>
  <c r="C42" i="12"/>
  <c r="C45" i="12"/>
  <c r="C46" i="12"/>
  <c r="C49" i="12"/>
  <c r="C98" i="11"/>
  <c r="C99" i="11" s="1"/>
  <c r="C88" i="11"/>
  <c r="C92" i="11"/>
  <c r="C82" i="11"/>
  <c r="C80" i="11"/>
  <c r="C83" i="11"/>
  <c r="C79" i="11"/>
  <c r="C84" i="11"/>
  <c r="E74" i="11"/>
  <c r="E75" i="11"/>
  <c r="E77" i="11" s="1"/>
  <c r="C75" i="11"/>
  <c r="C66" i="11"/>
  <c r="C64" i="11"/>
  <c r="C69" i="11"/>
  <c r="C67" i="11"/>
  <c r="C65" i="11"/>
  <c r="C58" i="11"/>
  <c r="C56" i="11"/>
  <c r="C59" i="11"/>
  <c r="C57" i="11"/>
  <c r="C60" i="11"/>
  <c r="C55" i="11"/>
  <c r="C54" i="11"/>
  <c r="L30" i="25"/>
  <c r="L34" i="25"/>
  <c r="L31" i="25"/>
  <c r="L39" i="25"/>
  <c r="L43" i="25"/>
  <c r="B47" i="25"/>
  <c r="L29" i="25"/>
  <c r="L37" i="25"/>
  <c r="L41" i="25"/>
  <c r="C47" i="25"/>
  <c r="K46" i="25"/>
  <c r="S36" i="4"/>
  <c r="C43" i="4"/>
  <c r="G43" i="4"/>
  <c r="K43" i="4"/>
  <c r="O43" i="4"/>
  <c r="S13" i="4"/>
  <c r="S21" i="4"/>
  <c r="C45" i="4"/>
  <c r="S18" i="4"/>
  <c r="S35" i="4"/>
  <c r="C44" i="4"/>
  <c r="S14" i="4"/>
  <c r="S30" i="4"/>
  <c r="S34" i="4"/>
  <c r="E44" i="4"/>
  <c r="I44" i="4"/>
  <c r="M44" i="4"/>
  <c r="Q44" i="4"/>
  <c r="F45" i="4"/>
  <c r="J45" i="4"/>
  <c r="N45" i="4"/>
  <c r="S22" i="4"/>
  <c r="S31" i="4"/>
  <c r="S38" i="4"/>
  <c r="G45" i="4"/>
  <c r="K45" i="4"/>
  <c r="O45" i="4"/>
  <c r="S12" i="4"/>
  <c r="S16" i="4"/>
  <c r="S19" i="4"/>
  <c r="S39" i="4"/>
  <c r="G44" i="4"/>
  <c r="K44" i="4"/>
  <c r="O44" i="4"/>
  <c r="I6" i="4"/>
  <c r="C27" i="13"/>
  <c r="C43" i="12"/>
  <c r="C47" i="12"/>
  <c r="C55" i="12"/>
  <c r="C67" i="12"/>
  <c r="C66" i="12"/>
  <c r="C69" i="12" s="1"/>
  <c r="C44" i="12"/>
  <c r="C52" i="12"/>
  <c r="E55" i="11"/>
  <c r="E59" i="11"/>
  <c r="E61" i="11"/>
  <c r="E65" i="11"/>
  <c r="E69" i="11"/>
  <c r="C74" i="11"/>
  <c r="C77" i="11" s="1"/>
  <c r="C81" i="11"/>
  <c r="C89" i="11"/>
  <c r="C93" i="11" s="1"/>
  <c r="E54" i="11"/>
  <c r="E56" i="11"/>
  <c r="E58" i="11"/>
  <c r="E64" i="11"/>
  <c r="E66" i="11"/>
  <c r="O18" i="10"/>
  <c r="Q12" i="10"/>
  <c r="I12" i="10"/>
  <c r="M10" i="10"/>
  <c r="R21" i="10"/>
  <c r="K19" i="10"/>
  <c r="E18" i="10"/>
  <c r="O17" i="10"/>
  <c r="Q11" i="10"/>
  <c r="I11" i="10"/>
  <c r="M9" i="10"/>
  <c r="M5" i="10"/>
  <c r="M13" i="10" s="1"/>
  <c r="O20" i="10"/>
  <c r="Q19" i="10"/>
  <c r="I19" i="10"/>
  <c r="K18" i="10"/>
  <c r="C18" i="10"/>
  <c r="M17" i="10"/>
  <c r="E17" i="10"/>
  <c r="O16" i="10"/>
  <c r="G16" i="10"/>
  <c r="Q15" i="10"/>
  <c r="Q21" i="10" s="1"/>
  <c r="I15" i="10"/>
  <c r="I21" i="10" s="1"/>
  <c r="R13" i="10"/>
  <c r="M12" i="10"/>
  <c r="E12" i="10"/>
  <c r="O11" i="10"/>
  <c r="G11" i="10"/>
  <c r="Q10" i="10"/>
  <c r="I10" i="10"/>
  <c r="K9" i="10"/>
  <c r="C9" i="10"/>
  <c r="M8" i="10"/>
  <c r="E8" i="10"/>
  <c r="O7" i="10"/>
  <c r="G7" i="10"/>
  <c r="Q6" i="10"/>
  <c r="I6" i="10"/>
  <c r="K5" i="10"/>
  <c r="K13" i="10" s="1"/>
  <c r="C5" i="10"/>
  <c r="C13" i="10" s="1"/>
  <c r="K20" i="10"/>
  <c r="K16" i="10"/>
  <c r="E10" i="10"/>
  <c r="Q8" i="10"/>
  <c r="I8" i="10"/>
  <c r="M6" i="10"/>
  <c r="E6" i="10"/>
  <c r="K15" i="10"/>
  <c r="K21" i="10" s="1"/>
  <c r="E9" i="10"/>
  <c r="Q7" i="10"/>
  <c r="I7" i="10"/>
  <c r="E5" i="10"/>
  <c r="E13" i="10" s="1"/>
  <c r="M20" i="10"/>
  <c r="E20" i="10"/>
  <c r="O19" i="10"/>
  <c r="G19" i="10"/>
  <c r="K12" i="10"/>
  <c r="C12" i="10"/>
  <c r="M11" i="10"/>
  <c r="E11" i="10"/>
  <c r="O10" i="10"/>
  <c r="G10" i="10"/>
  <c r="Q9" i="10"/>
  <c r="I9" i="10"/>
  <c r="C45" i="10"/>
  <c r="G47" i="10"/>
  <c r="C49" i="10"/>
  <c r="K49" i="10"/>
  <c r="G51" i="10"/>
  <c r="O51" i="10"/>
  <c r="E62" i="10"/>
  <c r="M62" i="10"/>
  <c r="I64" i="10"/>
  <c r="Q64" i="10"/>
  <c r="E66" i="10"/>
  <c r="M66" i="10"/>
  <c r="G44" i="10"/>
  <c r="O44" i="10"/>
  <c r="C46" i="10"/>
  <c r="K46" i="10"/>
  <c r="G48" i="10"/>
  <c r="O48" i="10"/>
  <c r="C50" i="10"/>
  <c r="K50" i="10"/>
  <c r="E54" i="10"/>
  <c r="M54" i="10"/>
  <c r="M60" i="10" s="1"/>
  <c r="C55" i="10"/>
  <c r="C60" i="10" s="1"/>
  <c r="K55" i="10"/>
  <c r="I56" i="10"/>
  <c r="I60" i="10" s="1"/>
  <c r="Q56" i="10"/>
  <c r="E58" i="10"/>
  <c r="M58" i="10"/>
  <c r="C59" i="10"/>
  <c r="E63" i="10"/>
  <c r="M63" i="10"/>
  <c r="I65" i="10"/>
  <c r="Q65" i="10"/>
  <c r="E67" i="10"/>
  <c r="M67" i="10"/>
  <c r="I70" i="10"/>
  <c r="Q70" i="10"/>
  <c r="E72" i="10"/>
  <c r="M72" i="10"/>
  <c r="R52" i="10"/>
  <c r="K45" i="10"/>
  <c r="O47" i="10"/>
  <c r="G45" i="10"/>
  <c r="O45" i="10"/>
  <c r="C47" i="10"/>
  <c r="K47" i="10"/>
  <c r="K52" i="10" s="1"/>
  <c r="E55" i="10"/>
  <c r="M55" i="10"/>
  <c r="I62" i="10"/>
  <c r="Q62" i="10"/>
  <c r="M112" i="10"/>
  <c r="E112" i="10"/>
  <c r="O111" i="10"/>
  <c r="G111" i="10"/>
  <c r="Q110" i="10"/>
  <c r="I110" i="10"/>
  <c r="K109" i="10"/>
  <c r="C109" i="10"/>
  <c r="O106" i="10"/>
  <c r="G106" i="10"/>
  <c r="Q105" i="10"/>
  <c r="I105" i="10"/>
  <c r="K104" i="10"/>
  <c r="C104" i="10"/>
  <c r="M103" i="10"/>
  <c r="E103" i="10"/>
  <c r="O102" i="10"/>
  <c r="G102" i="10"/>
  <c r="Q101" i="10"/>
  <c r="I101" i="10"/>
  <c r="M98" i="10"/>
  <c r="E98" i="10"/>
  <c r="O97" i="10"/>
  <c r="G97" i="10"/>
  <c r="Q96" i="10"/>
  <c r="I96" i="10"/>
  <c r="K95" i="10"/>
  <c r="C95" i="10"/>
  <c r="M94" i="10"/>
  <c r="E94" i="10"/>
  <c r="O93" i="10"/>
  <c r="G93" i="10"/>
  <c r="M89" i="10"/>
  <c r="E89" i="10"/>
  <c r="O88" i="10"/>
  <c r="G88" i="10"/>
  <c r="Q87" i="10"/>
  <c r="I87" i="10"/>
  <c r="K86" i="10"/>
  <c r="C86" i="10"/>
  <c r="M85" i="10"/>
  <c r="E85" i="10"/>
  <c r="O84" i="10"/>
  <c r="G84" i="10"/>
  <c r="Q83" i="10"/>
  <c r="I83" i="10"/>
  <c r="Q109" i="10"/>
  <c r="I109" i="10"/>
  <c r="O105" i="10"/>
  <c r="G105" i="10"/>
  <c r="Q104" i="10"/>
  <c r="I104" i="10"/>
  <c r="K103" i="10"/>
  <c r="C103" i="10"/>
  <c r="M102" i="10"/>
  <c r="E102" i="10"/>
  <c r="O101" i="10"/>
  <c r="G101" i="10"/>
  <c r="K98" i="10"/>
  <c r="C98" i="10"/>
  <c r="M97" i="10"/>
  <c r="E97" i="10"/>
  <c r="O96" i="10"/>
  <c r="G96" i="10"/>
  <c r="Q95" i="10"/>
  <c r="I95" i="10"/>
  <c r="K94" i="10"/>
  <c r="C94" i="10"/>
  <c r="M93" i="10"/>
  <c r="E93" i="10"/>
  <c r="Q90" i="10"/>
  <c r="I90" i="10"/>
  <c r="K89" i="10"/>
  <c r="C89" i="10"/>
  <c r="M88" i="10"/>
  <c r="E88" i="10"/>
  <c r="O87" i="10"/>
  <c r="G87" i="10"/>
  <c r="Q86" i="10"/>
  <c r="I86" i="10"/>
  <c r="K85" i="10"/>
  <c r="C85" i="10"/>
  <c r="M84" i="10"/>
  <c r="E84" i="10"/>
  <c r="O83" i="10"/>
  <c r="G83" i="10"/>
  <c r="Q112" i="10"/>
  <c r="I112" i="10"/>
  <c r="K111" i="10"/>
  <c r="C111" i="10"/>
  <c r="M110" i="10"/>
  <c r="M113" i="10" s="1"/>
  <c r="E110" i="10"/>
  <c r="O109" i="10"/>
  <c r="G109" i="10"/>
  <c r="K106" i="10"/>
  <c r="C106" i="10"/>
  <c r="M105" i="10"/>
  <c r="E105" i="10"/>
  <c r="O104" i="10"/>
  <c r="G104" i="10"/>
  <c r="Q103" i="10"/>
  <c r="I103" i="10"/>
  <c r="K102" i="10"/>
  <c r="K107" i="10" s="1"/>
  <c r="C102" i="10"/>
  <c r="M101" i="10"/>
  <c r="E101" i="10"/>
  <c r="Q98" i="10"/>
  <c r="I98" i="10"/>
  <c r="K97" i="10"/>
  <c r="C97" i="10"/>
  <c r="M96" i="10"/>
  <c r="E96" i="10"/>
  <c r="O95" i="10"/>
  <c r="G95" i="10"/>
  <c r="Q94" i="10"/>
  <c r="Q99" i="10" s="1"/>
  <c r="I94" i="10"/>
  <c r="K93" i="10"/>
  <c r="C93" i="10"/>
  <c r="O90" i="10"/>
  <c r="G90" i="10"/>
  <c r="Q89" i="10"/>
  <c r="I89" i="10"/>
  <c r="K88" i="10"/>
  <c r="C88" i="10"/>
  <c r="M87" i="10"/>
  <c r="E87" i="10"/>
  <c r="O86" i="10"/>
  <c r="G86" i="10"/>
  <c r="Q85" i="10"/>
  <c r="I85" i="10"/>
  <c r="K84" i="10"/>
  <c r="K91" i="10" s="1"/>
  <c r="C84" i="10"/>
  <c r="M83" i="10"/>
  <c r="E83" i="10"/>
  <c r="Q106" i="10"/>
  <c r="I106" i="10"/>
  <c r="K105" i="10"/>
  <c r="C105" i="10"/>
  <c r="O98" i="10"/>
  <c r="G98" i="10"/>
  <c r="Q97" i="10"/>
  <c r="I97" i="10"/>
  <c r="R91" i="10"/>
  <c r="M90" i="10"/>
  <c r="E90" i="10"/>
  <c r="O89" i="10"/>
  <c r="G89" i="10"/>
  <c r="Q88" i="10"/>
  <c r="I88" i="10"/>
  <c r="K87" i="10"/>
  <c r="C87" i="10"/>
  <c r="D47" i="25"/>
  <c r="I47" i="25"/>
  <c r="E8" i="8"/>
  <c r="E12" i="8"/>
  <c r="E17" i="8"/>
  <c r="E21" i="8"/>
  <c r="E26" i="8"/>
  <c r="E30" i="8"/>
  <c r="E58" i="8"/>
  <c r="E5" i="8"/>
  <c r="E14" i="8" s="1"/>
  <c r="E9" i="8"/>
  <c r="E18" i="8"/>
  <c r="E27" i="8"/>
  <c r="E31" i="8"/>
  <c r="E55" i="8"/>
  <c r="E65" i="8"/>
  <c r="E28" i="8"/>
  <c r="E30" i="7"/>
  <c r="F30" i="7"/>
  <c r="N30" i="7"/>
  <c r="G30" i="7"/>
  <c r="O30" i="7"/>
  <c r="J34" i="7"/>
  <c r="I30" i="7"/>
  <c r="M30" i="7"/>
  <c r="B30" i="7"/>
  <c r="J30" i="7"/>
  <c r="E34" i="7"/>
  <c r="I34" i="7"/>
  <c r="M34" i="7"/>
  <c r="C30" i="7"/>
  <c r="K30" i="7"/>
  <c r="B34" i="7"/>
  <c r="F34" i="7"/>
  <c r="N34" i="7"/>
  <c r="D30" i="7"/>
  <c r="H30" i="7"/>
  <c r="L30" i="7"/>
  <c r="C34" i="7"/>
  <c r="G34" i="7"/>
  <c r="K34" i="7"/>
  <c r="S26" i="4"/>
  <c r="S28" i="4"/>
  <c r="E43" i="4"/>
  <c r="I43" i="4"/>
  <c r="M43" i="4"/>
  <c r="Q43" i="4"/>
  <c r="F44" i="4"/>
  <c r="J44" i="4"/>
  <c r="N44" i="4"/>
  <c r="R42" i="4"/>
  <c r="S17" i="4"/>
  <c r="S25" i="4"/>
  <c r="F43" i="4"/>
  <c r="J43" i="4"/>
  <c r="N43" i="4"/>
  <c r="D43" i="4"/>
  <c r="H44" i="4"/>
  <c r="L45" i="4"/>
  <c r="P44" i="4"/>
  <c r="S15" i="4"/>
  <c r="S23" i="4"/>
  <c r="S32" i="4"/>
  <c r="E45" i="4"/>
  <c r="I45" i="4"/>
  <c r="M45" i="4"/>
  <c r="Q45" i="4"/>
  <c r="R41" i="4"/>
  <c r="L43" i="4"/>
  <c r="D44" i="4"/>
  <c r="L44" i="4"/>
  <c r="D45" i="4"/>
  <c r="H45" i="4"/>
  <c r="P45" i="4"/>
  <c r="H43" i="4"/>
  <c r="P43" i="4"/>
  <c r="R40" i="4"/>
  <c r="P32" i="5"/>
  <c r="O32" i="5"/>
  <c r="N32" i="5"/>
  <c r="M32" i="5"/>
  <c r="L32" i="5"/>
  <c r="K32" i="5"/>
  <c r="J32" i="5"/>
  <c r="I32" i="5"/>
  <c r="H32" i="5"/>
  <c r="G32" i="5"/>
  <c r="F32" i="5"/>
  <c r="E32" i="5"/>
  <c r="D32" i="5"/>
  <c r="C32" i="5"/>
  <c r="B32" i="5"/>
  <c r="Q31" i="5"/>
  <c r="Q30" i="5"/>
  <c r="Q29" i="5"/>
  <c r="Q28" i="5"/>
  <c r="P25" i="5"/>
  <c r="O25" i="5"/>
  <c r="N25" i="5"/>
  <c r="M25" i="5"/>
  <c r="L25" i="5"/>
  <c r="K25" i="5"/>
  <c r="J25" i="5"/>
  <c r="I25" i="5"/>
  <c r="H25" i="5"/>
  <c r="G25" i="5"/>
  <c r="F25" i="5"/>
  <c r="E25" i="5"/>
  <c r="D25" i="5"/>
  <c r="C25" i="5"/>
  <c r="B25" i="5"/>
  <c r="Q24" i="5"/>
  <c r="Q23" i="5"/>
  <c r="Q22" i="5"/>
  <c r="Q21" i="5"/>
  <c r="P32" i="3"/>
  <c r="O32" i="3"/>
  <c r="N32" i="3"/>
  <c r="M32" i="3"/>
  <c r="L32" i="3"/>
  <c r="K32" i="3"/>
  <c r="J32" i="3"/>
  <c r="I32" i="3"/>
  <c r="H32" i="3"/>
  <c r="G32" i="3"/>
  <c r="F32" i="3"/>
  <c r="E32" i="3"/>
  <c r="D32" i="3"/>
  <c r="C32" i="3"/>
  <c r="B32" i="3"/>
  <c r="Q31" i="3"/>
  <c r="Q30" i="3"/>
  <c r="Q29" i="3"/>
  <c r="Q28" i="3"/>
  <c r="P25" i="3"/>
  <c r="O25" i="3"/>
  <c r="N25" i="3"/>
  <c r="M25" i="3"/>
  <c r="L25" i="3"/>
  <c r="K25" i="3"/>
  <c r="J25" i="3"/>
  <c r="I25" i="3"/>
  <c r="H25" i="3"/>
  <c r="G25" i="3"/>
  <c r="F25" i="3"/>
  <c r="E25" i="3"/>
  <c r="D25" i="3"/>
  <c r="C25" i="3"/>
  <c r="B25" i="3"/>
  <c r="Q24" i="3"/>
  <c r="Q23" i="3"/>
  <c r="Q22" i="3"/>
  <c r="Q21" i="3"/>
  <c r="AI18" i="2"/>
  <c r="AJ16" i="2" s="1"/>
  <c r="AI12" i="2"/>
  <c r="AJ11" i="2" s="1"/>
  <c r="AI6" i="2"/>
  <c r="AJ4" i="2" s="1"/>
  <c r="E60" i="8" l="1"/>
  <c r="R14" i="28"/>
  <c r="D18" i="28"/>
  <c r="H18" i="28"/>
  <c r="F18" i="28"/>
  <c r="O18" i="28"/>
  <c r="P18" i="28"/>
  <c r="R13" i="28"/>
  <c r="R15" i="28"/>
  <c r="G18" i="28"/>
  <c r="M18" i="28"/>
  <c r="N18" i="28"/>
  <c r="K18" i="28"/>
  <c r="L18" i="28"/>
  <c r="B18" i="28"/>
  <c r="J18" i="28"/>
  <c r="C18" i="28"/>
  <c r="I18" i="28"/>
  <c r="E18" i="28"/>
  <c r="E72" i="8"/>
  <c r="E33" i="8"/>
  <c r="E23" i="8"/>
  <c r="Q34" i="7"/>
  <c r="Q30" i="7"/>
  <c r="C35" i="13"/>
  <c r="C30" i="13"/>
  <c r="O113" i="10"/>
  <c r="C91" i="10"/>
  <c r="I99" i="10"/>
  <c r="C107" i="10"/>
  <c r="E113" i="10"/>
  <c r="Q60" i="10"/>
  <c r="E60" i="10"/>
  <c r="O52" i="10"/>
  <c r="G52" i="10"/>
  <c r="C52" i="10"/>
  <c r="Q68" i="10"/>
  <c r="O68" i="10"/>
  <c r="M68" i="10"/>
  <c r="I68" i="10"/>
  <c r="E68" i="10"/>
  <c r="C68" i="10"/>
  <c r="C58" i="12"/>
  <c r="C50" i="12"/>
  <c r="C86" i="11"/>
  <c r="E70" i="11"/>
  <c r="C70" i="11"/>
  <c r="E62" i="11"/>
  <c r="C62" i="11"/>
  <c r="H47" i="25"/>
  <c r="L36" i="25"/>
  <c r="L28" i="25"/>
  <c r="L44" i="25"/>
  <c r="L33" i="25"/>
  <c r="J47" i="25"/>
  <c r="L35" i="25"/>
  <c r="L42" i="25"/>
  <c r="L32" i="25"/>
  <c r="E47" i="25"/>
  <c r="K47" i="25" s="1"/>
  <c r="G47" i="25"/>
  <c r="L45" i="25"/>
  <c r="F47" i="25"/>
  <c r="L27" i="25"/>
  <c r="L38" i="25"/>
  <c r="L40" i="25"/>
  <c r="S42" i="4"/>
  <c r="Q32" i="5"/>
  <c r="E33" i="5" s="1"/>
  <c r="R31" i="5"/>
  <c r="Q32" i="3"/>
  <c r="AJ12" i="2"/>
  <c r="AJ8" i="2"/>
  <c r="AJ9" i="2"/>
  <c r="AJ5" i="2"/>
  <c r="G99" i="10"/>
  <c r="Q113" i="10"/>
  <c r="O99" i="10"/>
  <c r="Q107" i="10"/>
  <c r="K113" i="10"/>
  <c r="E91" i="10"/>
  <c r="C99" i="10"/>
  <c r="E107" i="10"/>
  <c r="G113" i="10"/>
  <c r="G91" i="10"/>
  <c r="E99" i="10"/>
  <c r="G107" i="10"/>
  <c r="I91" i="10"/>
  <c r="I113" i="10"/>
  <c r="I107" i="10"/>
  <c r="M91" i="10"/>
  <c r="K99" i="10"/>
  <c r="M107" i="10"/>
  <c r="O91" i="10"/>
  <c r="M99" i="10"/>
  <c r="O107" i="10"/>
  <c r="Q91" i="10"/>
  <c r="R43" i="4"/>
  <c r="S40" i="4"/>
  <c r="R44" i="4"/>
  <c r="S41" i="4"/>
  <c r="R45" i="4"/>
  <c r="E26" i="5"/>
  <c r="H26" i="5"/>
  <c r="N33" i="5"/>
  <c r="B26" i="5"/>
  <c r="N26" i="5"/>
  <c r="K33" i="5"/>
  <c r="R22" i="5"/>
  <c r="H33" i="5"/>
  <c r="Q25" i="5"/>
  <c r="L26" i="5" s="1"/>
  <c r="J33" i="3"/>
  <c r="B33" i="3"/>
  <c r="R28" i="3"/>
  <c r="N33" i="3"/>
  <c r="F33" i="3"/>
  <c r="R30" i="3"/>
  <c r="R31" i="3"/>
  <c r="E33" i="3"/>
  <c r="I33" i="3"/>
  <c r="M33" i="3"/>
  <c r="R29" i="3"/>
  <c r="C33" i="3"/>
  <c r="G33" i="3"/>
  <c r="K33" i="3"/>
  <c r="O33" i="3"/>
  <c r="D33" i="3"/>
  <c r="H33" i="3"/>
  <c r="L33" i="3"/>
  <c r="P33" i="3"/>
  <c r="Q25" i="3"/>
  <c r="M26" i="3" s="1"/>
  <c r="AJ14" i="2"/>
  <c r="AJ17" i="2"/>
  <c r="AJ10" i="2"/>
  <c r="AJ15" i="2"/>
  <c r="AJ18" i="2"/>
  <c r="K96" i="33"/>
  <c r="S18" i="1"/>
  <c r="R17" i="28" l="1"/>
  <c r="Q18" i="28"/>
  <c r="L46" i="25"/>
  <c r="P33" i="5"/>
  <c r="C33" i="5"/>
  <c r="R28" i="5"/>
  <c r="F33" i="5"/>
  <c r="I33" i="5"/>
  <c r="D33" i="5"/>
  <c r="G33" i="5"/>
  <c r="R30" i="5"/>
  <c r="L33" i="5"/>
  <c r="O33" i="5"/>
  <c r="R29" i="5"/>
  <c r="B33" i="5"/>
  <c r="Q33" i="5" s="1"/>
  <c r="J33" i="5"/>
  <c r="M33" i="5"/>
  <c r="R24" i="5"/>
  <c r="F26" i="5"/>
  <c r="P26" i="5"/>
  <c r="R32" i="3"/>
  <c r="Q33" i="3"/>
  <c r="R23" i="3"/>
  <c r="N26" i="3"/>
  <c r="P26" i="3"/>
  <c r="M26" i="5"/>
  <c r="R23" i="5"/>
  <c r="R21" i="5"/>
  <c r="R25" i="5" s="1"/>
  <c r="C26" i="5"/>
  <c r="Q26" i="5" s="1"/>
  <c r="O26" i="5"/>
  <c r="G26" i="5"/>
  <c r="K26" i="5"/>
  <c r="J26" i="5"/>
  <c r="I26" i="5"/>
  <c r="D26" i="5"/>
  <c r="C26" i="3"/>
  <c r="K26" i="3"/>
  <c r="O26" i="3"/>
  <c r="G26" i="3"/>
  <c r="F26" i="3"/>
  <c r="I26" i="3"/>
  <c r="L26" i="3"/>
  <c r="J26" i="3"/>
  <c r="B26" i="3"/>
  <c r="E26" i="3"/>
  <c r="H26" i="3"/>
  <c r="R22" i="3"/>
  <c r="R21" i="3"/>
  <c r="R24" i="3"/>
  <c r="D26" i="3"/>
  <c r="Q4" i="1"/>
  <c r="R32" i="5" l="1"/>
  <c r="R25" i="3"/>
  <c r="Q26" i="3"/>
  <c r="Q190" i="4"/>
  <c r="P190" i="4"/>
  <c r="O190" i="4"/>
  <c r="N190" i="4"/>
  <c r="M190" i="4"/>
  <c r="L190" i="4"/>
  <c r="K190" i="4"/>
  <c r="J190" i="4"/>
  <c r="I190" i="4"/>
  <c r="H190" i="4"/>
  <c r="G190" i="4"/>
  <c r="F190" i="4"/>
  <c r="E190" i="4"/>
  <c r="D190" i="4"/>
  <c r="C190" i="4"/>
  <c r="Q189" i="4"/>
  <c r="P189" i="4"/>
  <c r="O189" i="4"/>
  <c r="N189" i="4"/>
  <c r="M189" i="4"/>
  <c r="L189" i="4"/>
  <c r="K189" i="4"/>
  <c r="J189" i="4"/>
  <c r="I189" i="4"/>
  <c r="H189" i="4"/>
  <c r="G189" i="4"/>
  <c r="F189" i="4"/>
  <c r="E189" i="4"/>
  <c r="D189" i="4"/>
  <c r="C189" i="4"/>
  <c r="Q188" i="4"/>
  <c r="P188" i="4"/>
  <c r="O188" i="4"/>
  <c r="N188" i="4"/>
  <c r="M188" i="4"/>
  <c r="L188" i="4"/>
  <c r="K188" i="4"/>
  <c r="J188" i="4"/>
  <c r="I188" i="4"/>
  <c r="H188" i="4"/>
  <c r="G188" i="4"/>
  <c r="F188" i="4"/>
  <c r="E188" i="4"/>
  <c r="D188" i="4"/>
  <c r="C188" i="4"/>
  <c r="R331" i="4"/>
  <c r="R330" i="4"/>
  <c r="R329" i="4"/>
  <c r="R328" i="4"/>
  <c r="R327" i="4"/>
  <c r="R326" i="4"/>
  <c r="R325" i="4"/>
  <c r="R324" i="4"/>
  <c r="R323" i="4"/>
  <c r="D348" i="4" l="1"/>
  <c r="E348" i="4"/>
  <c r="F348" i="4"/>
  <c r="G348" i="4"/>
  <c r="H348" i="4"/>
  <c r="I348" i="4"/>
  <c r="J348" i="4"/>
  <c r="K348" i="4"/>
  <c r="L348" i="4"/>
  <c r="M348" i="4"/>
  <c r="N348" i="4"/>
  <c r="O348" i="4"/>
  <c r="P348" i="4"/>
  <c r="Q348" i="4"/>
  <c r="D349" i="4"/>
  <c r="E349" i="4"/>
  <c r="F349" i="4"/>
  <c r="G349" i="4"/>
  <c r="H349" i="4"/>
  <c r="I349" i="4"/>
  <c r="J349" i="4"/>
  <c r="K349" i="4"/>
  <c r="L349" i="4"/>
  <c r="M349" i="4"/>
  <c r="N349" i="4"/>
  <c r="O349" i="4"/>
  <c r="P349" i="4"/>
  <c r="Q349" i="4"/>
  <c r="D350" i="4"/>
  <c r="E350" i="4"/>
  <c r="F350" i="4"/>
  <c r="G350" i="4"/>
  <c r="H350" i="4"/>
  <c r="I350" i="4"/>
  <c r="J350" i="4"/>
  <c r="K350" i="4"/>
  <c r="L350" i="4"/>
  <c r="M350" i="4"/>
  <c r="N350" i="4"/>
  <c r="O350" i="4"/>
  <c r="P350" i="4"/>
  <c r="Q350" i="4"/>
  <c r="D332" i="4"/>
  <c r="E332" i="4"/>
  <c r="F332" i="4"/>
  <c r="G332" i="4"/>
  <c r="H332" i="4"/>
  <c r="I332" i="4"/>
  <c r="J332" i="4"/>
  <c r="K332" i="4"/>
  <c r="L332" i="4"/>
  <c r="M332" i="4"/>
  <c r="N332" i="4"/>
  <c r="O332" i="4"/>
  <c r="P332" i="4"/>
  <c r="Q332" i="4"/>
  <c r="D333" i="4"/>
  <c r="E333" i="4"/>
  <c r="F333" i="4"/>
  <c r="G333" i="4"/>
  <c r="H333" i="4"/>
  <c r="I333" i="4"/>
  <c r="J333" i="4"/>
  <c r="K333" i="4"/>
  <c r="L333" i="4"/>
  <c r="M333" i="4"/>
  <c r="N333" i="4"/>
  <c r="O333" i="4"/>
  <c r="P333" i="4"/>
  <c r="Q333" i="4"/>
  <c r="D334" i="4"/>
  <c r="E334" i="4"/>
  <c r="F334" i="4"/>
  <c r="G334" i="4"/>
  <c r="H334" i="4"/>
  <c r="I334" i="4"/>
  <c r="J334" i="4"/>
  <c r="K334" i="4"/>
  <c r="L334" i="4"/>
  <c r="M334" i="4"/>
  <c r="N334" i="4"/>
  <c r="O334" i="4"/>
  <c r="P334" i="4"/>
  <c r="Q334" i="4"/>
  <c r="C334" i="4"/>
  <c r="C333" i="4"/>
  <c r="C332" i="4"/>
  <c r="R336" i="4"/>
  <c r="R337" i="4"/>
  <c r="R338" i="4"/>
  <c r="C288" i="4" l="1"/>
  <c r="D288" i="4"/>
  <c r="E288" i="4"/>
  <c r="F288" i="4"/>
  <c r="G288" i="4"/>
  <c r="H288" i="4"/>
  <c r="I288" i="4"/>
  <c r="J288" i="4"/>
  <c r="K288" i="4"/>
  <c r="L288" i="4"/>
  <c r="M288" i="4"/>
  <c r="N288" i="4"/>
  <c r="O288" i="4"/>
  <c r="P288" i="4"/>
  <c r="Q288" i="4"/>
  <c r="Q312" i="4"/>
  <c r="P312" i="4"/>
  <c r="O312" i="4"/>
  <c r="N312" i="4"/>
  <c r="M312" i="4"/>
  <c r="L312" i="4"/>
  <c r="K312" i="4"/>
  <c r="J312" i="4"/>
  <c r="I312" i="4"/>
  <c r="H312" i="4"/>
  <c r="G312" i="4"/>
  <c r="F312" i="4"/>
  <c r="E312" i="4"/>
  <c r="D312" i="4"/>
  <c r="C312" i="4"/>
  <c r="Q311" i="4"/>
  <c r="P311" i="4"/>
  <c r="O311" i="4"/>
  <c r="N311" i="4"/>
  <c r="M311" i="4"/>
  <c r="L311" i="4"/>
  <c r="K311" i="4"/>
  <c r="J311" i="4"/>
  <c r="I311" i="4"/>
  <c r="H311" i="4"/>
  <c r="G311" i="4"/>
  <c r="F311" i="4"/>
  <c r="E311" i="4"/>
  <c r="D311" i="4"/>
  <c r="C311" i="4"/>
  <c r="Q310" i="4"/>
  <c r="P310" i="4"/>
  <c r="O310" i="4"/>
  <c r="N310" i="4"/>
  <c r="M310" i="4"/>
  <c r="L310" i="4"/>
  <c r="K310" i="4"/>
  <c r="J310" i="4"/>
  <c r="I310" i="4"/>
  <c r="H310" i="4"/>
  <c r="G310" i="4"/>
  <c r="F310" i="4"/>
  <c r="E310" i="4"/>
  <c r="D310" i="4"/>
  <c r="C310" i="4"/>
  <c r="Q309" i="4"/>
  <c r="P309" i="4"/>
  <c r="O309" i="4"/>
  <c r="N309" i="4"/>
  <c r="M309" i="4"/>
  <c r="L309" i="4"/>
  <c r="K309" i="4"/>
  <c r="J309" i="4"/>
  <c r="I309" i="4"/>
  <c r="H309" i="4"/>
  <c r="G309" i="4"/>
  <c r="F309" i="4"/>
  <c r="E309" i="4"/>
  <c r="D309" i="4"/>
  <c r="C309" i="4"/>
  <c r="R308" i="4"/>
  <c r="R307" i="4"/>
  <c r="R306" i="4"/>
  <c r="R305" i="4"/>
  <c r="R304" i="4"/>
  <c r="R303" i="4"/>
  <c r="R302" i="4"/>
  <c r="R301" i="4"/>
  <c r="R300" i="4"/>
  <c r="R299" i="4"/>
  <c r="R298" i="4"/>
  <c r="R297" i="4"/>
  <c r="R296" i="4"/>
  <c r="R295" i="4"/>
  <c r="R294" i="4"/>
  <c r="R293" i="4"/>
  <c r="Q291" i="4"/>
  <c r="P291" i="4"/>
  <c r="O291" i="4"/>
  <c r="N291" i="4"/>
  <c r="M291" i="4"/>
  <c r="L291" i="4"/>
  <c r="K291" i="4"/>
  <c r="J291" i="4"/>
  <c r="I291" i="4"/>
  <c r="H291" i="4"/>
  <c r="G291" i="4"/>
  <c r="F291" i="4"/>
  <c r="E291" i="4"/>
  <c r="D291" i="4"/>
  <c r="C291" i="4"/>
  <c r="Q290" i="4"/>
  <c r="P290" i="4"/>
  <c r="O290" i="4"/>
  <c r="N290" i="4"/>
  <c r="M290" i="4"/>
  <c r="L290" i="4"/>
  <c r="K290" i="4"/>
  <c r="J290" i="4"/>
  <c r="I290" i="4"/>
  <c r="H290" i="4"/>
  <c r="G290" i="4"/>
  <c r="F290" i="4"/>
  <c r="E290" i="4"/>
  <c r="D290" i="4"/>
  <c r="C290" i="4"/>
  <c r="Q289" i="4"/>
  <c r="P289" i="4"/>
  <c r="O289" i="4"/>
  <c r="N289" i="4"/>
  <c r="M289" i="4"/>
  <c r="L289" i="4"/>
  <c r="K289" i="4"/>
  <c r="J289" i="4"/>
  <c r="I289" i="4"/>
  <c r="H289" i="4"/>
  <c r="G289" i="4"/>
  <c r="F289" i="4"/>
  <c r="E289" i="4"/>
  <c r="D289" i="4"/>
  <c r="C289" i="4"/>
  <c r="R287" i="4"/>
  <c r="R286" i="4"/>
  <c r="R285" i="4"/>
  <c r="R284" i="4"/>
  <c r="R283" i="4"/>
  <c r="R282" i="4"/>
  <c r="R281" i="4"/>
  <c r="R280" i="4"/>
  <c r="R279" i="4"/>
  <c r="R278" i="4"/>
  <c r="R277" i="4"/>
  <c r="R276" i="4"/>
  <c r="R275" i="4"/>
  <c r="R274" i="4"/>
  <c r="R273" i="4"/>
  <c r="R272" i="4"/>
  <c r="S296" i="4" l="1"/>
  <c r="S300" i="4"/>
  <c r="S304" i="4"/>
  <c r="S308" i="4"/>
  <c r="F315" i="4"/>
  <c r="J316" i="4"/>
  <c r="N315" i="4"/>
  <c r="G314" i="4"/>
  <c r="K314" i="4"/>
  <c r="O314" i="4"/>
  <c r="D315" i="4"/>
  <c r="H315" i="4"/>
  <c r="L315" i="4"/>
  <c r="P315" i="4"/>
  <c r="E316" i="4"/>
  <c r="I316" i="4"/>
  <c r="M316" i="4"/>
  <c r="Q316" i="4"/>
  <c r="G313" i="4"/>
  <c r="K313" i="4"/>
  <c r="O313" i="4"/>
  <c r="D314" i="4"/>
  <c r="H314" i="4"/>
  <c r="L314" i="4"/>
  <c r="P314" i="4"/>
  <c r="E315" i="4"/>
  <c r="I315" i="4"/>
  <c r="M315" i="4"/>
  <c r="Q315" i="4"/>
  <c r="D313" i="4"/>
  <c r="H313" i="4"/>
  <c r="L313" i="4"/>
  <c r="P313" i="4"/>
  <c r="E314" i="4"/>
  <c r="I314" i="4"/>
  <c r="M314" i="4"/>
  <c r="Q314" i="4"/>
  <c r="G316" i="4"/>
  <c r="K316" i="4"/>
  <c r="O316" i="4"/>
  <c r="E313" i="4"/>
  <c r="I313" i="4"/>
  <c r="M313" i="4"/>
  <c r="Q313" i="4"/>
  <c r="G315" i="4"/>
  <c r="K315" i="4"/>
  <c r="O315" i="4"/>
  <c r="D316" i="4"/>
  <c r="H316" i="4"/>
  <c r="L316" i="4"/>
  <c r="P316" i="4"/>
  <c r="F313" i="4"/>
  <c r="N314" i="4"/>
  <c r="J315" i="4"/>
  <c r="N316" i="4"/>
  <c r="N313" i="4"/>
  <c r="J314" i="4"/>
  <c r="F316" i="4"/>
  <c r="J313" i="4"/>
  <c r="F314" i="4"/>
  <c r="S286" i="4"/>
  <c r="S282" i="4"/>
  <c r="S278" i="4"/>
  <c r="S274" i="4"/>
  <c r="R289" i="4"/>
  <c r="R290" i="4"/>
  <c r="R291" i="4"/>
  <c r="S279" i="4"/>
  <c r="S287" i="4"/>
  <c r="S272" i="4"/>
  <c r="S276" i="4"/>
  <c r="S280" i="4"/>
  <c r="S284" i="4"/>
  <c r="R288" i="4"/>
  <c r="P5" i="1" s="1"/>
  <c r="S293" i="4"/>
  <c r="S297" i="4"/>
  <c r="S301" i="4"/>
  <c r="S305" i="4"/>
  <c r="R309" i="4"/>
  <c r="S275" i="4"/>
  <c r="S283" i="4"/>
  <c r="S273" i="4"/>
  <c r="S277" i="4"/>
  <c r="S281" i="4"/>
  <c r="S285" i="4"/>
  <c r="S294" i="4"/>
  <c r="S298" i="4"/>
  <c r="S302" i="4"/>
  <c r="S306" i="4"/>
  <c r="R312" i="4"/>
  <c r="S295" i="4"/>
  <c r="S299" i="4"/>
  <c r="S303" i="4"/>
  <c r="S307" i="4"/>
  <c r="R311" i="4"/>
  <c r="R310" i="4"/>
  <c r="R339" i="4"/>
  <c r="R340" i="4"/>
  <c r="R341" i="4"/>
  <c r="R342" i="4"/>
  <c r="R343" i="4"/>
  <c r="R344" i="4"/>
  <c r="R345" i="4"/>
  <c r="R346" i="4"/>
  <c r="R347" i="4"/>
  <c r="C348" i="4"/>
  <c r="C349" i="4"/>
  <c r="C350" i="4"/>
  <c r="P7" i="1" l="1"/>
  <c r="R313" i="4"/>
  <c r="R314" i="4"/>
  <c r="R315" i="4"/>
  <c r="S312" i="4"/>
  <c r="R316" i="4"/>
  <c r="S309" i="4"/>
  <c r="S291" i="4"/>
  <c r="S290" i="4"/>
  <c r="S288" i="4"/>
  <c r="S289" i="4"/>
  <c r="S310" i="4"/>
  <c r="S311" i="4"/>
  <c r="M351" i="4"/>
  <c r="O351" i="4"/>
  <c r="L351" i="4"/>
  <c r="O352" i="4"/>
  <c r="K351" i="4"/>
  <c r="G352" i="4"/>
  <c r="C352" i="4"/>
  <c r="N352" i="4"/>
  <c r="J352" i="4"/>
  <c r="F351" i="4"/>
  <c r="Q352" i="4"/>
  <c r="G351" i="4"/>
  <c r="K352" i="4"/>
  <c r="Q351" i="4"/>
  <c r="E351" i="4"/>
  <c r="M352" i="4"/>
  <c r="E352" i="4"/>
  <c r="P351" i="4"/>
  <c r="R348" i="4"/>
  <c r="C351" i="4"/>
  <c r="P352" i="4"/>
  <c r="L352" i="4"/>
  <c r="R349" i="4"/>
  <c r="D351" i="4"/>
  <c r="D352" i="4"/>
  <c r="R350" i="4"/>
  <c r="F352" i="4"/>
  <c r="N351" i="4"/>
  <c r="J351" i="4"/>
  <c r="I60" i="8"/>
  <c r="H60" i="8"/>
  <c r="G60" i="8"/>
  <c r="R351" i="4" l="1"/>
  <c r="R352" i="4"/>
  <c r="U23" i="1"/>
  <c r="U25" i="1"/>
  <c r="U24" i="1"/>
  <c r="U22" i="1"/>
  <c r="U26" i="1"/>
  <c r="T26" i="1"/>
  <c r="U19" i="1"/>
  <c r="U18" i="1"/>
  <c r="U17" i="1"/>
  <c r="U16" i="1"/>
  <c r="U15" i="1"/>
  <c r="U14" i="1"/>
  <c r="U13" i="1"/>
  <c r="U12" i="1"/>
  <c r="U11" i="1"/>
  <c r="U8" i="1"/>
  <c r="D42" i="15" l="1"/>
  <c r="E42" i="15"/>
  <c r="F42" i="15"/>
  <c r="G42" i="15"/>
  <c r="C42" i="15"/>
  <c r="D38" i="15"/>
  <c r="E38" i="15"/>
  <c r="F38" i="15"/>
  <c r="G38" i="15"/>
  <c r="C38" i="15"/>
  <c r="D34" i="15"/>
  <c r="E34" i="15"/>
  <c r="F34" i="15"/>
  <c r="G34" i="15"/>
  <c r="H34" i="15"/>
  <c r="I34" i="15"/>
  <c r="J34" i="15"/>
  <c r="C34" i="15"/>
  <c r="K32" i="15"/>
  <c r="K40" i="15"/>
  <c r="AG6" i="2"/>
  <c r="B52" i="13" l="1"/>
  <c r="U28" i="1" s="1"/>
  <c r="B57" i="13"/>
  <c r="B149" i="11"/>
  <c r="C146" i="11" s="1"/>
  <c r="D135" i="4"/>
  <c r="E135" i="4"/>
  <c r="F135" i="4"/>
  <c r="G135" i="4"/>
  <c r="H135" i="4"/>
  <c r="I135" i="4"/>
  <c r="J135" i="4"/>
  <c r="K135" i="4"/>
  <c r="L135" i="4"/>
  <c r="M135" i="4"/>
  <c r="N135" i="4"/>
  <c r="O135" i="4"/>
  <c r="P135" i="4"/>
  <c r="Q135" i="4"/>
  <c r="D136" i="4"/>
  <c r="E136" i="4"/>
  <c r="F136" i="4"/>
  <c r="G136" i="4"/>
  <c r="H136" i="4"/>
  <c r="I136" i="4"/>
  <c r="J136" i="4"/>
  <c r="K136" i="4"/>
  <c r="L136" i="4"/>
  <c r="M136" i="4"/>
  <c r="N136" i="4"/>
  <c r="O136" i="4"/>
  <c r="P136" i="4"/>
  <c r="Q136" i="4"/>
  <c r="D137" i="4"/>
  <c r="E137" i="4"/>
  <c r="F137" i="4"/>
  <c r="G137" i="4"/>
  <c r="H137" i="4"/>
  <c r="I137" i="4"/>
  <c r="J137" i="4"/>
  <c r="K137" i="4"/>
  <c r="L137" i="4"/>
  <c r="M137" i="4"/>
  <c r="N137" i="4"/>
  <c r="O137" i="4"/>
  <c r="P137" i="4"/>
  <c r="Q137" i="4"/>
  <c r="C137" i="4"/>
  <c r="C136" i="4"/>
  <c r="C135" i="4"/>
  <c r="F7" i="26" l="1"/>
  <c r="F60" i="8"/>
  <c r="E98" i="4" l="1"/>
  <c r="F98" i="4"/>
  <c r="G98" i="4"/>
  <c r="H98" i="4"/>
  <c r="I98" i="4"/>
  <c r="J98" i="4"/>
  <c r="K98" i="4"/>
  <c r="L98" i="4"/>
  <c r="M98" i="4"/>
  <c r="N98" i="4"/>
  <c r="O98" i="4"/>
  <c r="P98" i="4"/>
  <c r="Q98" i="4"/>
  <c r="E99" i="4"/>
  <c r="F99" i="4"/>
  <c r="G99" i="4"/>
  <c r="H99" i="4"/>
  <c r="I99" i="4"/>
  <c r="J99" i="4"/>
  <c r="K99" i="4"/>
  <c r="L99" i="4"/>
  <c r="M99" i="4"/>
  <c r="N99" i="4"/>
  <c r="O99" i="4"/>
  <c r="P99" i="4"/>
  <c r="Q99" i="4"/>
  <c r="E100" i="4"/>
  <c r="F100" i="4"/>
  <c r="G100" i="4"/>
  <c r="H100" i="4"/>
  <c r="I100" i="4"/>
  <c r="J100" i="4"/>
  <c r="K100" i="4"/>
  <c r="L100" i="4"/>
  <c r="M100" i="4"/>
  <c r="N100" i="4"/>
  <c r="O100" i="4"/>
  <c r="P100" i="4"/>
  <c r="Q100" i="4"/>
  <c r="D100" i="4"/>
  <c r="D99" i="4"/>
  <c r="D98" i="4"/>
  <c r="C100" i="4"/>
  <c r="C99" i="4"/>
  <c r="C98" i="4"/>
  <c r="K97" i="33" l="1"/>
  <c r="B84" i="8" l="1"/>
  <c r="B72" i="8"/>
  <c r="C70" i="8" s="1"/>
  <c r="C71" i="8"/>
  <c r="B60" i="8"/>
  <c r="C58" i="8" s="1"/>
  <c r="C57" i="8"/>
  <c r="C56" i="8"/>
  <c r="C59" i="8"/>
  <c r="C54" i="8"/>
  <c r="C53" i="8"/>
  <c r="B40" i="8"/>
  <c r="C39" i="8" s="1"/>
  <c r="C36" i="8"/>
  <c r="C40" i="8" s="1"/>
  <c r="B33" i="8"/>
  <c r="C32" i="8" s="1"/>
  <c r="B23" i="8"/>
  <c r="C22" i="8" s="1"/>
  <c r="C20" i="8"/>
  <c r="C19" i="8"/>
  <c r="B14" i="8"/>
  <c r="C13" i="8" s="1"/>
  <c r="C11" i="8"/>
  <c r="C10" i="8"/>
  <c r="C7" i="8"/>
  <c r="C14" i="26"/>
  <c r="C7" i="26"/>
  <c r="C6" i="26"/>
  <c r="J23" i="25"/>
  <c r="I23" i="25"/>
  <c r="H23" i="25"/>
  <c r="G23" i="25"/>
  <c r="F23" i="25"/>
  <c r="E23" i="25"/>
  <c r="D23" i="25"/>
  <c r="C23" i="25"/>
  <c r="B23" i="25"/>
  <c r="K22" i="25"/>
  <c r="K21" i="25"/>
  <c r="K20" i="25"/>
  <c r="K19" i="25"/>
  <c r="K18" i="25"/>
  <c r="K17" i="25"/>
  <c r="K16" i="25"/>
  <c r="K15" i="25"/>
  <c r="K14" i="25"/>
  <c r="K13" i="25"/>
  <c r="K12" i="25"/>
  <c r="K11" i="25"/>
  <c r="K10" i="25"/>
  <c r="K9" i="25"/>
  <c r="K8" i="25"/>
  <c r="K7" i="25"/>
  <c r="K6" i="25"/>
  <c r="K5" i="25"/>
  <c r="K4" i="25"/>
  <c r="P35" i="10"/>
  <c r="Q32" i="10" s="1"/>
  <c r="N35" i="10"/>
  <c r="O35" i="10" s="1"/>
  <c r="L35" i="10"/>
  <c r="M34" i="10" s="1"/>
  <c r="J35" i="10"/>
  <c r="K35" i="10" s="1"/>
  <c r="H35" i="10"/>
  <c r="I32" i="10" s="1"/>
  <c r="F35" i="10"/>
  <c r="G35" i="10" s="1"/>
  <c r="D35" i="10"/>
  <c r="E34" i="10" s="1"/>
  <c r="B35" i="10"/>
  <c r="C32" i="10" s="1"/>
  <c r="R34" i="10"/>
  <c r="Q34" i="10"/>
  <c r="G34" i="10"/>
  <c r="R33" i="10"/>
  <c r="Q33" i="10"/>
  <c r="G33" i="10"/>
  <c r="R32" i="10"/>
  <c r="R31" i="10"/>
  <c r="K31" i="10"/>
  <c r="G31" i="10"/>
  <c r="P29" i="10"/>
  <c r="N29" i="10"/>
  <c r="L29" i="10"/>
  <c r="J29" i="10"/>
  <c r="H29" i="10"/>
  <c r="F29" i="10"/>
  <c r="D29" i="10"/>
  <c r="B29" i="10"/>
  <c r="R28" i="10"/>
  <c r="R27" i="10"/>
  <c r="O27" i="10"/>
  <c r="K27" i="10"/>
  <c r="R26" i="10"/>
  <c r="O26" i="10"/>
  <c r="G26" i="10"/>
  <c r="R25" i="10"/>
  <c r="G25" i="10"/>
  <c r="P9" i="27"/>
  <c r="O9" i="27"/>
  <c r="N9" i="27"/>
  <c r="M9" i="27"/>
  <c r="L9" i="27"/>
  <c r="K9" i="27"/>
  <c r="J9" i="27"/>
  <c r="I9" i="27"/>
  <c r="H9" i="27"/>
  <c r="G9" i="27"/>
  <c r="F9" i="27"/>
  <c r="E9" i="27"/>
  <c r="D9" i="27"/>
  <c r="C9" i="27"/>
  <c r="B9" i="27"/>
  <c r="Q8" i="27"/>
  <c r="Q7" i="27"/>
  <c r="Q6" i="27"/>
  <c r="Q5" i="27"/>
  <c r="Q4" i="27"/>
  <c r="P9" i="28"/>
  <c r="O9" i="28"/>
  <c r="N9" i="28"/>
  <c r="M9" i="28"/>
  <c r="L9" i="28"/>
  <c r="K9" i="28"/>
  <c r="J9" i="28"/>
  <c r="I9" i="28"/>
  <c r="H9" i="28"/>
  <c r="G9" i="28"/>
  <c r="F9" i="28"/>
  <c r="E9" i="28"/>
  <c r="D9" i="28"/>
  <c r="C9" i="28"/>
  <c r="B9" i="28"/>
  <c r="Q8" i="28"/>
  <c r="Q7" i="28"/>
  <c r="Q6" i="28"/>
  <c r="Q5" i="28"/>
  <c r="B49" i="11"/>
  <c r="B44" i="11"/>
  <c r="C42" i="11" s="1"/>
  <c r="B38" i="11"/>
  <c r="C37" i="11" s="1"/>
  <c r="D29" i="11"/>
  <c r="E27" i="11" s="1"/>
  <c r="B29" i="11"/>
  <c r="C28" i="11" s="1"/>
  <c r="D22" i="11"/>
  <c r="B22" i="11"/>
  <c r="C21" i="11" s="1"/>
  <c r="C20" i="11"/>
  <c r="C16" i="11"/>
  <c r="C22" i="11" s="1"/>
  <c r="D14" i="11"/>
  <c r="B14" i="11"/>
  <c r="C12" i="11" s="1"/>
  <c r="B38" i="12"/>
  <c r="C35" i="12" s="1"/>
  <c r="B32" i="12"/>
  <c r="C31" i="12" s="1"/>
  <c r="B27" i="12"/>
  <c r="C25" i="12" s="1"/>
  <c r="B21" i="12"/>
  <c r="C19" i="12" s="1"/>
  <c r="B13" i="12"/>
  <c r="C11" i="12" s="1"/>
  <c r="B14" i="13"/>
  <c r="C11" i="13" s="1"/>
  <c r="C14" i="13" s="1"/>
  <c r="B9" i="13"/>
  <c r="C7" i="13" s="1"/>
  <c r="G14" i="15"/>
  <c r="F14" i="15"/>
  <c r="E14" i="15"/>
  <c r="D14" i="15"/>
  <c r="C14" i="15"/>
  <c r="K13" i="15"/>
  <c r="K12" i="15"/>
  <c r="K14" i="15" s="1"/>
  <c r="G10" i="15"/>
  <c r="F10" i="15"/>
  <c r="E10" i="15"/>
  <c r="D10" i="15"/>
  <c r="C10" i="15"/>
  <c r="K9" i="15"/>
  <c r="K8" i="15"/>
  <c r="J6" i="15"/>
  <c r="I6" i="15"/>
  <c r="G6" i="15"/>
  <c r="F6" i="15"/>
  <c r="E6" i="15"/>
  <c r="D6" i="15"/>
  <c r="C6" i="15"/>
  <c r="K5" i="15"/>
  <c r="K4" i="15"/>
  <c r="K6" i="15" s="1"/>
  <c r="E12" i="11" l="1"/>
  <c r="E9" i="11"/>
  <c r="E20" i="11"/>
  <c r="E19" i="11"/>
  <c r="C48" i="11"/>
  <c r="C47" i="11"/>
  <c r="C6" i="11"/>
  <c r="C14" i="11" s="1"/>
  <c r="C17" i="11"/>
  <c r="C7" i="11"/>
  <c r="C13" i="11"/>
  <c r="C19" i="11"/>
  <c r="E26" i="11"/>
  <c r="E29" i="11" s="1"/>
  <c r="C26" i="12"/>
  <c r="K10" i="15"/>
  <c r="C18" i="11"/>
  <c r="C46" i="11"/>
  <c r="C49" i="11" s="1"/>
  <c r="C32" i="11"/>
  <c r="I27" i="10"/>
  <c r="I23" i="10"/>
  <c r="I29" i="10" s="1"/>
  <c r="I24" i="10"/>
  <c r="Q27" i="10"/>
  <c r="Q23" i="10"/>
  <c r="Q24" i="10"/>
  <c r="C26" i="10"/>
  <c r="C24" i="10"/>
  <c r="C23" i="10"/>
  <c r="K26" i="10"/>
  <c r="K24" i="10"/>
  <c r="K23" i="10"/>
  <c r="E25" i="10"/>
  <c r="E23" i="10"/>
  <c r="E24" i="10"/>
  <c r="M25" i="10"/>
  <c r="M23" i="10"/>
  <c r="M24" i="10"/>
  <c r="G28" i="10"/>
  <c r="G23" i="10"/>
  <c r="G29" i="10" s="1"/>
  <c r="G24" i="10"/>
  <c r="O28" i="10"/>
  <c r="O23" i="10"/>
  <c r="O29" i="10" s="1"/>
  <c r="O24" i="10"/>
  <c r="E28" i="11"/>
  <c r="C10" i="11"/>
  <c r="C40" i="11"/>
  <c r="C44" i="11" s="1"/>
  <c r="O31" i="10"/>
  <c r="C36" i="12"/>
  <c r="Q9" i="27"/>
  <c r="F10" i="27" s="1"/>
  <c r="E32" i="10"/>
  <c r="K29" i="10"/>
  <c r="C25" i="10"/>
  <c r="M31" i="10"/>
  <c r="O32" i="10"/>
  <c r="C12" i="13"/>
  <c r="C13" i="13"/>
  <c r="C23" i="12"/>
  <c r="C27" i="12" s="1"/>
  <c r="C34" i="12"/>
  <c r="C38" i="12" s="1"/>
  <c r="C38" i="8"/>
  <c r="C67" i="8"/>
  <c r="C37" i="8"/>
  <c r="C64" i="8"/>
  <c r="C72" i="8" s="1"/>
  <c r="C68" i="8"/>
  <c r="C8" i="8"/>
  <c r="C12" i="8"/>
  <c r="C17" i="8"/>
  <c r="C23" i="8" s="1"/>
  <c r="C21" i="8"/>
  <c r="C26" i="8"/>
  <c r="C33" i="8" s="1"/>
  <c r="C30" i="8"/>
  <c r="C29" i="8"/>
  <c r="C5" i="8"/>
  <c r="C14" i="8" s="1"/>
  <c r="C9" i="8"/>
  <c r="C18" i="8"/>
  <c r="C27" i="8"/>
  <c r="C31" i="8"/>
  <c r="C55" i="8"/>
  <c r="C65" i="8"/>
  <c r="C69" i="8"/>
  <c r="C28" i="8"/>
  <c r="C66" i="8"/>
  <c r="K23" i="25"/>
  <c r="E24" i="25" s="1"/>
  <c r="L14" i="25"/>
  <c r="G32" i="10"/>
  <c r="I33" i="10"/>
  <c r="O34" i="10"/>
  <c r="E26" i="10"/>
  <c r="C31" i="10"/>
  <c r="I28" i="10"/>
  <c r="E31" i="10"/>
  <c r="E35" i="10" s="1"/>
  <c r="K32" i="10"/>
  <c r="Q28" i="10"/>
  <c r="K33" i="10"/>
  <c r="K34" i="10"/>
  <c r="C29" i="10"/>
  <c r="R29" i="10"/>
  <c r="K25" i="10"/>
  <c r="C27" i="10"/>
  <c r="R35" i="10"/>
  <c r="C33" i="10"/>
  <c r="O33" i="10"/>
  <c r="K28" i="10"/>
  <c r="C34" i="10"/>
  <c r="C35" i="10"/>
  <c r="O25" i="10"/>
  <c r="M26" i="10"/>
  <c r="G27" i="10"/>
  <c r="C28" i="10"/>
  <c r="M32" i="10"/>
  <c r="I34" i="10"/>
  <c r="Q25" i="10"/>
  <c r="I26" i="10"/>
  <c r="Q26" i="10"/>
  <c r="E28" i="10"/>
  <c r="M28" i="10"/>
  <c r="I31" i="10"/>
  <c r="Q31" i="10"/>
  <c r="E33" i="10"/>
  <c r="M33" i="10"/>
  <c r="I35" i="10"/>
  <c r="M35" i="10"/>
  <c r="Q35" i="10"/>
  <c r="E29" i="10"/>
  <c r="M29" i="10"/>
  <c r="I25" i="10"/>
  <c r="E27" i="10"/>
  <c r="M27" i="10"/>
  <c r="Q29" i="10"/>
  <c r="G10" i="27"/>
  <c r="Q9" i="28"/>
  <c r="I10" i="28" s="1"/>
  <c r="R8" i="28"/>
  <c r="E10" i="28"/>
  <c r="M10" i="28"/>
  <c r="R6" i="28"/>
  <c r="K10" i="28"/>
  <c r="F10" i="28"/>
  <c r="B10" i="28"/>
  <c r="Q10" i="28" s="1"/>
  <c r="R7" i="28"/>
  <c r="J10" i="28"/>
  <c r="G10" i="28"/>
  <c r="O10" i="28"/>
  <c r="H10" i="28"/>
  <c r="L10" i="28"/>
  <c r="P10" i="28"/>
  <c r="C34" i="11"/>
  <c r="C8" i="11"/>
  <c r="C11" i="11"/>
  <c r="C27" i="11"/>
  <c r="C35" i="11"/>
  <c r="C43" i="11"/>
  <c r="C9" i="11"/>
  <c r="C31" i="11"/>
  <c r="C38" i="11" s="1"/>
  <c r="C36" i="11"/>
  <c r="E7" i="11"/>
  <c r="E11" i="11"/>
  <c r="E21" i="11"/>
  <c r="C26" i="11"/>
  <c r="C29" i="11" s="1"/>
  <c r="C33" i="11"/>
  <c r="C41" i="11"/>
  <c r="E13" i="11"/>
  <c r="E17" i="11"/>
  <c r="E6" i="11"/>
  <c r="E14" i="11" s="1"/>
  <c r="E8" i="11"/>
  <c r="E10" i="11"/>
  <c r="E16" i="11"/>
  <c r="E22" i="11" s="1"/>
  <c r="E18" i="11"/>
  <c r="C5" i="12"/>
  <c r="C13" i="12" s="1"/>
  <c r="C8" i="12"/>
  <c r="C16" i="12"/>
  <c r="C9" i="12"/>
  <c r="C17" i="12"/>
  <c r="C24" i="12"/>
  <c r="C37" i="12"/>
  <c r="C12" i="12"/>
  <c r="C20" i="12"/>
  <c r="C29" i="12"/>
  <c r="C32" i="12" s="1"/>
  <c r="C10" i="12"/>
  <c r="C30" i="12"/>
  <c r="C6" i="12"/>
  <c r="C18" i="12"/>
  <c r="C7" i="12"/>
  <c r="C15" i="12"/>
  <c r="C21" i="12" s="1"/>
  <c r="C5" i="13"/>
  <c r="C9" i="13" s="1"/>
  <c r="C8" i="13"/>
  <c r="C6" i="13"/>
  <c r="K126" i="33"/>
  <c r="K125" i="33"/>
  <c r="K127" i="33" s="1"/>
  <c r="J110" i="33"/>
  <c r="I110" i="33"/>
  <c r="H110" i="33"/>
  <c r="G110" i="33"/>
  <c r="F110" i="33"/>
  <c r="E110" i="33"/>
  <c r="D110" i="33"/>
  <c r="K109" i="33"/>
  <c r="K108" i="33"/>
  <c r="K107" i="33"/>
  <c r="K106" i="33"/>
  <c r="K105" i="33"/>
  <c r="J100" i="33"/>
  <c r="I100" i="33"/>
  <c r="H100" i="33"/>
  <c r="G100" i="33"/>
  <c r="F100" i="33"/>
  <c r="E100" i="33"/>
  <c r="D100" i="33"/>
  <c r="K99" i="33"/>
  <c r="K98" i="33"/>
  <c r="K95" i="33"/>
  <c r="J89" i="33"/>
  <c r="J90" i="33" s="1"/>
  <c r="I89" i="33"/>
  <c r="I90" i="33" s="1"/>
  <c r="H89" i="33"/>
  <c r="H90" i="33" s="1"/>
  <c r="G89" i="33"/>
  <c r="G90" i="33" s="1"/>
  <c r="F89" i="33"/>
  <c r="F90" i="33" s="1"/>
  <c r="E89" i="33"/>
  <c r="E90" i="33" s="1"/>
  <c r="D89" i="33"/>
  <c r="D90" i="33" s="1"/>
  <c r="K88" i="33"/>
  <c r="K87" i="33"/>
  <c r="K86" i="33"/>
  <c r="D49" i="43"/>
  <c r="D44" i="43"/>
  <c r="D32" i="43"/>
  <c r="D23" i="43"/>
  <c r="C41" i="44"/>
  <c r="C32" i="44"/>
  <c r="C23" i="44"/>
  <c r="B10" i="27" l="1"/>
  <c r="Q10" i="27" s="1"/>
  <c r="N10" i="27"/>
  <c r="H10" i="27"/>
  <c r="C10" i="28"/>
  <c r="D10" i="28"/>
  <c r="R5" i="28"/>
  <c r="R9" i="28" s="1"/>
  <c r="N10" i="28"/>
  <c r="C10" i="27"/>
  <c r="J10" i="27"/>
  <c r="R4" i="27"/>
  <c r="I10" i="27"/>
  <c r="L8" i="25"/>
  <c r="L18" i="25"/>
  <c r="L20" i="25"/>
  <c r="I24" i="25"/>
  <c r="L6" i="25"/>
  <c r="L15" i="25"/>
  <c r="L17" i="25"/>
  <c r="D10" i="27"/>
  <c r="E10" i="27"/>
  <c r="R9" i="27"/>
  <c r="J24" i="25"/>
  <c r="L13" i="25"/>
  <c r="L12" i="25"/>
  <c r="C24" i="25"/>
  <c r="P10" i="27"/>
  <c r="O10" i="27"/>
  <c r="R6" i="27"/>
  <c r="R8" i="27"/>
  <c r="R7" i="27"/>
  <c r="L10" i="27"/>
  <c r="K10" i="27"/>
  <c r="M10" i="27"/>
  <c r="R5" i="27"/>
  <c r="K110" i="33"/>
  <c r="D116" i="33"/>
  <c r="D115" i="33" s="1"/>
  <c r="E116" i="33"/>
  <c r="E115" i="33" s="1"/>
  <c r="F116" i="33"/>
  <c r="F115" i="33" s="1"/>
  <c r="J116" i="33"/>
  <c r="J115" i="33" s="1"/>
  <c r="H116" i="33"/>
  <c r="H115" i="33" s="1"/>
  <c r="I116" i="33"/>
  <c r="I115" i="33" s="1"/>
  <c r="K89" i="33"/>
  <c r="K90" i="33" s="1"/>
  <c r="G116" i="33"/>
  <c r="G115" i="33" s="1"/>
  <c r="K100" i="33"/>
  <c r="H24" i="25"/>
  <c r="L5" i="25"/>
  <c r="L19" i="25"/>
  <c r="L11" i="25"/>
  <c r="L10" i="25"/>
  <c r="F24" i="25"/>
  <c r="L7" i="25"/>
  <c r="L21" i="25"/>
  <c r="L16" i="25"/>
  <c r="L22" i="25"/>
  <c r="G24" i="25"/>
  <c r="B24" i="25"/>
  <c r="K24" i="25" s="1"/>
  <c r="L4" i="25"/>
  <c r="L23" i="25" s="1"/>
  <c r="D24" i="25"/>
  <c r="L9" i="25"/>
  <c r="P73" i="7"/>
  <c r="O73" i="7"/>
  <c r="N73" i="7"/>
  <c r="M73" i="7"/>
  <c r="L73" i="7"/>
  <c r="K73" i="7"/>
  <c r="J73" i="7"/>
  <c r="I73" i="7"/>
  <c r="H73" i="7"/>
  <c r="G73" i="7"/>
  <c r="F73" i="7"/>
  <c r="E73" i="7"/>
  <c r="D73" i="7"/>
  <c r="C73" i="7"/>
  <c r="B73" i="7"/>
  <c r="Q72" i="7"/>
  <c r="Q71" i="7"/>
  <c r="P68" i="7"/>
  <c r="O68" i="7"/>
  <c r="N68" i="7"/>
  <c r="M68" i="7"/>
  <c r="L68" i="7"/>
  <c r="K68" i="7"/>
  <c r="J68" i="7"/>
  <c r="I68" i="7"/>
  <c r="H68" i="7"/>
  <c r="G68" i="7"/>
  <c r="F68" i="7"/>
  <c r="E68" i="7"/>
  <c r="D68" i="7"/>
  <c r="C68" i="7"/>
  <c r="B68" i="7"/>
  <c r="Q67" i="7"/>
  <c r="Q66" i="7"/>
  <c r="P63" i="7"/>
  <c r="O63" i="7"/>
  <c r="N63" i="7"/>
  <c r="M63" i="7"/>
  <c r="L63" i="7"/>
  <c r="K63" i="7"/>
  <c r="J63" i="7"/>
  <c r="I63" i="7"/>
  <c r="H63" i="7"/>
  <c r="G63" i="7"/>
  <c r="F63" i="7"/>
  <c r="E63" i="7"/>
  <c r="D63" i="7"/>
  <c r="C63" i="7"/>
  <c r="B63" i="7"/>
  <c r="Q62" i="7"/>
  <c r="U10" i="1" s="1"/>
  <c r="Q61" i="7"/>
  <c r="L58" i="7"/>
  <c r="Q57" i="7"/>
  <c r="Q53" i="7"/>
  <c r="P54" i="7" s="1"/>
  <c r="Q116" i="4"/>
  <c r="P116" i="4"/>
  <c r="O116" i="4"/>
  <c r="N116" i="4"/>
  <c r="M116" i="4"/>
  <c r="L116" i="4"/>
  <c r="K116" i="4"/>
  <c r="J116" i="4"/>
  <c r="I116" i="4"/>
  <c r="H116" i="4"/>
  <c r="G116" i="4"/>
  <c r="F116" i="4"/>
  <c r="E116" i="4"/>
  <c r="D116" i="4"/>
  <c r="C116" i="4"/>
  <c r="Q115" i="4"/>
  <c r="P115" i="4"/>
  <c r="O115" i="4"/>
  <c r="N115" i="4"/>
  <c r="M115" i="4"/>
  <c r="L115" i="4"/>
  <c r="K115" i="4"/>
  <c r="J115" i="4"/>
  <c r="I115" i="4"/>
  <c r="H115" i="4"/>
  <c r="G115" i="4"/>
  <c r="F115" i="4"/>
  <c r="E115" i="4"/>
  <c r="D115" i="4"/>
  <c r="C115" i="4"/>
  <c r="Q114" i="4"/>
  <c r="P114" i="4"/>
  <c r="O114" i="4"/>
  <c r="N114" i="4"/>
  <c r="M114" i="4"/>
  <c r="L114" i="4"/>
  <c r="K114" i="4"/>
  <c r="J114" i="4"/>
  <c r="I114" i="4"/>
  <c r="H114" i="4"/>
  <c r="G114" i="4"/>
  <c r="F114" i="4"/>
  <c r="E114" i="4"/>
  <c r="D114" i="4"/>
  <c r="C114" i="4"/>
  <c r="R113" i="4"/>
  <c r="R112" i="4"/>
  <c r="R111" i="4"/>
  <c r="R110" i="4"/>
  <c r="R109" i="4"/>
  <c r="S109" i="4" s="1"/>
  <c r="R108" i="4"/>
  <c r="R107" i="4"/>
  <c r="R106" i="4"/>
  <c r="R105" i="4"/>
  <c r="S105" i="4" s="1"/>
  <c r="R104" i="4"/>
  <c r="R103" i="4"/>
  <c r="R102" i="4"/>
  <c r="R100" i="4"/>
  <c r="R99" i="4"/>
  <c r="R98" i="4"/>
  <c r="R97" i="4"/>
  <c r="R96" i="4"/>
  <c r="S96" i="4" s="1"/>
  <c r="R95" i="4"/>
  <c r="R94" i="4"/>
  <c r="R93" i="4"/>
  <c r="R92" i="4"/>
  <c r="R91" i="4"/>
  <c r="R90" i="4"/>
  <c r="R89" i="4"/>
  <c r="R88" i="4"/>
  <c r="R87" i="4"/>
  <c r="R86" i="4"/>
  <c r="P48" i="5"/>
  <c r="O48" i="5"/>
  <c r="N48" i="5"/>
  <c r="M48" i="5"/>
  <c r="L48" i="5"/>
  <c r="K48" i="5"/>
  <c r="J48" i="5"/>
  <c r="I48" i="5"/>
  <c r="H48" i="5"/>
  <c r="G48" i="5"/>
  <c r="F48" i="5"/>
  <c r="E48" i="5"/>
  <c r="D48" i="5"/>
  <c r="C48" i="5"/>
  <c r="B48" i="5"/>
  <c r="Q47" i="5"/>
  <c r="Q46" i="5"/>
  <c r="Q45" i="5"/>
  <c r="Q44" i="5"/>
  <c r="P41" i="5"/>
  <c r="O41" i="5"/>
  <c r="N41" i="5"/>
  <c r="M41" i="5"/>
  <c r="L41" i="5"/>
  <c r="K41" i="5"/>
  <c r="J41" i="5"/>
  <c r="I41" i="5"/>
  <c r="H41" i="5"/>
  <c r="G41" i="5"/>
  <c r="F41" i="5"/>
  <c r="E41" i="5"/>
  <c r="D41" i="5"/>
  <c r="C41" i="5"/>
  <c r="B41" i="5"/>
  <c r="Q40" i="5"/>
  <c r="Q39" i="5"/>
  <c r="Q38" i="5"/>
  <c r="Q37" i="5"/>
  <c r="P48" i="3"/>
  <c r="O48" i="3"/>
  <c r="N48" i="3"/>
  <c r="M48" i="3"/>
  <c r="L48" i="3"/>
  <c r="K48" i="3"/>
  <c r="J48" i="3"/>
  <c r="I48" i="3"/>
  <c r="H48" i="3"/>
  <c r="G48" i="3"/>
  <c r="F48" i="3"/>
  <c r="E48" i="3"/>
  <c r="D48" i="3"/>
  <c r="C48" i="3"/>
  <c r="B48" i="3"/>
  <c r="Q47" i="3"/>
  <c r="Q46" i="3"/>
  <c r="Q45" i="3"/>
  <c r="Q44" i="3"/>
  <c r="P41" i="3"/>
  <c r="O41" i="3"/>
  <c r="N41" i="3"/>
  <c r="M41" i="3"/>
  <c r="L41" i="3"/>
  <c r="K41" i="3"/>
  <c r="J41" i="3"/>
  <c r="I41" i="3"/>
  <c r="H41" i="3"/>
  <c r="G41" i="3"/>
  <c r="F41" i="3"/>
  <c r="E41" i="3"/>
  <c r="D41" i="3"/>
  <c r="C41" i="3"/>
  <c r="B41" i="3"/>
  <c r="Q40" i="3"/>
  <c r="Q39" i="3"/>
  <c r="Q38" i="3"/>
  <c r="Q37" i="3"/>
  <c r="AG18" i="2"/>
  <c r="AH18" i="2" s="1"/>
  <c r="AG12" i="2"/>
  <c r="AH11" i="2" s="1"/>
  <c r="AH5" i="2"/>
  <c r="AH27" i="2"/>
  <c r="AG27" i="2"/>
  <c r="AF27" i="2"/>
  <c r="AE27" i="2"/>
  <c r="AD27" i="2"/>
  <c r="AC27" i="2"/>
  <c r="AB27" i="2"/>
  <c r="AA27" i="2"/>
  <c r="Z27" i="2"/>
  <c r="Y27" i="2"/>
  <c r="X27" i="2"/>
  <c r="W27" i="2"/>
  <c r="V27" i="2"/>
  <c r="U27" i="2"/>
  <c r="B27" i="2"/>
  <c r="AI26" i="2"/>
  <c r="AI25" i="2"/>
  <c r="AI24" i="2"/>
  <c r="AI23" i="2"/>
  <c r="O58" i="7" l="1"/>
  <c r="U9" i="1"/>
  <c r="D58" i="7"/>
  <c r="H58" i="7"/>
  <c r="S106" i="4"/>
  <c r="S86" i="4"/>
  <c r="S94" i="4"/>
  <c r="U7" i="1"/>
  <c r="Q73" i="7"/>
  <c r="Q68" i="7"/>
  <c r="Q63" i="7"/>
  <c r="P58" i="7"/>
  <c r="F117" i="4"/>
  <c r="J117" i="4"/>
  <c r="N117" i="4"/>
  <c r="R115" i="4"/>
  <c r="G118" i="4"/>
  <c r="K119" i="4"/>
  <c r="O118" i="4"/>
  <c r="D119" i="4"/>
  <c r="H119" i="4"/>
  <c r="L119" i="4"/>
  <c r="P119" i="4"/>
  <c r="S91" i="4"/>
  <c r="C117" i="4"/>
  <c r="G117" i="4"/>
  <c r="O117" i="4"/>
  <c r="S92" i="4"/>
  <c r="S111" i="4"/>
  <c r="S107" i="4"/>
  <c r="S108" i="4"/>
  <c r="E119" i="4"/>
  <c r="I119" i="4"/>
  <c r="M119" i="4"/>
  <c r="Q119" i="4"/>
  <c r="S113" i="4"/>
  <c r="S103" i="4"/>
  <c r="S112" i="4"/>
  <c r="S110" i="4"/>
  <c r="C119" i="4"/>
  <c r="G119" i="4"/>
  <c r="K117" i="4"/>
  <c r="K118" i="4"/>
  <c r="H118" i="4"/>
  <c r="P118" i="4"/>
  <c r="O119" i="4"/>
  <c r="S104" i="4"/>
  <c r="D117" i="4"/>
  <c r="H117" i="4"/>
  <c r="L117" i="4"/>
  <c r="P117" i="4"/>
  <c r="E118" i="4"/>
  <c r="I118" i="4"/>
  <c r="M118" i="4"/>
  <c r="Q118" i="4"/>
  <c r="F119" i="4"/>
  <c r="J119" i="4"/>
  <c r="N119" i="4"/>
  <c r="C118" i="4"/>
  <c r="D118" i="4"/>
  <c r="L118" i="4"/>
  <c r="S102" i="4"/>
  <c r="E117" i="4"/>
  <c r="I117" i="4"/>
  <c r="M117" i="4"/>
  <c r="Q117" i="4"/>
  <c r="F118" i="4"/>
  <c r="J118" i="4"/>
  <c r="N118" i="4"/>
  <c r="R116" i="4"/>
  <c r="S98" i="4"/>
  <c r="S99" i="4"/>
  <c r="S100" i="4"/>
  <c r="S97" i="4"/>
  <c r="S95" i="4"/>
  <c r="S93" i="4"/>
  <c r="S90" i="4"/>
  <c r="S89" i="4"/>
  <c r="S88" i="4"/>
  <c r="S87" i="4"/>
  <c r="Q48" i="5"/>
  <c r="E49" i="5" s="1"/>
  <c r="Q48" i="3"/>
  <c r="F49" i="3" s="1"/>
  <c r="AH14" i="2"/>
  <c r="AH16" i="2"/>
  <c r="U4" i="1"/>
  <c r="AH4" i="2"/>
  <c r="K116" i="33"/>
  <c r="K115" i="33" s="1"/>
  <c r="E54" i="7"/>
  <c r="B54" i="7"/>
  <c r="J54" i="7"/>
  <c r="E58" i="7"/>
  <c r="I58" i="7"/>
  <c r="M58" i="7"/>
  <c r="C54" i="7"/>
  <c r="G54" i="7"/>
  <c r="K54" i="7"/>
  <c r="O54" i="7"/>
  <c r="B58" i="7"/>
  <c r="F58" i="7"/>
  <c r="J58" i="7"/>
  <c r="N58" i="7"/>
  <c r="I54" i="7"/>
  <c r="M54" i="7"/>
  <c r="F54" i="7"/>
  <c r="N54" i="7"/>
  <c r="D54" i="7"/>
  <c r="H54" i="7"/>
  <c r="L54" i="7"/>
  <c r="C58" i="7"/>
  <c r="G58" i="7"/>
  <c r="K58" i="7"/>
  <c r="R114" i="4"/>
  <c r="U5" i="1" s="1"/>
  <c r="R44" i="5"/>
  <c r="G49" i="5"/>
  <c r="H49" i="5"/>
  <c r="Q41" i="5"/>
  <c r="M42" i="5" s="1"/>
  <c r="R44" i="3"/>
  <c r="N49" i="3"/>
  <c r="J49" i="3"/>
  <c r="B49" i="3"/>
  <c r="R46" i="3"/>
  <c r="R47" i="3"/>
  <c r="I49" i="3"/>
  <c r="M49" i="3"/>
  <c r="R45" i="3"/>
  <c r="G49" i="3"/>
  <c r="K49" i="3"/>
  <c r="O49" i="3"/>
  <c r="H49" i="3"/>
  <c r="L49" i="3"/>
  <c r="P49" i="3"/>
  <c r="Q41" i="3"/>
  <c r="M42" i="3" s="1"/>
  <c r="AH8" i="2"/>
  <c r="AH9" i="2"/>
  <c r="AH12" i="2"/>
  <c r="AH17" i="2"/>
  <c r="AH10" i="2"/>
  <c r="AH15" i="2"/>
  <c r="AI27" i="2"/>
  <c r="R46" i="5" l="1"/>
  <c r="R48" i="3"/>
  <c r="D49" i="3"/>
  <c r="C49" i="3"/>
  <c r="E49" i="3"/>
  <c r="Q49" i="3" s="1"/>
  <c r="Q58" i="7"/>
  <c r="Q54" i="7"/>
  <c r="R119" i="4"/>
  <c r="S116" i="4"/>
  <c r="D49" i="5"/>
  <c r="C49" i="5"/>
  <c r="B49" i="5"/>
  <c r="F49" i="5"/>
  <c r="M49" i="5"/>
  <c r="P49" i="5"/>
  <c r="O49" i="5"/>
  <c r="R45" i="5"/>
  <c r="J49" i="5"/>
  <c r="I49" i="5"/>
  <c r="L49" i="5"/>
  <c r="K49" i="5"/>
  <c r="N49" i="5"/>
  <c r="R47" i="5"/>
  <c r="N42" i="3"/>
  <c r="R117" i="4"/>
  <c r="S114" i="4"/>
  <c r="S115" i="4"/>
  <c r="R118" i="4"/>
  <c r="P42" i="5"/>
  <c r="D42" i="5"/>
  <c r="B42" i="5"/>
  <c r="K42" i="5"/>
  <c r="O42" i="5"/>
  <c r="C42" i="5"/>
  <c r="G42" i="5"/>
  <c r="J42" i="5"/>
  <c r="R40" i="5"/>
  <c r="R38" i="5"/>
  <c r="F42" i="5"/>
  <c r="L42" i="5"/>
  <c r="H42" i="5"/>
  <c r="N42" i="5"/>
  <c r="R37" i="5"/>
  <c r="E42" i="5"/>
  <c r="I42" i="5"/>
  <c r="R39" i="5"/>
  <c r="G42" i="3"/>
  <c r="O42" i="3"/>
  <c r="K42" i="3"/>
  <c r="C42" i="3"/>
  <c r="R38" i="3"/>
  <c r="F42" i="3"/>
  <c r="E42" i="3"/>
  <c r="H42" i="3"/>
  <c r="P42" i="3"/>
  <c r="R39" i="3"/>
  <c r="J42" i="3"/>
  <c r="I42" i="3"/>
  <c r="L42" i="3"/>
  <c r="B42" i="3"/>
  <c r="R37" i="3"/>
  <c r="R40" i="3"/>
  <c r="D42" i="3"/>
  <c r="I92" i="7"/>
  <c r="R48" i="5" l="1"/>
  <c r="Q49" i="5"/>
  <c r="R41" i="5"/>
  <c r="Q42" i="5"/>
  <c r="R41" i="3"/>
  <c r="Q42" i="3"/>
  <c r="B199" i="11"/>
  <c r="B193" i="11"/>
  <c r="P37" i="30" l="1"/>
  <c r="C52" i="15"/>
  <c r="B76" i="27" l="1"/>
  <c r="C76" i="27"/>
  <c r="D76" i="27"/>
  <c r="E76" i="27"/>
  <c r="F76" i="27"/>
  <c r="G76" i="27"/>
  <c r="H76" i="27"/>
  <c r="I76" i="27"/>
  <c r="J76" i="27"/>
  <c r="K76" i="27"/>
  <c r="L76" i="27"/>
  <c r="M76" i="27"/>
  <c r="N76" i="27"/>
  <c r="O76" i="27"/>
  <c r="P76" i="27"/>
  <c r="T24" i="1" l="1"/>
  <c r="T25" i="1" s="1"/>
  <c r="B130" i="10"/>
  <c r="I14" i="26" l="1"/>
  <c r="T23" i="1" s="1"/>
  <c r="B57" i="3"/>
  <c r="C57" i="3"/>
  <c r="D57" i="3"/>
  <c r="E57" i="3"/>
  <c r="F57" i="3"/>
  <c r="G57" i="3"/>
  <c r="H57" i="3"/>
  <c r="I57" i="3"/>
  <c r="J57" i="3"/>
  <c r="K57" i="3"/>
  <c r="L57" i="3"/>
  <c r="M57" i="3"/>
  <c r="N57" i="3"/>
  <c r="O57" i="3"/>
  <c r="P57" i="3"/>
  <c r="H6" i="4" l="1"/>
  <c r="R135" i="4"/>
  <c r="T22" i="1"/>
  <c r="T19" i="1"/>
  <c r="T18" i="1"/>
  <c r="T17" i="1"/>
  <c r="T13" i="1"/>
  <c r="AD36" i="2"/>
  <c r="AC36" i="2"/>
  <c r="AB36" i="2"/>
  <c r="AA36" i="2"/>
  <c r="Z36" i="2"/>
  <c r="Y36" i="2"/>
  <c r="X36" i="2"/>
  <c r="W36" i="2"/>
  <c r="V36" i="2"/>
  <c r="U36" i="2"/>
  <c r="T36" i="2"/>
  <c r="S36" i="2"/>
  <c r="R36" i="2"/>
  <c r="Q36" i="2"/>
  <c r="B36" i="2"/>
  <c r="AE35" i="2"/>
  <c r="AE34" i="2"/>
  <c r="AE33" i="2"/>
  <c r="AE32" i="2"/>
  <c r="AD45" i="2"/>
  <c r="AC45" i="2"/>
  <c r="AB45" i="2"/>
  <c r="AA45" i="2"/>
  <c r="Z45" i="2"/>
  <c r="Y45" i="2"/>
  <c r="X45" i="2"/>
  <c r="W45" i="2"/>
  <c r="V45" i="2"/>
  <c r="U45" i="2"/>
  <c r="T45" i="2"/>
  <c r="S45" i="2"/>
  <c r="R45" i="2"/>
  <c r="Q45" i="2"/>
  <c r="B45" i="2"/>
  <c r="AE44" i="2"/>
  <c r="AE43" i="2"/>
  <c r="AE42" i="2"/>
  <c r="AE41" i="2"/>
  <c r="AE36" i="2" l="1"/>
  <c r="AE45" i="2"/>
  <c r="AC18" i="2" l="1"/>
  <c r="AD18" i="2" s="1"/>
  <c r="AC12" i="2"/>
  <c r="AD11" i="2" s="1"/>
  <c r="AC6" i="2"/>
  <c r="P64" i="3"/>
  <c r="O64" i="3"/>
  <c r="N64" i="3"/>
  <c r="M64" i="3"/>
  <c r="L64" i="3"/>
  <c r="K64" i="3"/>
  <c r="J64" i="3"/>
  <c r="I64" i="3"/>
  <c r="H64" i="3"/>
  <c r="G64" i="3"/>
  <c r="F64" i="3"/>
  <c r="E64" i="3"/>
  <c r="D64" i="3"/>
  <c r="C64" i="3"/>
  <c r="B64" i="3"/>
  <c r="Q63" i="3"/>
  <c r="Q62" i="3"/>
  <c r="Q61" i="3"/>
  <c r="Q60" i="3"/>
  <c r="Q56" i="3"/>
  <c r="Q55" i="3"/>
  <c r="Q54" i="3"/>
  <c r="Q53" i="3"/>
  <c r="P64" i="5"/>
  <c r="O64" i="5"/>
  <c r="N64" i="5"/>
  <c r="M64" i="5"/>
  <c r="L64" i="5"/>
  <c r="K64" i="5"/>
  <c r="J64" i="5"/>
  <c r="I64" i="5"/>
  <c r="H64" i="5"/>
  <c r="G64" i="5"/>
  <c r="F64" i="5"/>
  <c r="E64" i="5"/>
  <c r="D64" i="5"/>
  <c r="C64" i="5"/>
  <c r="B64" i="5"/>
  <c r="Q63" i="5"/>
  <c r="Q62" i="5"/>
  <c r="Q61" i="5"/>
  <c r="Q60" i="5"/>
  <c r="P57" i="5"/>
  <c r="O57" i="5"/>
  <c r="N57" i="5"/>
  <c r="M57" i="5"/>
  <c r="L57" i="5"/>
  <c r="K57" i="5"/>
  <c r="J57" i="5"/>
  <c r="I57" i="5"/>
  <c r="H57" i="5"/>
  <c r="G57" i="5"/>
  <c r="F57" i="5"/>
  <c r="E57" i="5"/>
  <c r="D57" i="5"/>
  <c r="C57" i="5"/>
  <c r="B57" i="5"/>
  <c r="Q56" i="5"/>
  <c r="Q55" i="5"/>
  <c r="Q54" i="5"/>
  <c r="Q53" i="5"/>
  <c r="Q153" i="4"/>
  <c r="P153" i="4"/>
  <c r="O153" i="4"/>
  <c r="N153" i="4"/>
  <c r="M153" i="4"/>
  <c r="L153" i="4"/>
  <c r="K153" i="4"/>
  <c r="J153" i="4"/>
  <c r="I153" i="4"/>
  <c r="H153" i="4"/>
  <c r="G153" i="4"/>
  <c r="F153" i="4"/>
  <c r="E153" i="4"/>
  <c r="D153" i="4"/>
  <c r="C153" i="4"/>
  <c r="Q152" i="4"/>
  <c r="P152" i="4"/>
  <c r="O152" i="4"/>
  <c r="N152" i="4"/>
  <c r="M152" i="4"/>
  <c r="L152" i="4"/>
  <c r="K152" i="4"/>
  <c r="J152" i="4"/>
  <c r="I152" i="4"/>
  <c r="H152" i="4"/>
  <c r="G152" i="4"/>
  <c r="F152" i="4"/>
  <c r="E152" i="4"/>
  <c r="D152" i="4"/>
  <c r="C152" i="4"/>
  <c r="Q151" i="4"/>
  <c r="P151" i="4"/>
  <c r="O151" i="4"/>
  <c r="N151" i="4"/>
  <c r="M151" i="4"/>
  <c r="L151" i="4"/>
  <c r="K151" i="4"/>
  <c r="J151" i="4"/>
  <c r="I151" i="4"/>
  <c r="H151" i="4"/>
  <c r="G151" i="4"/>
  <c r="F151" i="4"/>
  <c r="E151" i="4"/>
  <c r="D151" i="4"/>
  <c r="C151" i="4"/>
  <c r="R150" i="4"/>
  <c r="R149" i="4"/>
  <c r="R148" i="4"/>
  <c r="R147" i="4"/>
  <c r="R146" i="4"/>
  <c r="R145" i="4"/>
  <c r="R144" i="4"/>
  <c r="R143" i="4"/>
  <c r="R142" i="4"/>
  <c r="R141" i="4"/>
  <c r="R140" i="4"/>
  <c r="R139" i="4"/>
  <c r="R137" i="4"/>
  <c r="R136" i="4"/>
  <c r="R134" i="4"/>
  <c r="R133" i="4"/>
  <c r="R132" i="4"/>
  <c r="R131" i="4"/>
  <c r="R130" i="4"/>
  <c r="R129" i="4"/>
  <c r="R128" i="4"/>
  <c r="R127" i="4"/>
  <c r="R126" i="4"/>
  <c r="R125" i="4"/>
  <c r="R124" i="4"/>
  <c r="R123" i="4"/>
  <c r="P97" i="7"/>
  <c r="O97" i="7"/>
  <c r="N97" i="7"/>
  <c r="M97" i="7"/>
  <c r="L97" i="7"/>
  <c r="K97" i="7"/>
  <c r="J97" i="7"/>
  <c r="I97" i="7"/>
  <c r="H97" i="7"/>
  <c r="G97" i="7"/>
  <c r="F97" i="7"/>
  <c r="E97" i="7"/>
  <c r="D97" i="7"/>
  <c r="C97" i="7"/>
  <c r="B97" i="7"/>
  <c r="Q96" i="7"/>
  <c r="Q95" i="7"/>
  <c r="P92" i="7"/>
  <c r="O92" i="7"/>
  <c r="N92" i="7"/>
  <c r="M92" i="7"/>
  <c r="L92" i="7"/>
  <c r="K92" i="7"/>
  <c r="J92" i="7"/>
  <c r="H92" i="7"/>
  <c r="G92" i="7"/>
  <c r="F92" i="7"/>
  <c r="E92" i="7"/>
  <c r="D92" i="7"/>
  <c r="C92" i="7"/>
  <c r="B92" i="7"/>
  <c r="Q91" i="7"/>
  <c r="Q90" i="7"/>
  <c r="P87" i="7"/>
  <c r="O87" i="7"/>
  <c r="N87" i="7"/>
  <c r="M87" i="7"/>
  <c r="L87" i="7"/>
  <c r="K87" i="7"/>
  <c r="J87" i="7"/>
  <c r="I87" i="7"/>
  <c r="H87" i="7"/>
  <c r="G87" i="7"/>
  <c r="F87" i="7"/>
  <c r="E87" i="7"/>
  <c r="D87" i="7"/>
  <c r="C87" i="7"/>
  <c r="B87" i="7"/>
  <c r="Q86" i="7"/>
  <c r="Q85" i="7"/>
  <c r="Q81" i="7"/>
  <c r="L82" i="7" s="1"/>
  <c r="Q77" i="7"/>
  <c r="P78" i="7" s="1"/>
  <c r="H84" i="8"/>
  <c r="H72" i="8"/>
  <c r="T12" i="1" s="1"/>
  <c r="I67" i="8"/>
  <c r="I58" i="8"/>
  <c r="H40" i="8"/>
  <c r="I39" i="8" s="1"/>
  <c r="H33" i="8"/>
  <c r="I31" i="8" s="1"/>
  <c r="H23" i="8"/>
  <c r="I22" i="8" s="1"/>
  <c r="I20" i="8"/>
  <c r="H14" i="8"/>
  <c r="I11" i="8" s="1"/>
  <c r="J92" i="25"/>
  <c r="I92" i="25"/>
  <c r="H92" i="25"/>
  <c r="G92" i="25"/>
  <c r="F92" i="25"/>
  <c r="E92" i="25"/>
  <c r="D92" i="25"/>
  <c r="C92" i="25"/>
  <c r="B92" i="25"/>
  <c r="K91" i="25"/>
  <c r="K90" i="25"/>
  <c r="K89" i="25"/>
  <c r="K88" i="25"/>
  <c r="K87" i="25"/>
  <c r="K86" i="25"/>
  <c r="K85" i="25"/>
  <c r="K84" i="25"/>
  <c r="K83" i="25"/>
  <c r="K82" i="25"/>
  <c r="K81" i="25"/>
  <c r="K80" i="25"/>
  <c r="K79" i="25"/>
  <c r="K78" i="25"/>
  <c r="K77" i="25"/>
  <c r="K76" i="25"/>
  <c r="K75" i="25"/>
  <c r="K74" i="25"/>
  <c r="K73" i="25"/>
  <c r="P152" i="10"/>
  <c r="N152" i="10"/>
  <c r="O151" i="10" s="1"/>
  <c r="L152" i="10"/>
  <c r="M150" i="10" s="1"/>
  <c r="J152" i="10"/>
  <c r="K151" i="10" s="1"/>
  <c r="H152" i="10"/>
  <c r="F152" i="10"/>
  <c r="G151" i="10" s="1"/>
  <c r="D152" i="10"/>
  <c r="E151" i="10" s="1"/>
  <c r="B152" i="10"/>
  <c r="C152" i="10" s="1"/>
  <c r="R151" i="10"/>
  <c r="I151" i="10"/>
  <c r="R150" i="10"/>
  <c r="Q150" i="10"/>
  <c r="I150" i="10"/>
  <c r="G150" i="10"/>
  <c r="R149" i="10"/>
  <c r="I149" i="10"/>
  <c r="R148" i="10"/>
  <c r="Q148" i="10"/>
  <c r="I148" i="10"/>
  <c r="G148" i="10"/>
  <c r="P146" i="10"/>
  <c r="Q144" i="10" s="1"/>
  <c r="N146" i="10"/>
  <c r="O144" i="10" s="1"/>
  <c r="L146" i="10"/>
  <c r="M142" i="10" s="1"/>
  <c r="J146" i="10"/>
  <c r="K144" i="10" s="1"/>
  <c r="H146" i="10"/>
  <c r="I144" i="10" s="1"/>
  <c r="F146" i="10"/>
  <c r="G143" i="10" s="1"/>
  <c r="D146" i="10"/>
  <c r="E142" i="10" s="1"/>
  <c r="B146" i="10"/>
  <c r="C145" i="10" s="1"/>
  <c r="R145" i="10"/>
  <c r="R144" i="10"/>
  <c r="C144" i="10"/>
  <c r="R143" i="10"/>
  <c r="R142" i="10"/>
  <c r="R141" i="10"/>
  <c r="R140" i="10"/>
  <c r="C140" i="10"/>
  <c r="P138" i="10"/>
  <c r="Q135" i="10" s="1"/>
  <c r="N138" i="10"/>
  <c r="O134" i="10" s="1"/>
  <c r="L138" i="10"/>
  <c r="M137" i="10" s="1"/>
  <c r="J138" i="10"/>
  <c r="K137" i="10" s="1"/>
  <c r="H138" i="10"/>
  <c r="I135" i="10" s="1"/>
  <c r="F138" i="10"/>
  <c r="G137" i="10" s="1"/>
  <c r="D138" i="10"/>
  <c r="E137" i="10" s="1"/>
  <c r="B138" i="10"/>
  <c r="C133" i="10" s="1"/>
  <c r="R137" i="10"/>
  <c r="R136" i="10"/>
  <c r="K136" i="10"/>
  <c r="R135" i="10"/>
  <c r="R134" i="10"/>
  <c r="R133" i="10"/>
  <c r="R132" i="10"/>
  <c r="O132" i="10"/>
  <c r="P130" i="10"/>
  <c r="Q125" i="10" s="1"/>
  <c r="N130" i="10"/>
  <c r="O127" i="10" s="1"/>
  <c r="L130" i="10"/>
  <c r="M127" i="10" s="1"/>
  <c r="J130" i="10"/>
  <c r="K129" i="10" s="1"/>
  <c r="H130" i="10"/>
  <c r="I129" i="10" s="1"/>
  <c r="F130" i="10"/>
  <c r="G127" i="10" s="1"/>
  <c r="D130" i="10"/>
  <c r="E124" i="10" s="1"/>
  <c r="C129" i="10"/>
  <c r="R129" i="10"/>
  <c r="M129" i="10"/>
  <c r="R128" i="10"/>
  <c r="R127" i="10"/>
  <c r="E127" i="10"/>
  <c r="R126" i="10"/>
  <c r="E126" i="10"/>
  <c r="C126" i="10"/>
  <c r="R125" i="10"/>
  <c r="M125" i="10"/>
  <c r="R124" i="10"/>
  <c r="M124" i="10"/>
  <c r="R123" i="10"/>
  <c r="M123" i="10"/>
  <c r="R122" i="10"/>
  <c r="Q122" i="10"/>
  <c r="M122" i="10"/>
  <c r="E122" i="10"/>
  <c r="C122" i="10"/>
  <c r="Q75" i="27"/>
  <c r="Q74" i="27"/>
  <c r="Q73" i="27"/>
  <c r="Q72" i="27"/>
  <c r="Q71" i="27"/>
  <c r="S148" i="4" l="1"/>
  <c r="S123" i="4"/>
  <c r="T7" i="1"/>
  <c r="O136" i="10"/>
  <c r="C142" i="10"/>
  <c r="O124" i="10"/>
  <c r="C149" i="10"/>
  <c r="C150" i="10"/>
  <c r="O128" i="10"/>
  <c r="K132" i="10"/>
  <c r="C134" i="10"/>
  <c r="I145" i="10"/>
  <c r="Q141" i="10"/>
  <c r="K145" i="10"/>
  <c r="O149" i="10"/>
  <c r="C151" i="10"/>
  <c r="Q127" i="10"/>
  <c r="O142" i="10"/>
  <c r="G144" i="10"/>
  <c r="Q123" i="10"/>
  <c r="Q129" i="10"/>
  <c r="C135" i="10"/>
  <c r="C148" i="10"/>
  <c r="S126" i="4"/>
  <c r="S145" i="4"/>
  <c r="S132" i="4"/>
  <c r="S142" i="4"/>
  <c r="S129" i="4"/>
  <c r="S139" i="4"/>
  <c r="M151" i="10"/>
  <c r="G124" i="10"/>
  <c r="Q126" i="10"/>
  <c r="E129" i="10"/>
  <c r="C132" i="10"/>
  <c r="K134" i="10"/>
  <c r="C136" i="10"/>
  <c r="Q136" i="10"/>
  <c r="G140" i="10"/>
  <c r="M143" i="10"/>
  <c r="M148" i="10"/>
  <c r="G128" i="10"/>
  <c r="I132" i="10"/>
  <c r="I136" i="10"/>
  <c r="O140" i="10"/>
  <c r="G145" i="10"/>
  <c r="O148" i="10"/>
  <c r="G149" i="10"/>
  <c r="G152" i="10" s="1"/>
  <c r="O150" i="10"/>
  <c r="I152" i="10"/>
  <c r="E128" i="10"/>
  <c r="I126" i="10"/>
  <c r="E123" i="10"/>
  <c r="M126" i="10"/>
  <c r="M130" i="10" s="1"/>
  <c r="I133" i="10"/>
  <c r="I137" i="10"/>
  <c r="G141" i="10"/>
  <c r="O143" i="10"/>
  <c r="I128" i="10"/>
  <c r="O133" i="10"/>
  <c r="O137" i="10"/>
  <c r="O141" i="10"/>
  <c r="O145" i="10"/>
  <c r="E125" i="10"/>
  <c r="M128" i="10"/>
  <c r="G136" i="10"/>
  <c r="Q137" i="10"/>
  <c r="Q145" i="10"/>
  <c r="I124" i="10"/>
  <c r="I122" i="10"/>
  <c r="K122" i="10"/>
  <c r="Q128" i="10"/>
  <c r="G134" i="10"/>
  <c r="H5" i="26"/>
  <c r="H7" i="26" s="1"/>
  <c r="I6" i="8"/>
  <c r="S124" i="4"/>
  <c r="S125" i="4"/>
  <c r="S127" i="4"/>
  <c r="S128" i="4"/>
  <c r="S130" i="4"/>
  <c r="S131" i="4"/>
  <c r="S133" i="4"/>
  <c r="S134" i="4"/>
  <c r="S140" i="4"/>
  <c r="S141" i="4"/>
  <c r="S143" i="4"/>
  <c r="S144" i="4"/>
  <c r="S146" i="4"/>
  <c r="S147" i="4"/>
  <c r="S149" i="4"/>
  <c r="S150" i="4"/>
  <c r="C156" i="4"/>
  <c r="I68" i="8"/>
  <c r="I37" i="8"/>
  <c r="I64" i="8"/>
  <c r="I69" i="8"/>
  <c r="I36" i="8"/>
  <c r="I38" i="8"/>
  <c r="I65" i="8"/>
  <c r="I71" i="8"/>
  <c r="I28" i="8"/>
  <c r="Q97" i="7"/>
  <c r="Q92" i="7"/>
  <c r="AD5" i="2"/>
  <c r="S4" i="1"/>
  <c r="H82" i="7"/>
  <c r="K92" i="25"/>
  <c r="L87" i="25" s="1"/>
  <c r="Q76" i="27"/>
  <c r="K140" i="10"/>
  <c r="K141" i="10"/>
  <c r="K143" i="10"/>
  <c r="K142" i="10"/>
  <c r="I141" i="10"/>
  <c r="G142" i="10"/>
  <c r="E143" i="10"/>
  <c r="R146" i="10"/>
  <c r="C141" i="10"/>
  <c r="C143" i="10"/>
  <c r="Q149" i="10"/>
  <c r="Q151" i="10"/>
  <c r="M149" i="10"/>
  <c r="K148" i="10"/>
  <c r="K149" i="10"/>
  <c r="K150" i="10"/>
  <c r="E148" i="10"/>
  <c r="E150" i="10"/>
  <c r="E149" i="10"/>
  <c r="R152" i="10"/>
  <c r="Q132" i="10"/>
  <c r="Q133" i="10"/>
  <c r="O135" i="10"/>
  <c r="M134" i="10"/>
  <c r="M135" i="10"/>
  <c r="K135" i="10"/>
  <c r="K133" i="10"/>
  <c r="G132" i="10"/>
  <c r="G135" i="10"/>
  <c r="G133" i="10"/>
  <c r="E135" i="10"/>
  <c r="E134" i="10"/>
  <c r="R138" i="10"/>
  <c r="Q124" i="10"/>
  <c r="K126" i="10"/>
  <c r="I123" i="10"/>
  <c r="I127" i="10"/>
  <c r="I125" i="10"/>
  <c r="I66" i="8"/>
  <c r="I70" i="8"/>
  <c r="I53" i="8"/>
  <c r="I59" i="8"/>
  <c r="I56" i="8"/>
  <c r="I19" i="8"/>
  <c r="I13" i="8"/>
  <c r="T11" i="1"/>
  <c r="I7" i="8"/>
  <c r="I10" i="8"/>
  <c r="Q87" i="7"/>
  <c r="T10" i="1"/>
  <c r="O82" i="7"/>
  <c r="T9" i="1"/>
  <c r="P82" i="7"/>
  <c r="D82" i="7"/>
  <c r="C155" i="4"/>
  <c r="C154" i="4"/>
  <c r="O154" i="4"/>
  <c r="D154" i="4"/>
  <c r="H154" i="4"/>
  <c r="L154" i="4"/>
  <c r="P154" i="4"/>
  <c r="E155" i="4"/>
  <c r="I155" i="4"/>
  <c r="M155" i="4"/>
  <c r="Q155" i="4"/>
  <c r="F156" i="4"/>
  <c r="J156" i="4"/>
  <c r="N156" i="4"/>
  <c r="G156" i="4"/>
  <c r="K156" i="4"/>
  <c r="O156" i="4"/>
  <c r="K155" i="4"/>
  <c r="O155" i="4"/>
  <c r="E154" i="4"/>
  <c r="I154" i="4"/>
  <c r="M154" i="4"/>
  <c r="Q154" i="4"/>
  <c r="F155" i="4"/>
  <c r="J155" i="4"/>
  <c r="N155" i="4"/>
  <c r="R153" i="4"/>
  <c r="G154" i="4"/>
  <c r="G155" i="4"/>
  <c r="F154" i="4"/>
  <c r="J154" i="4"/>
  <c r="N154" i="4"/>
  <c r="R152" i="4"/>
  <c r="D156" i="4"/>
  <c r="H156" i="4"/>
  <c r="L156" i="4"/>
  <c r="P156" i="4"/>
  <c r="K154" i="4"/>
  <c r="D155" i="4"/>
  <c r="H155" i="4"/>
  <c r="L155" i="4"/>
  <c r="P155" i="4"/>
  <c r="E156" i="4"/>
  <c r="I156" i="4"/>
  <c r="M156" i="4"/>
  <c r="Q156" i="4"/>
  <c r="S136" i="4"/>
  <c r="S137" i="4"/>
  <c r="S135" i="4"/>
  <c r="Q64" i="5"/>
  <c r="E65" i="5" s="1"/>
  <c r="Q64" i="3"/>
  <c r="R63" i="3" s="1"/>
  <c r="AD14" i="2"/>
  <c r="AD16" i="2"/>
  <c r="AD17" i="2"/>
  <c r="AD4" i="2"/>
  <c r="AD15" i="2"/>
  <c r="AD8" i="2"/>
  <c r="AD10" i="2"/>
  <c r="AD9" i="2"/>
  <c r="AD12" i="2"/>
  <c r="Q57" i="3"/>
  <c r="T8" i="1" s="1"/>
  <c r="F65" i="5"/>
  <c r="Q57" i="5"/>
  <c r="R53" i="5" s="1"/>
  <c r="R151" i="4"/>
  <c r="M78" i="7"/>
  <c r="B78" i="7"/>
  <c r="F78" i="7"/>
  <c r="J78" i="7"/>
  <c r="N78" i="7"/>
  <c r="E82" i="7"/>
  <c r="I82" i="7"/>
  <c r="M82" i="7"/>
  <c r="I78" i="7"/>
  <c r="C78" i="7"/>
  <c r="G78" i="7"/>
  <c r="K78" i="7"/>
  <c r="O78" i="7"/>
  <c r="B82" i="7"/>
  <c r="F82" i="7"/>
  <c r="J82" i="7"/>
  <c r="N82" i="7"/>
  <c r="E78" i="7"/>
  <c r="D78" i="7"/>
  <c r="H78" i="7"/>
  <c r="L78" i="7"/>
  <c r="C82" i="7"/>
  <c r="G82" i="7"/>
  <c r="K82" i="7"/>
  <c r="I8" i="8"/>
  <c r="I12" i="8"/>
  <c r="I17" i="8"/>
  <c r="I21" i="8"/>
  <c r="I26" i="8"/>
  <c r="I29" i="8"/>
  <c r="I54" i="8"/>
  <c r="I57" i="8"/>
  <c r="I5" i="8"/>
  <c r="I9" i="8"/>
  <c r="I18" i="8"/>
  <c r="I32" i="8"/>
  <c r="I30" i="8"/>
  <c r="I55" i="8"/>
  <c r="I27" i="8"/>
  <c r="G125" i="10"/>
  <c r="K127" i="10"/>
  <c r="E140" i="10"/>
  <c r="M140" i="10"/>
  <c r="I142" i="10"/>
  <c r="Q142" i="10"/>
  <c r="E144" i="10"/>
  <c r="M144" i="10"/>
  <c r="K123" i="10"/>
  <c r="C127" i="10"/>
  <c r="O129" i="10"/>
  <c r="G122" i="10"/>
  <c r="O122" i="10"/>
  <c r="C124" i="10"/>
  <c r="K124" i="10"/>
  <c r="G126" i="10"/>
  <c r="O126" i="10"/>
  <c r="C128" i="10"/>
  <c r="K128" i="10"/>
  <c r="E132" i="10"/>
  <c r="M132" i="10"/>
  <c r="I134" i="10"/>
  <c r="Q134" i="10"/>
  <c r="E136" i="10"/>
  <c r="M136" i="10"/>
  <c r="C137" i="10"/>
  <c r="E141" i="10"/>
  <c r="M141" i="10"/>
  <c r="I143" i="10"/>
  <c r="Q143" i="10"/>
  <c r="E145" i="10"/>
  <c r="M145" i="10"/>
  <c r="R130" i="10"/>
  <c r="C123" i="10"/>
  <c r="O125" i="10"/>
  <c r="G129" i="10"/>
  <c r="G123" i="10"/>
  <c r="O123" i="10"/>
  <c r="C125" i="10"/>
  <c r="K125" i="10"/>
  <c r="E133" i="10"/>
  <c r="M133" i="10"/>
  <c r="I140" i="10"/>
  <c r="Q140" i="10"/>
  <c r="B143" i="11"/>
  <c r="B136" i="11"/>
  <c r="C135" i="11" s="1"/>
  <c r="D127" i="11"/>
  <c r="E125" i="11" s="1"/>
  <c r="B127" i="11"/>
  <c r="C125" i="11" s="1"/>
  <c r="D120" i="11"/>
  <c r="B120" i="11"/>
  <c r="C114" i="11" s="1"/>
  <c r="C118" i="11"/>
  <c r="C117" i="11"/>
  <c r="D112" i="11"/>
  <c r="B112" i="11"/>
  <c r="B109" i="12"/>
  <c r="B105" i="12"/>
  <c r="B100" i="12"/>
  <c r="C99" i="12" s="1"/>
  <c r="B94" i="12"/>
  <c r="C92" i="12" s="1"/>
  <c r="B86" i="12"/>
  <c r="C84" i="12" s="1"/>
  <c r="C56" i="13"/>
  <c r="G56" i="15"/>
  <c r="F56" i="15"/>
  <c r="E56" i="15"/>
  <c r="D56" i="15"/>
  <c r="C56" i="15"/>
  <c r="K55" i="15"/>
  <c r="K54" i="15"/>
  <c r="K56" i="15" s="1"/>
  <c r="G52" i="15"/>
  <c r="F52" i="15"/>
  <c r="E52" i="15"/>
  <c r="D52" i="15"/>
  <c r="K51" i="15"/>
  <c r="K50" i="15"/>
  <c r="J48" i="15"/>
  <c r="I48" i="15"/>
  <c r="G48" i="15"/>
  <c r="F48" i="15"/>
  <c r="E48" i="15"/>
  <c r="D48" i="15"/>
  <c r="C48" i="15"/>
  <c r="K47" i="15"/>
  <c r="K46" i="15"/>
  <c r="K48" i="15" s="1"/>
  <c r="J28" i="33"/>
  <c r="I28" i="33"/>
  <c r="H28" i="33"/>
  <c r="G28" i="33"/>
  <c r="F28" i="33"/>
  <c r="E28" i="33"/>
  <c r="D28" i="33"/>
  <c r="K27" i="33"/>
  <c r="K26" i="33"/>
  <c r="K25" i="33"/>
  <c r="K24" i="33"/>
  <c r="K23" i="33"/>
  <c r="J18" i="33"/>
  <c r="I18" i="33"/>
  <c r="H18" i="33"/>
  <c r="G18" i="33"/>
  <c r="F18" i="33"/>
  <c r="E18" i="33"/>
  <c r="D18" i="33"/>
  <c r="K17" i="33"/>
  <c r="K16" i="33"/>
  <c r="K15" i="33"/>
  <c r="K14" i="33"/>
  <c r="K13" i="33"/>
  <c r="J7" i="33"/>
  <c r="J8" i="33" s="1"/>
  <c r="I7" i="33"/>
  <c r="I8" i="33" s="1"/>
  <c r="H7" i="33"/>
  <c r="H8" i="33" s="1"/>
  <c r="G7" i="33"/>
  <c r="G8" i="33" s="1"/>
  <c r="F7" i="33"/>
  <c r="F8" i="33" s="1"/>
  <c r="E7" i="33"/>
  <c r="E8" i="33" s="1"/>
  <c r="D7" i="33"/>
  <c r="D8" i="33" s="1"/>
  <c r="K6" i="33"/>
  <c r="K5" i="33"/>
  <c r="K4" i="33"/>
  <c r="P44" i="30"/>
  <c r="E49" i="43"/>
  <c r="E44" i="43"/>
  <c r="E32" i="43"/>
  <c r="E23" i="43"/>
  <c r="C49" i="43"/>
  <c r="C44" i="43"/>
  <c r="C32" i="43"/>
  <c r="C23" i="43"/>
  <c r="B41" i="44"/>
  <c r="B32" i="44"/>
  <c r="B23" i="44"/>
  <c r="D41" i="44"/>
  <c r="D32" i="44"/>
  <c r="D23" i="44"/>
  <c r="C109" i="11" l="1"/>
  <c r="U27" i="1"/>
  <c r="E110" i="11"/>
  <c r="E107" i="11"/>
  <c r="C115" i="11"/>
  <c r="E117" i="11"/>
  <c r="E118" i="11"/>
  <c r="T15" i="1"/>
  <c r="E130" i="10"/>
  <c r="M152" i="10"/>
  <c r="O152" i="10"/>
  <c r="O146" i="10"/>
  <c r="C48" i="13"/>
  <c r="C51" i="13"/>
  <c r="C49" i="13"/>
  <c r="C50" i="13"/>
  <c r="C55" i="13"/>
  <c r="C104" i="12"/>
  <c r="C98" i="12"/>
  <c r="C147" i="11"/>
  <c r="C148" i="11"/>
  <c r="C149" i="11" s="1"/>
  <c r="C140" i="11"/>
  <c r="C141" i="11"/>
  <c r="C130" i="11"/>
  <c r="E124" i="11"/>
  <c r="E126" i="11"/>
  <c r="C116" i="11"/>
  <c r="C119" i="11"/>
  <c r="C120" i="11"/>
  <c r="C107" i="11"/>
  <c r="C111" i="11"/>
  <c r="T5" i="1"/>
  <c r="R154" i="4"/>
  <c r="J65" i="5"/>
  <c r="D65" i="5"/>
  <c r="C65" i="5"/>
  <c r="I6" i="26"/>
  <c r="I7" i="26"/>
  <c r="C138" i="10"/>
  <c r="I138" i="10"/>
  <c r="K138" i="10"/>
  <c r="O138" i="10"/>
  <c r="I146" i="10"/>
  <c r="C145" i="11"/>
  <c r="C104" i="11"/>
  <c r="C108" i="11"/>
  <c r="C138" i="11"/>
  <c r="C105" i="11"/>
  <c r="C110" i="11"/>
  <c r="C142" i="11"/>
  <c r="C107" i="12"/>
  <c r="C78" i="12"/>
  <c r="C108" i="12"/>
  <c r="C47" i="13"/>
  <c r="C54" i="13"/>
  <c r="C57" i="13" s="1"/>
  <c r="K7" i="33"/>
  <c r="K8" i="33" s="1"/>
  <c r="G146" i="10"/>
  <c r="Q130" i="10"/>
  <c r="L90" i="25"/>
  <c r="K130" i="10"/>
  <c r="I14" i="8"/>
  <c r="S152" i="4"/>
  <c r="I130" i="10"/>
  <c r="K152" i="10"/>
  <c r="Q152" i="10"/>
  <c r="C146" i="10"/>
  <c r="I72" i="8"/>
  <c r="I40" i="8"/>
  <c r="K52" i="15"/>
  <c r="D93" i="25"/>
  <c r="L82" i="25"/>
  <c r="L74" i="25"/>
  <c r="L83" i="25"/>
  <c r="B93" i="25"/>
  <c r="L78" i="25"/>
  <c r="H93" i="25"/>
  <c r="I93" i="25"/>
  <c r="L79" i="25"/>
  <c r="G93" i="25"/>
  <c r="L75" i="25"/>
  <c r="L85" i="25"/>
  <c r="L84" i="25"/>
  <c r="L88" i="25"/>
  <c r="E93" i="25"/>
  <c r="L81" i="25"/>
  <c r="C93" i="25"/>
  <c r="J93" i="25"/>
  <c r="L77" i="25"/>
  <c r="L80" i="25"/>
  <c r="L91" i="25"/>
  <c r="L73" i="25"/>
  <c r="L89" i="25"/>
  <c r="F93" i="25"/>
  <c r="L86" i="25"/>
  <c r="L76" i="25"/>
  <c r="Q146" i="10"/>
  <c r="M146" i="10"/>
  <c r="K146" i="10"/>
  <c r="E146" i="10"/>
  <c r="E152" i="10"/>
  <c r="Q138" i="10"/>
  <c r="M138" i="10"/>
  <c r="G138" i="10"/>
  <c r="E138" i="10"/>
  <c r="O130" i="10"/>
  <c r="C130" i="10"/>
  <c r="G130" i="10"/>
  <c r="I33" i="8"/>
  <c r="I23" i="8"/>
  <c r="Q82" i="7"/>
  <c r="Q78" i="7"/>
  <c r="R156" i="4"/>
  <c r="S153" i="4"/>
  <c r="P65" i="5"/>
  <c r="O65" i="5"/>
  <c r="B65" i="5"/>
  <c r="R61" i="5"/>
  <c r="M65" i="5"/>
  <c r="L65" i="5"/>
  <c r="K65" i="5"/>
  <c r="N65" i="5"/>
  <c r="R63" i="5"/>
  <c r="I65" i="5"/>
  <c r="H65" i="5"/>
  <c r="G65" i="5"/>
  <c r="R62" i="5"/>
  <c r="R60" i="5"/>
  <c r="P65" i="3"/>
  <c r="B65" i="3"/>
  <c r="R62" i="3"/>
  <c r="G65" i="3"/>
  <c r="L65" i="3"/>
  <c r="F65" i="3"/>
  <c r="M65" i="3"/>
  <c r="H65" i="3"/>
  <c r="R60" i="3"/>
  <c r="O65" i="3"/>
  <c r="R61" i="3"/>
  <c r="I65" i="3"/>
  <c r="N65" i="3"/>
  <c r="C65" i="3"/>
  <c r="D65" i="3"/>
  <c r="J65" i="3"/>
  <c r="K65" i="3"/>
  <c r="E65" i="3"/>
  <c r="E58" i="3"/>
  <c r="F58" i="3"/>
  <c r="R56" i="3"/>
  <c r="R54" i="3"/>
  <c r="L58" i="3"/>
  <c r="B58" i="3"/>
  <c r="P58" i="3"/>
  <c r="J58" i="3"/>
  <c r="D58" i="3"/>
  <c r="M58" i="3"/>
  <c r="R55" i="3"/>
  <c r="R53" i="3"/>
  <c r="G58" i="3"/>
  <c r="K58" i="3"/>
  <c r="C58" i="3"/>
  <c r="O58" i="3"/>
  <c r="N58" i="3"/>
  <c r="I58" i="3"/>
  <c r="H58" i="3"/>
  <c r="E58" i="5"/>
  <c r="H58" i="5"/>
  <c r="F58" i="5"/>
  <c r="R56" i="5"/>
  <c r="M58" i="5"/>
  <c r="P58" i="5"/>
  <c r="N58" i="5"/>
  <c r="K58" i="5"/>
  <c r="C58" i="5"/>
  <c r="O58" i="5"/>
  <c r="G58" i="5"/>
  <c r="R54" i="5"/>
  <c r="D58" i="5"/>
  <c r="B58" i="5"/>
  <c r="I58" i="5"/>
  <c r="L58" i="5"/>
  <c r="J58" i="5"/>
  <c r="R55" i="5"/>
  <c r="S151" i="4"/>
  <c r="U6" i="1" s="1"/>
  <c r="R155" i="4"/>
  <c r="C133" i="11"/>
  <c r="C132" i="11"/>
  <c r="C106" i="11"/>
  <c r="C129" i="11"/>
  <c r="C134" i="11"/>
  <c r="E105" i="11"/>
  <c r="E109" i="11"/>
  <c r="E115" i="11"/>
  <c r="E119" i="11"/>
  <c r="C124" i="11"/>
  <c r="C126" i="11"/>
  <c r="C131" i="11"/>
  <c r="C139" i="11"/>
  <c r="E111" i="11"/>
  <c r="E104" i="11"/>
  <c r="E106" i="11"/>
  <c r="E108" i="11"/>
  <c r="E114" i="11"/>
  <c r="E116" i="11"/>
  <c r="C81" i="12"/>
  <c r="C90" i="12"/>
  <c r="C97" i="12"/>
  <c r="C89" i="12"/>
  <c r="C96" i="12"/>
  <c r="C82" i="12"/>
  <c r="C85" i="12"/>
  <c r="C93" i="12"/>
  <c r="C79" i="12"/>
  <c r="C83" i="12"/>
  <c r="C91" i="12"/>
  <c r="C103" i="12"/>
  <c r="C102" i="12"/>
  <c r="C80" i="12"/>
  <c r="C88" i="12"/>
  <c r="I34" i="33"/>
  <c r="I33" i="33" s="1"/>
  <c r="J34" i="33"/>
  <c r="J33" i="33" s="1"/>
  <c r="K18" i="33"/>
  <c r="K28" i="33"/>
  <c r="G34" i="33"/>
  <c r="G33" i="33" s="1"/>
  <c r="E34" i="33"/>
  <c r="E33" i="33" s="1"/>
  <c r="F34" i="33"/>
  <c r="F33" i="33" s="1"/>
  <c r="D34" i="33"/>
  <c r="D33" i="33" s="1"/>
  <c r="H34" i="33"/>
  <c r="H33" i="33" s="1"/>
  <c r="E41" i="44"/>
  <c r="C52" i="13" l="1"/>
  <c r="C127" i="11"/>
  <c r="K34" i="33"/>
  <c r="K33" i="33" s="1"/>
  <c r="R64" i="3"/>
  <c r="C105" i="12"/>
  <c r="C109" i="12"/>
  <c r="C100" i="12"/>
  <c r="C94" i="12"/>
  <c r="C86" i="12"/>
  <c r="C143" i="11"/>
  <c r="C136" i="11"/>
  <c r="E127" i="11"/>
  <c r="E120" i="11"/>
  <c r="E112" i="11"/>
  <c r="C112" i="11"/>
  <c r="T16" i="1"/>
  <c r="T14" i="1"/>
  <c r="R57" i="5"/>
  <c r="Q65" i="3"/>
  <c r="L92" i="25"/>
  <c r="K93" i="25"/>
  <c r="Q65" i="5"/>
  <c r="R64" i="5"/>
  <c r="Q58" i="5"/>
  <c r="R57" i="3"/>
  <c r="Q58" i="3"/>
  <c r="P26" i="28"/>
  <c r="H26" i="28"/>
  <c r="L26" i="28"/>
  <c r="D26" i="28"/>
  <c r="R24" i="28"/>
  <c r="R22" i="28"/>
  <c r="O26" i="28"/>
  <c r="N26" i="28"/>
  <c r="I26" i="28"/>
  <c r="J26" i="28"/>
  <c r="G26" i="28"/>
  <c r="R21" i="28"/>
  <c r="B26" i="28"/>
  <c r="C26" i="28"/>
  <c r="M26" i="28"/>
  <c r="R23" i="28"/>
  <c r="K26" i="28"/>
  <c r="F26" i="28"/>
  <c r="E26" i="28"/>
  <c r="E32" i="44"/>
  <c r="F23" i="44"/>
  <c r="E23" i="44"/>
  <c r="F49" i="43"/>
  <c r="F44" i="43"/>
  <c r="F32" i="43"/>
  <c r="G23" i="43"/>
  <c r="F23" i="43"/>
  <c r="Q26" i="28" l="1"/>
  <c r="R25" i="28"/>
  <c r="Q17" i="1"/>
  <c r="O6" i="26"/>
  <c r="Q14" i="1" s="1"/>
  <c r="Q13" i="1"/>
  <c r="P13" i="1"/>
  <c r="N7" i="26"/>
  <c r="Q15" i="1" l="1"/>
  <c r="O7" i="26"/>
  <c r="Q16" i="1" s="1"/>
  <c r="B181" i="12"/>
  <c r="R17" i="1" l="1"/>
  <c r="S17" i="1"/>
  <c r="R13" i="1"/>
  <c r="S13" i="1"/>
  <c r="D172" i="4" l="1"/>
  <c r="E172" i="4"/>
  <c r="F172" i="4"/>
  <c r="G172" i="4"/>
  <c r="H172" i="4"/>
  <c r="I172" i="4"/>
  <c r="J172" i="4"/>
  <c r="K172" i="4"/>
  <c r="L172" i="4"/>
  <c r="M172" i="4"/>
  <c r="N172" i="4"/>
  <c r="O172" i="4"/>
  <c r="P172" i="4"/>
  <c r="Q172" i="4"/>
  <c r="D173" i="4"/>
  <c r="E173" i="4"/>
  <c r="F173" i="4"/>
  <c r="G173" i="4"/>
  <c r="H173" i="4"/>
  <c r="I173" i="4"/>
  <c r="J173" i="4"/>
  <c r="K173" i="4"/>
  <c r="L173" i="4"/>
  <c r="M173" i="4"/>
  <c r="N173" i="4"/>
  <c r="O173" i="4"/>
  <c r="P173" i="4"/>
  <c r="Q173" i="4"/>
  <c r="D174" i="4"/>
  <c r="E174" i="4"/>
  <c r="F174" i="4"/>
  <c r="G174" i="4"/>
  <c r="H174" i="4"/>
  <c r="I174" i="4"/>
  <c r="J174" i="4"/>
  <c r="K174" i="4"/>
  <c r="L174" i="4"/>
  <c r="M174" i="4"/>
  <c r="N174" i="4"/>
  <c r="O174" i="4"/>
  <c r="P174" i="4"/>
  <c r="Q174" i="4"/>
  <c r="C174" i="4"/>
  <c r="C173" i="4"/>
  <c r="C172" i="4"/>
  <c r="M37" i="30"/>
  <c r="G5" i="4"/>
  <c r="G4" i="4"/>
  <c r="M44" i="30"/>
  <c r="L7" i="26"/>
  <c r="R15" i="1" s="1"/>
  <c r="J82" i="8"/>
  <c r="S24" i="1" l="1"/>
  <c r="S25" i="1" s="1"/>
  <c r="S22" i="1"/>
  <c r="S19" i="1"/>
  <c r="J60" i="8"/>
  <c r="P106" i="27" l="1"/>
  <c r="O106" i="27"/>
  <c r="N106" i="27"/>
  <c r="M106" i="27"/>
  <c r="L106" i="27"/>
  <c r="K106" i="27"/>
  <c r="J106" i="27"/>
  <c r="I106" i="27"/>
  <c r="H106" i="27"/>
  <c r="G106" i="27"/>
  <c r="F106" i="27"/>
  <c r="E106" i="27"/>
  <c r="D106" i="27"/>
  <c r="C106" i="27"/>
  <c r="B106" i="27"/>
  <c r="Q105" i="27"/>
  <c r="Q104" i="27"/>
  <c r="Q103" i="27"/>
  <c r="Q102" i="27"/>
  <c r="Q101" i="27"/>
  <c r="Q106" i="27" l="1"/>
  <c r="G107" i="27" s="1"/>
  <c r="R106" i="27"/>
  <c r="N107" i="27"/>
  <c r="F107" i="27"/>
  <c r="J107" i="27"/>
  <c r="B107" i="27"/>
  <c r="R104" i="27"/>
  <c r="I107" i="27"/>
  <c r="R103" i="27"/>
  <c r="C107" i="27"/>
  <c r="O107" i="27"/>
  <c r="D107" i="27"/>
  <c r="H107" i="27"/>
  <c r="P107" i="27"/>
  <c r="R101" i="27"/>
  <c r="R40" i="28"/>
  <c r="E42" i="28"/>
  <c r="I42" i="28"/>
  <c r="M42" i="28"/>
  <c r="G42" i="28"/>
  <c r="J42" i="28"/>
  <c r="B42" i="28"/>
  <c r="R37" i="28"/>
  <c r="N42" i="28"/>
  <c r="F42" i="28"/>
  <c r="R39" i="28"/>
  <c r="R38" i="28"/>
  <c r="C42" i="28"/>
  <c r="K42" i="28"/>
  <c r="O42" i="28"/>
  <c r="D42" i="28"/>
  <c r="H42" i="28"/>
  <c r="L42" i="28"/>
  <c r="P42" i="28"/>
  <c r="K218" i="33"/>
  <c r="K217" i="33"/>
  <c r="J202" i="33"/>
  <c r="I202" i="33"/>
  <c r="H202" i="33"/>
  <c r="G202" i="33"/>
  <c r="F202" i="33"/>
  <c r="E202" i="33"/>
  <c r="D202" i="33"/>
  <c r="K201" i="33"/>
  <c r="K200" i="33"/>
  <c r="K199" i="33"/>
  <c r="K198" i="33"/>
  <c r="K197" i="33"/>
  <c r="J192" i="33"/>
  <c r="I192" i="33"/>
  <c r="H192" i="33"/>
  <c r="G192" i="33"/>
  <c r="F192" i="33"/>
  <c r="E192" i="33"/>
  <c r="D192" i="33"/>
  <c r="K191" i="33"/>
  <c r="K190" i="33"/>
  <c r="K189" i="33"/>
  <c r="K188" i="33"/>
  <c r="K187" i="33"/>
  <c r="J181" i="33"/>
  <c r="J182" i="33" s="1"/>
  <c r="I181" i="33"/>
  <c r="I182" i="33" s="1"/>
  <c r="H181" i="33"/>
  <c r="H182" i="33" s="1"/>
  <c r="G181" i="33"/>
  <c r="G182" i="33" s="1"/>
  <c r="F181" i="33"/>
  <c r="F182" i="33" s="1"/>
  <c r="E181" i="33"/>
  <c r="E182" i="33" s="1"/>
  <c r="D181" i="33"/>
  <c r="D182" i="33" s="1"/>
  <c r="K180" i="33"/>
  <c r="K179" i="33"/>
  <c r="K178" i="33"/>
  <c r="K41" i="15"/>
  <c r="K42" i="15" s="1"/>
  <c r="K37" i="15"/>
  <c r="K36" i="15"/>
  <c r="K33" i="15"/>
  <c r="K34" i="15" s="1"/>
  <c r="B79" i="13"/>
  <c r="C78" i="13" s="1"/>
  <c r="B74" i="13"/>
  <c r="C72" i="13" s="1"/>
  <c r="B185" i="12"/>
  <c r="B175" i="12"/>
  <c r="B168" i="12"/>
  <c r="C166" i="12" s="1"/>
  <c r="B160" i="12"/>
  <c r="C158" i="12" s="1"/>
  <c r="B186" i="11"/>
  <c r="C185" i="11" s="1"/>
  <c r="D177" i="11"/>
  <c r="E175" i="11" s="1"/>
  <c r="B177" i="11"/>
  <c r="C176" i="11" s="1"/>
  <c r="D170" i="11"/>
  <c r="B170" i="11"/>
  <c r="C169" i="11" s="1"/>
  <c r="D162" i="11"/>
  <c r="B162" i="11"/>
  <c r="C157" i="11" s="1"/>
  <c r="M107" i="27" l="1"/>
  <c r="R105" i="27"/>
  <c r="C154" i="11"/>
  <c r="C160" i="11"/>
  <c r="T27" i="1"/>
  <c r="E160" i="11"/>
  <c r="E157" i="11"/>
  <c r="E168" i="11"/>
  <c r="E167" i="11"/>
  <c r="C71" i="13"/>
  <c r="T28" i="1"/>
  <c r="C197" i="11"/>
  <c r="C198" i="11"/>
  <c r="C196" i="11"/>
  <c r="C190" i="11"/>
  <c r="C192" i="11"/>
  <c r="C174" i="12"/>
  <c r="C172" i="12"/>
  <c r="C165" i="11"/>
  <c r="C161" i="11"/>
  <c r="L107" i="27"/>
  <c r="K107" i="27"/>
  <c r="E107" i="27"/>
  <c r="R102" i="27"/>
  <c r="C76" i="13"/>
  <c r="C69" i="13"/>
  <c r="C77" i="13"/>
  <c r="C73" i="13"/>
  <c r="K38" i="15"/>
  <c r="K181" i="33"/>
  <c r="K182" i="33" s="1"/>
  <c r="C179" i="12"/>
  <c r="C180" i="12"/>
  <c r="C164" i="12"/>
  <c r="C167" i="12"/>
  <c r="C167" i="11"/>
  <c r="C155" i="11"/>
  <c r="C158" i="11"/>
  <c r="E174" i="11"/>
  <c r="C156" i="11"/>
  <c r="C159" i="11"/>
  <c r="C164" i="11"/>
  <c r="C168" i="11"/>
  <c r="C166" i="11"/>
  <c r="C175" i="11"/>
  <c r="C195" i="11"/>
  <c r="E176" i="11"/>
  <c r="C188" i="11"/>
  <c r="C191" i="11"/>
  <c r="C155" i="12"/>
  <c r="C159" i="12"/>
  <c r="C170" i="12"/>
  <c r="C171" i="12"/>
  <c r="C173" i="12"/>
  <c r="C163" i="12"/>
  <c r="C183" i="12"/>
  <c r="C184" i="12"/>
  <c r="K219" i="33"/>
  <c r="K202" i="33"/>
  <c r="K208" i="33" s="1"/>
  <c r="K207" i="33" s="1"/>
  <c r="K192" i="33"/>
  <c r="E208" i="33"/>
  <c r="E207" i="33" s="1"/>
  <c r="I208" i="33"/>
  <c r="I207" i="33" s="1"/>
  <c r="F208" i="33"/>
  <c r="F207" i="33" s="1"/>
  <c r="J208" i="33"/>
  <c r="J207" i="33" s="1"/>
  <c r="G208" i="33"/>
  <c r="G207" i="33" s="1"/>
  <c r="D208" i="33"/>
  <c r="D207" i="33" s="1"/>
  <c r="H208" i="33"/>
  <c r="H207" i="33" s="1"/>
  <c r="Q42" i="28"/>
  <c r="R41" i="28"/>
  <c r="C70" i="13"/>
  <c r="C152" i="12"/>
  <c r="C156" i="12"/>
  <c r="C177" i="12"/>
  <c r="C153" i="12"/>
  <c r="C157" i="12"/>
  <c r="C165" i="12"/>
  <c r="C178" i="12"/>
  <c r="C154" i="12"/>
  <c r="C162" i="12"/>
  <c r="C182" i="11"/>
  <c r="C180" i="11"/>
  <c r="C183" i="11"/>
  <c r="C179" i="11"/>
  <c r="C184" i="11"/>
  <c r="E169" i="11"/>
  <c r="E161" i="11"/>
  <c r="E165" i="11"/>
  <c r="C174" i="11"/>
  <c r="C181" i="11"/>
  <c r="C189" i="11"/>
  <c r="E155" i="11"/>
  <c r="E159" i="11"/>
  <c r="E154" i="11"/>
  <c r="E156" i="11"/>
  <c r="E158" i="11"/>
  <c r="E164" i="11"/>
  <c r="E166" i="11"/>
  <c r="P191" i="10"/>
  <c r="Q189" i="10" s="1"/>
  <c r="N191" i="10"/>
  <c r="O187" i="10" s="1"/>
  <c r="L191" i="10"/>
  <c r="M189" i="10" s="1"/>
  <c r="J191" i="10"/>
  <c r="K189" i="10" s="1"/>
  <c r="H191" i="10"/>
  <c r="I187" i="10" s="1"/>
  <c r="F191" i="10"/>
  <c r="G187" i="10" s="1"/>
  <c r="D191" i="10"/>
  <c r="E189" i="10" s="1"/>
  <c r="B191" i="10"/>
  <c r="C189" i="10" s="1"/>
  <c r="R190" i="10"/>
  <c r="Q190" i="10"/>
  <c r="R189" i="10"/>
  <c r="R188" i="10"/>
  <c r="R187" i="10"/>
  <c r="P185" i="10"/>
  <c r="Q183" i="10" s="1"/>
  <c r="N185" i="10"/>
  <c r="O184" i="10" s="1"/>
  <c r="L185" i="10"/>
  <c r="M181" i="10" s="1"/>
  <c r="J185" i="10"/>
  <c r="K184" i="10" s="1"/>
  <c r="H185" i="10"/>
  <c r="I183" i="10" s="1"/>
  <c r="F185" i="10"/>
  <c r="G184" i="10" s="1"/>
  <c r="D185" i="10"/>
  <c r="E181" i="10" s="1"/>
  <c r="B185" i="10"/>
  <c r="C184" i="10" s="1"/>
  <c r="R184" i="10"/>
  <c r="R183" i="10"/>
  <c r="R182" i="10"/>
  <c r="R181" i="10"/>
  <c r="R180" i="10"/>
  <c r="R179" i="10"/>
  <c r="P177" i="10"/>
  <c r="Q176" i="10" s="1"/>
  <c r="N177" i="10"/>
  <c r="O173" i="10" s="1"/>
  <c r="L177" i="10"/>
  <c r="M174" i="10" s="1"/>
  <c r="J177" i="10"/>
  <c r="K175" i="10" s="1"/>
  <c r="H177" i="10"/>
  <c r="I174" i="10" s="1"/>
  <c r="F177" i="10"/>
  <c r="G173" i="10" s="1"/>
  <c r="D177" i="10"/>
  <c r="E173" i="10" s="1"/>
  <c r="B177" i="10"/>
  <c r="C174" i="10" s="1"/>
  <c r="R176" i="10"/>
  <c r="O176" i="10"/>
  <c r="M176" i="10"/>
  <c r="R175" i="10"/>
  <c r="R174" i="10"/>
  <c r="R173" i="10"/>
  <c r="R172" i="10"/>
  <c r="R171" i="10"/>
  <c r="P169" i="10"/>
  <c r="Q167" i="10" s="1"/>
  <c r="N169" i="10"/>
  <c r="O166" i="10" s="1"/>
  <c r="L169" i="10"/>
  <c r="M165" i="10" s="1"/>
  <c r="J169" i="10"/>
  <c r="K168" i="10" s="1"/>
  <c r="H169" i="10"/>
  <c r="I167" i="10" s="1"/>
  <c r="F169" i="10"/>
  <c r="G166" i="10" s="1"/>
  <c r="D169" i="10"/>
  <c r="E165" i="10" s="1"/>
  <c r="B169" i="10"/>
  <c r="C168" i="10" s="1"/>
  <c r="R168" i="10"/>
  <c r="R167" i="10"/>
  <c r="R166" i="10"/>
  <c r="R165" i="10"/>
  <c r="Q165" i="10"/>
  <c r="R164" i="10"/>
  <c r="R163" i="10"/>
  <c r="R162" i="10"/>
  <c r="R161" i="10"/>
  <c r="J115" i="25"/>
  <c r="I115" i="25"/>
  <c r="H115" i="25"/>
  <c r="G115" i="25"/>
  <c r="F115" i="25"/>
  <c r="E115" i="25"/>
  <c r="D115" i="25"/>
  <c r="C115" i="25"/>
  <c r="B115" i="25"/>
  <c r="K114" i="25"/>
  <c r="K113" i="25"/>
  <c r="K112" i="25"/>
  <c r="K111" i="25"/>
  <c r="K110" i="25"/>
  <c r="K109" i="25"/>
  <c r="K108" i="25"/>
  <c r="K107" i="25"/>
  <c r="K106" i="25"/>
  <c r="K105" i="25"/>
  <c r="K104" i="25"/>
  <c r="K103" i="25"/>
  <c r="K102" i="25"/>
  <c r="K101" i="25"/>
  <c r="K100" i="25"/>
  <c r="K99" i="25"/>
  <c r="K98" i="25"/>
  <c r="K97" i="25"/>
  <c r="K96" i="25"/>
  <c r="K14" i="26"/>
  <c r="S23" i="1" s="1"/>
  <c r="J72" i="8"/>
  <c r="K71" i="8" s="1"/>
  <c r="K66" i="8"/>
  <c r="K65" i="8"/>
  <c r="K58" i="8"/>
  <c r="K56" i="8"/>
  <c r="K53" i="8"/>
  <c r="J40" i="8"/>
  <c r="K38" i="8" s="1"/>
  <c r="J33" i="8"/>
  <c r="K31" i="8" s="1"/>
  <c r="J23" i="8"/>
  <c r="K22" i="8" s="1"/>
  <c r="K20" i="8"/>
  <c r="J14" i="8"/>
  <c r="P121" i="7"/>
  <c r="O121" i="7"/>
  <c r="N121" i="7"/>
  <c r="M121" i="7"/>
  <c r="L121" i="7"/>
  <c r="K121" i="7"/>
  <c r="J121" i="7"/>
  <c r="I121" i="7"/>
  <c r="H121" i="7"/>
  <c r="F121" i="7"/>
  <c r="E121" i="7"/>
  <c r="D121" i="7"/>
  <c r="C121" i="7"/>
  <c r="B121" i="7"/>
  <c r="Q120" i="7"/>
  <c r="Q119" i="7"/>
  <c r="P116" i="7"/>
  <c r="O116" i="7"/>
  <c r="N116" i="7"/>
  <c r="M116" i="7"/>
  <c r="L116" i="7"/>
  <c r="K116" i="7"/>
  <c r="J116" i="7"/>
  <c r="I116" i="7"/>
  <c r="H116" i="7"/>
  <c r="F116" i="7"/>
  <c r="E116" i="7"/>
  <c r="D116" i="7"/>
  <c r="C116" i="7"/>
  <c r="B116" i="7"/>
  <c r="Q115" i="7"/>
  <c r="Q114" i="7"/>
  <c r="P111" i="7"/>
  <c r="O111" i="7"/>
  <c r="N111" i="7"/>
  <c r="M111" i="7"/>
  <c r="L111" i="7"/>
  <c r="K111" i="7"/>
  <c r="J111" i="7"/>
  <c r="I111" i="7"/>
  <c r="H111" i="7"/>
  <c r="F111" i="7"/>
  <c r="E111" i="7"/>
  <c r="D111" i="7"/>
  <c r="C111" i="7"/>
  <c r="B111" i="7"/>
  <c r="Q110" i="7"/>
  <c r="Q109" i="7"/>
  <c r="Q105" i="7"/>
  <c r="Q101" i="7"/>
  <c r="P102" i="7" s="1"/>
  <c r="R187" i="4"/>
  <c r="R186" i="4"/>
  <c r="R185" i="4"/>
  <c r="R184" i="4"/>
  <c r="R183" i="4"/>
  <c r="R182" i="4"/>
  <c r="R181" i="4"/>
  <c r="R180" i="4"/>
  <c r="R179" i="4"/>
  <c r="R178" i="4"/>
  <c r="R177" i="4"/>
  <c r="R176" i="4"/>
  <c r="R174" i="4"/>
  <c r="R173" i="4"/>
  <c r="R172" i="4"/>
  <c r="S5" i="1" s="1"/>
  <c r="R171" i="4"/>
  <c r="R170" i="4"/>
  <c r="R169" i="4"/>
  <c r="R168" i="4"/>
  <c r="R167" i="4"/>
  <c r="R166" i="4"/>
  <c r="R165" i="4"/>
  <c r="R164" i="4"/>
  <c r="R163" i="4"/>
  <c r="R162" i="4"/>
  <c r="R161" i="4"/>
  <c r="R160" i="4"/>
  <c r="G6" i="4"/>
  <c r="P80" i="5"/>
  <c r="O80" i="5"/>
  <c r="N80" i="5"/>
  <c r="M80" i="5"/>
  <c r="L80" i="5"/>
  <c r="K80" i="5"/>
  <c r="J80" i="5"/>
  <c r="I80" i="5"/>
  <c r="H80" i="5"/>
  <c r="G80" i="5"/>
  <c r="F80" i="5"/>
  <c r="E80" i="5"/>
  <c r="D80" i="5"/>
  <c r="C80" i="5"/>
  <c r="B80" i="5"/>
  <c r="Q79" i="5"/>
  <c r="Q78" i="5"/>
  <c r="Q77" i="5"/>
  <c r="Q76" i="5"/>
  <c r="P73" i="5"/>
  <c r="O73" i="5"/>
  <c r="N73" i="5"/>
  <c r="M73" i="5"/>
  <c r="L73" i="5"/>
  <c r="K73" i="5"/>
  <c r="J73" i="5"/>
  <c r="I73" i="5"/>
  <c r="H73" i="5"/>
  <c r="G73" i="5"/>
  <c r="F73" i="5"/>
  <c r="E73" i="5"/>
  <c r="D73" i="5"/>
  <c r="C73" i="5"/>
  <c r="B73" i="5"/>
  <c r="Q72" i="5"/>
  <c r="Q71" i="5"/>
  <c r="Q70" i="5"/>
  <c r="Q69" i="5"/>
  <c r="P80" i="3"/>
  <c r="O80" i="3"/>
  <c r="N80" i="3"/>
  <c r="M80" i="3"/>
  <c r="L80" i="3"/>
  <c r="K80" i="3"/>
  <c r="J80" i="3"/>
  <c r="I80" i="3"/>
  <c r="H80" i="3"/>
  <c r="G80" i="3"/>
  <c r="F80" i="3"/>
  <c r="E80" i="3"/>
  <c r="D80" i="3"/>
  <c r="C80" i="3"/>
  <c r="B80" i="3"/>
  <c r="Q79" i="3"/>
  <c r="Q78" i="3"/>
  <c r="Q77" i="3"/>
  <c r="Q76" i="3"/>
  <c r="P73" i="3"/>
  <c r="O73" i="3"/>
  <c r="N73" i="3"/>
  <c r="M73" i="3"/>
  <c r="L73" i="3"/>
  <c r="K73" i="3"/>
  <c r="J73" i="3"/>
  <c r="I73" i="3"/>
  <c r="H73" i="3"/>
  <c r="G73" i="3"/>
  <c r="F73" i="3"/>
  <c r="E73" i="3"/>
  <c r="D73" i="3"/>
  <c r="C73" i="3"/>
  <c r="B73" i="3"/>
  <c r="Q72" i="3"/>
  <c r="Q71" i="3"/>
  <c r="Q70" i="3"/>
  <c r="Q69" i="3"/>
  <c r="AD54" i="2"/>
  <c r="AC54" i="2"/>
  <c r="AB54" i="2"/>
  <c r="AA54" i="2"/>
  <c r="Z54" i="2"/>
  <c r="Y54" i="2"/>
  <c r="X54" i="2"/>
  <c r="W54" i="2"/>
  <c r="V54" i="2"/>
  <c r="U54" i="2"/>
  <c r="T54" i="2"/>
  <c r="S54" i="2"/>
  <c r="R54" i="2"/>
  <c r="Q54" i="2"/>
  <c r="B54" i="2"/>
  <c r="AE53" i="2"/>
  <c r="AE52" i="2"/>
  <c r="AE51" i="2"/>
  <c r="AE50" i="2"/>
  <c r="AE18" i="2"/>
  <c r="AF18" i="2" s="1"/>
  <c r="AE12" i="2"/>
  <c r="AF11" i="2" s="1"/>
  <c r="AE6" i="2"/>
  <c r="T4" i="1" s="1"/>
  <c r="T6" i="1" s="1"/>
  <c r="C188" i="10" l="1"/>
  <c r="I189" i="10"/>
  <c r="Q164" i="10"/>
  <c r="G172" i="10"/>
  <c r="O188" i="10"/>
  <c r="Q188" i="10"/>
  <c r="O190" i="10"/>
  <c r="S166" i="4"/>
  <c r="C199" i="11"/>
  <c r="Q107" i="27"/>
  <c r="G171" i="10"/>
  <c r="C187" i="10"/>
  <c r="C190" i="10"/>
  <c r="C193" i="11"/>
  <c r="C170" i="11"/>
  <c r="C79" i="13"/>
  <c r="C74" i="13"/>
  <c r="C181" i="12"/>
  <c r="C186" i="11"/>
  <c r="E177" i="11"/>
  <c r="C177" i="11"/>
  <c r="E170" i="11"/>
  <c r="E162" i="11"/>
  <c r="C162" i="11"/>
  <c r="E174" i="10"/>
  <c r="O181" i="10"/>
  <c r="M172" i="10"/>
  <c r="M171" i="10"/>
  <c r="G180" i="10"/>
  <c r="E175" i="10"/>
  <c r="I180" i="10"/>
  <c r="E171" i="10"/>
  <c r="E172" i="10"/>
  <c r="M175" i="10"/>
  <c r="C183" i="10"/>
  <c r="E168" i="10"/>
  <c r="E164" i="10"/>
  <c r="O174" i="10"/>
  <c r="E162" i="10"/>
  <c r="E166" i="10"/>
  <c r="O175" i="10"/>
  <c r="I184" i="10"/>
  <c r="I190" i="10"/>
  <c r="I161" i="10"/>
  <c r="E187" i="10"/>
  <c r="K161" i="10"/>
  <c r="C165" i="10"/>
  <c r="C172" i="10"/>
  <c r="K181" i="10"/>
  <c r="E182" i="10"/>
  <c r="I176" i="10"/>
  <c r="C179" i="10"/>
  <c r="C182" i="10"/>
  <c r="K165" i="10"/>
  <c r="Q166" i="10"/>
  <c r="Q168" i="10"/>
  <c r="I171" i="10"/>
  <c r="I173" i="10"/>
  <c r="Q175" i="10"/>
  <c r="K19" i="8"/>
  <c r="K39" i="8"/>
  <c r="K70" i="8"/>
  <c r="S12" i="1"/>
  <c r="K13" i="8"/>
  <c r="S11" i="1"/>
  <c r="K6" i="8"/>
  <c r="J5" i="26"/>
  <c r="S186" i="4"/>
  <c r="S182" i="4"/>
  <c r="S7" i="1"/>
  <c r="Q111" i="7"/>
  <c r="S10" i="1"/>
  <c r="Q172" i="10"/>
  <c r="I162" i="10"/>
  <c r="Q171" i="10"/>
  <c r="Q174" i="10"/>
  <c r="C176" i="10"/>
  <c r="G179" i="10"/>
  <c r="O189" i="10"/>
  <c r="E190" i="10"/>
  <c r="Q173" i="10"/>
  <c r="I175" i="10"/>
  <c r="Q161" i="10"/>
  <c r="Q162" i="10"/>
  <c r="I164" i="10"/>
  <c r="I165" i="10"/>
  <c r="I172" i="10"/>
  <c r="C173" i="10"/>
  <c r="E176" i="10"/>
  <c r="G181" i="10"/>
  <c r="G183" i="10"/>
  <c r="E188" i="10"/>
  <c r="S179" i="4"/>
  <c r="S163" i="4"/>
  <c r="S180" i="4"/>
  <c r="S183" i="4"/>
  <c r="K192" i="4"/>
  <c r="G192" i="4"/>
  <c r="O192" i="4"/>
  <c r="S176" i="4"/>
  <c r="D191" i="4"/>
  <c r="H191" i="4"/>
  <c r="L191" i="4"/>
  <c r="P191" i="4"/>
  <c r="F193" i="4"/>
  <c r="J191" i="4"/>
  <c r="N193" i="4"/>
  <c r="S174" i="4"/>
  <c r="S173" i="4"/>
  <c r="S161" i="4"/>
  <c r="S165" i="4"/>
  <c r="S171" i="4"/>
  <c r="C175" i="12"/>
  <c r="C161" i="10"/>
  <c r="O106" i="7"/>
  <c r="S9" i="1"/>
  <c r="Q80" i="3"/>
  <c r="I81" i="3" s="1"/>
  <c r="K7" i="8"/>
  <c r="K10" i="8"/>
  <c r="K11" i="8"/>
  <c r="K36" i="8"/>
  <c r="K37" i="8"/>
  <c r="K67" i="8"/>
  <c r="K64" i="8"/>
  <c r="K68" i="8"/>
  <c r="K54" i="8"/>
  <c r="K59" i="8"/>
  <c r="C160" i="12"/>
  <c r="C168" i="12"/>
  <c r="C185" i="12"/>
  <c r="Q187" i="10"/>
  <c r="M188" i="10"/>
  <c r="M190" i="10"/>
  <c r="M187" i="10"/>
  <c r="K188" i="10"/>
  <c r="K187" i="10"/>
  <c r="K190" i="10"/>
  <c r="I188" i="10"/>
  <c r="G188" i="10"/>
  <c r="G189" i="10"/>
  <c r="G190" i="10"/>
  <c r="C191" i="10"/>
  <c r="R191" i="10"/>
  <c r="Q180" i="10"/>
  <c r="Q184" i="10"/>
  <c r="O179" i="10"/>
  <c r="O180" i="10"/>
  <c r="O183" i="10"/>
  <c r="M182" i="10"/>
  <c r="K182" i="10"/>
  <c r="K183" i="10"/>
  <c r="K179" i="10"/>
  <c r="R185" i="10"/>
  <c r="C181" i="10"/>
  <c r="O171" i="10"/>
  <c r="O172" i="10"/>
  <c r="M173" i="10"/>
  <c r="K172" i="10"/>
  <c r="K174" i="10"/>
  <c r="K173" i="10"/>
  <c r="K176" i="10"/>
  <c r="G174" i="10"/>
  <c r="G175" i="10"/>
  <c r="G176" i="10"/>
  <c r="R177" i="10"/>
  <c r="O167" i="10"/>
  <c r="O163" i="10"/>
  <c r="M166" i="10"/>
  <c r="M162" i="10"/>
  <c r="M164" i="10"/>
  <c r="M167" i="10"/>
  <c r="M168" i="10"/>
  <c r="M163" i="10"/>
  <c r="I166" i="10"/>
  <c r="I168" i="10"/>
  <c r="G167" i="10"/>
  <c r="G163" i="10"/>
  <c r="E163" i="10"/>
  <c r="E167" i="10"/>
  <c r="Q121" i="7"/>
  <c r="Q116" i="7"/>
  <c r="P106" i="7"/>
  <c r="D106" i="7"/>
  <c r="H106" i="7"/>
  <c r="L106" i="7"/>
  <c r="Q80" i="5"/>
  <c r="R79" i="5" s="1"/>
  <c r="AF5" i="2"/>
  <c r="S6" i="1"/>
  <c r="R169" i="10"/>
  <c r="S26" i="1" s="1"/>
  <c r="E161" i="10"/>
  <c r="M161" i="10"/>
  <c r="C162" i="10"/>
  <c r="K162" i="10"/>
  <c r="I163" i="10"/>
  <c r="Q163" i="10"/>
  <c r="G164" i="10"/>
  <c r="O164" i="10"/>
  <c r="C166" i="10"/>
  <c r="K166" i="10"/>
  <c r="G168" i="10"/>
  <c r="O168" i="10"/>
  <c r="C171" i="10"/>
  <c r="K171" i="10"/>
  <c r="C175" i="10"/>
  <c r="E179" i="10"/>
  <c r="M179" i="10"/>
  <c r="C180" i="10"/>
  <c r="K180" i="10"/>
  <c r="I181" i="10"/>
  <c r="Q181" i="10"/>
  <c r="G182" i="10"/>
  <c r="O182" i="10"/>
  <c r="E183" i="10"/>
  <c r="M183" i="10"/>
  <c r="G161" i="10"/>
  <c r="O161" i="10"/>
  <c r="C163" i="10"/>
  <c r="K163" i="10"/>
  <c r="G165" i="10"/>
  <c r="O165" i="10"/>
  <c r="C167" i="10"/>
  <c r="K167" i="10"/>
  <c r="E180" i="10"/>
  <c r="M180" i="10"/>
  <c r="I182" i="10"/>
  <c r="Q182" i="10"/>
  <c r="E184" i="10"/>
  <c r="M184" i="10"/>
  <c r="G162" i="10"/>
  <c r="O162" i="10"/>
  <c r="C164" i="10"/>
  <c r="K164" i="10"/>
  <c r="I179" i="10"/>
  <c r="Q179" i="10"/>
  <c r="K115" i="25"/>
  <c r="L96" i="25" s="1"/>
  <c r="K28" i="8"/>
  <c r="K8" i="8"/>
  <c r="K12" i="8"/>
  <c r="K17" i="8"/>
  <c r="K21" i="8"/>
  <c r="K26" i="8"/>
  <c r="K29" i="8"/>
  <c r="K57" i="8"/>
  <c r="K5" i="8"/>
  <c r="K9" i="8"/>
  <c r="K18" i="8"/>
  <c r="K32" i="8"/>
  <c r="K30" i="8"/>
  <c r="K55" i="8"/>
  <c r="K69" i="8"/>
  <c r="K27" i="8"/>
  <c r="E102" i="7"/>
  <c r="B102" i="7"/>
  <c r="F102" i="7"/>
  <c r="J102" i="7"/>
  <c r="N102" i="7"/>
  <c r="E106" i="7"/>
  <c r="I106" i="7"/>
  <c r="M106" i="7"/>
  <c r="M102" i="7"/>
  <c r="C102" i="7"/>
  <c r="G102" i="7"/>
  <c r="K102" i="7"/>
  <c r="O102" i="7"/>
  <c r="B106" i="7"/>
  <c r="F106" i="7"/>
  <c r="J106" i="7"/>
  <c r="N106" i="7"/>
  <c r="I102" i="7"/>
  <c r="D102" i="7"/>
  <c r="H102" i="7"/>
  <c r="L102" i="7"/>
  <c r="C106" i="7"/>
  <c r="G106" i="7"/>
  <c r="K106" i="7"/>
  <c r="S164" i="4"/>
  <c r="S169" i="4"/>
  <c r="S172" i="4"/>
  <c r="S178" i="4"/>
  <c r="S181" i="4"/>
  <c r="E193" i="4"/>
  <c r="I193" i="4"/>
  <c r="M193" i="4"/>
  <c r="Q193" i="4"/>
  <c r="C193" i="4"/>
  <c r="G193" i="4"/>
  <c r="K193" i="4"/>
  <c r="O193" i="4"/>
  <c r="S170" i="4"/>
  <c r="S184" i="4"/>
  <c r="S187" i="4"/>
  <c r="R189" i="4"/>
  <c r="D193" i="4"/>
  <c r="H193" i="4"/>
  <c r="L193" i="4"/>
  <c r="P193" i="4"/>
  <c r="S162" i="4"/>
  <c r="S167" i="4"/>
  <c r="S160" i="4"/>
  <c r="S168" i="4"/>
  <c r="S177" i="4"/>
  <c r="S185" i="4"/>
  <c r="D192" i="4"/>
  <c r="H192" i="4"/>
  <c r="L192" i="4"/>
  <c r="P192" i="4"/>
  <c r="F191" i="4"/>
  <c r="N191" i="4"/>
  <c r="F192" i="4"/>
  <c r="J192" i="4"/>
  <c r="J193" i="4"/>
  <c r="R188" i="4"/>
  <c r="C191" i="4"/>
  <c r="G191" i="4"/>
  <c r="K191" i="4"/>
  <c r="O191" i="4"/>
  <c r="C192" i="4"/>
  <c r="R190" i="4"/>
  <c r="E191" i="4"/>
  <c r="I191" i="4"/>
  <c r="M191" i="4"/>
  <c r="Q191" i="4"/>
  <c r="E192" i="4"/>
  <c r="I192" i="4"/>
  <c r="M192" i="4"/>
  <c r="Q192" i="4"/>
  <c r="N192" i="4"/>
  <c r="Q73" i="5"/>
  <c r="M74" i="5" s="1"/>
  <c r="Q73" i="3"/>
  <c r="S8" i="1" s="1"/>
  <c r="AF17" i="2"/>
  <c r="AE54" i="2"/>
  <c r="AF4" i="2"/>
  <c r="AF14" i="2"/>
  <c r="AF16" i="2"/>
  <c r="AF9" i="2"/>
  <c r="AF8" i="2"/>
  <c r="AF12" i="2"/>
  <c r="AF10" i="2"/>
  <c r="AF15" i="2"/>
  <c r="C81" i="3" l="1"/>
  <c r="P81" i="3"/>
  <c r="J81" i="3"/>
  <c r="E81" i="3"/>
  <c r="R77" i="3"/>
  <c r="D81" i="3"/>
  <c r="O81" i="3"/>
  <c r="M81" i="3"/>
  <c r="E191" i="10"/>
  <c r="I185" i="10"/>
  <c r="M177" i="10"/>
  <c r="E177" i="10"/>
  <c r="I177" i="10"/>
  <c r="Q185" i="10"/>
  <c r="I169" i="10"/>
  <c r="E169" i="10"/>
  <c r="Q177" i="10"/>
  <c r="G177" i="10"/>
  <c r="K60" i="8"/>
  <c r="J7" i="26"/>
  <c r="K6" i="26"/>
  <c r="S14" i="1" s="1"/>
  <c r="K14" i="8"/>
  <c r="S190" i="4"/>
  <c r="R78" i="3"/>
  <c r="R79" i="3"/>
  <c r="L81" i="3"/>
  <c r="K81" i="3"/>
  <c r="R76" i="3"/>
  <c r="F81" i="3"/>
  <c r="H81" i="3"/>
  <c r="G81" i="3"/>
  <c r="B81" i="3"/>
  <c r="N81" i="3"/>
  <c r="L113" i="25"/>
  <c r="L107" i="25"/>
  <c r="L106" i="25"/>
  <c r="K169" i="10"/>
  <c r="O185" i="10"/>
  <c r="G185" i="10"/>
  <c r="C185" i="10"/>
  <c r="Q169" i="10"/>
  <c r="R78" i="5"/>
  <c r="P81" i="5"/>
  <c r="O81" i="5"/>
  <c r="R76" i="5"/>
  <c r="I81" i="5"/>
  <c r="K81" i="5"/>
  <c r="B81" i="5"/>
  <c r="E81" i="5"/>
  <c r="D81" i="5"/>
  <c r="R77" i="5"/>
  <c r="L81" i="5"/>
  <c r="H81" i="5"/>
  <c r="G81" i="5"/>
  <c r="J81" i="5"/>
  <c r="H74" i="5"/>
  <c r="N74" i="5"/>
  <c r="K33" i="8"/>
  <c r="C169" i="10"/>
  <c r="E74" i="5"/>
  <c r="R72" i="5"/>
  <c r="C81" i="5"/>
  <c r="N81" i="5"/>
  <c r="F81" i="5"/>
  <c r="M81" i="5"/>
  <c r="K23" i="8"/>
  <c r="K40" i="8"/>
  <c r="K72" i="8"/>
  <c r="M185" i="10"/>
  <c r="K185" i="10"/>
  <c r="E185" i="10"/>
  <c r="O177" i="10"/>
  <c r="K177" i="10"/>
  <c r="C177" i="10"/>
  <c r="O169" i="10"/>
  <c r="M169" i="10"/>
  <c r="G169" i="10"/>
  <c r="L103" i="25"/>
  <c r="L102" i="25"/>
  <c r="L109" i="25"/>
  <c r="J116" i="25"/>
  <c r="I116" i="25"/>
  <c r="L108" i="25"/>
  <c r="L97" i="25"/>
  <c r="F116" i="25"/>
  <c r="E116" i="25"/>
  <c r="L100" i="25"/>
  <c r="L112" i="25"/>
  <c r="Q106" i="7"/>
  <c r="Q102" i="7"/>
  <c r="L74" i="5"/>
  <c r="B74" i="5"/>
  <c r="J74" i="5"/>
  <c r="R70" i="5"/>
  <c r="B116" i="25"/>
  <c r="L99" i="25"/>
  <c r="L114" i="25"/>
  <c r="L98" i="25"/>
  <c r="H116" i="25"/>
  <c r="L105" i="25"/>
  <c r="L104" i="25"/>
  <c r="L111" i="25"/>
  <c r="G116" i="25"/>
  <c r="L110" i="25"/>
  <c r="C116" i="25"/>
  <c r="D116" i="25"/>
  <c r="L101" i="25"/>
  <c r="R191" i="4"/>
  <c r="S188" i="4"/>
  <c r="S189" i="4"/>
  <c r="R193" i="4"/>
  <c r="R192" i="4"/>
  <c r="R71" i="5"/>
  <c r="R69" i="5"/>
  <c r="C74" i="5"/>
  <c r="O74" i="5"/>
  <c r="G74" i="5"/>
  <c r="K74" i="5"/>
  <c r="F74" i="5"/>
  <c r="P74" i="5"/>
  <c r="I74" i="5"/>
  <c r="D74" i="5"/>
  <c r="O74" i="3"/>
  <c r="G74" i="3"/>
  <c r="K74" i="3"/>
  <c r="C74" i="3"/>
  <c r="I74" i="3"/>
  <c r="P74" i="3"/>
  <c r="R70" i="3"/>
  <c r="N74" i="3"/>
  <c r="R72" i="3"/>
  <c r="H74" i="3"/>
  <c r="F74" i="3"/>
  <c r="B74" i="3"/>
  <c r="R71" i="3"/>
  <c r="E74" i="3"/>
  <c r="L74" i="3"/>
  <c r="R69" i="3"/>
  <c r="J74" i="3"/>
  <c r="M74" i="3"/>
  <c r="D74" i="3"/>
  <c r="R24" i="1"/>
  <c r="R25" i="1" s="1"/>
  <c r="R22" i="1"/>
  <c r="M85" i="8"/>
  <c r="R19" i="1" s="1"/>
  <c r="L83" i="8"/>
  <c r="L85" i="8" s="1"/>
  <c r="R18" i="1" s="1"/>
  <c r="AE58" i="2"/>
  <c r="AE60" i="2"/>
  <c r="L37" i="30"/>
  <c r="L44" i="30"/>
  <c r="R80" i="3" l="1"/>
  <c r="Q81" i="3"/>
  <c r="S15" i="1"/>
  <c r="K7" i="26"/>
  <c r="S16" i="1" s="1"/>
  <c r="R80" i="5"/>
  <c r="L115" i="25"/>
  <c r="Q81" i="5"/>
  <c r="K116" i="25"/>
  <c r="Q74" i="5"/>
  <c r="R73" i="5"/>
  <c r="R73" i="3"/>
  <c r="Q74" i="3"/>
  <c r="D216" i="10"/>
  <c r="F208" i="10"/>
  <c r="K138" i="25"/>
  <c r="N60" i="8"/>
  <c r="L60" i="8"/>
  <c r="L72" i="8"/>
  <c r="R12" i="1" s="1"/>
  <c r="L33" i="8"/>
  <c r="Q227" i="4"/>
  <c r="R224" i="4"/>
  <c r="R221" i="4"/>
  <c r="R218" i="4"/>
  <c r="R215" i="4"/>
  <c r="R208" i="4"/>
  <c r="R205" i="4"/>
  <c r="R202" i="4"/>
  <c r="R199" i="4"/>
  <c r="P227" i="4"/>
  <c r="O227" i="4"/>
  <c r="N227" i="4"/>
  <c r="M227" i="4"/>
  <c r="L227" i="4"/>
  <c r="K227" i="4"/>
  <c r="J227" i="4"/>
  <c r="I227" i="4"/>
  <c r="H227" i="4"/>
  <c r="G227" i="4"/>
  <c r="F227" i="4"/>
  <c r="E227" i="4"/>
  <c r="D227" i="4"/>
  <c r="C227" i="4"/>
  <c r="R227" i="4" l="1"/>
  <c r="R211" i="4"/>
  <c r="K264" i="33"/>
  <c r="K263" i="33"/>
  <c r="J248" i="33"/>
  <c r="I248" i="33"/>
  <c r="H248" i="33"/>
  <c r="G248" i="33"/>
  <c r="F248" i="33"/>
  <c r="E248" i="33"/>
  <c r="D248" i="33"/>
  <c r="K247" i="33"/>
  <c r="K246" i="33"/>
  <c r="K245" i="33"/>
  <c r="K244" i="33"/>
  <c r="K243" i="33"/>
  <c r="J238" i="33"/>
  <c r="I238" i="33"/>
  <c r="H238" i="33"/>
  <c r="G238" i="33"/>
  <c r="F238" i="33"/>
  <c r="E238" i="33"/>
  <c r="D238" i="33"/>
  <c r="K237" i="33"/>
  <c r="K236" i="33"/>
  <c r="K235" i="33"/>
  <c r="K234" i="33"/>
  <c r="K233" i="33"/>
  <c r="J227" i="33"/>
  <c r="J228" i="33" s="1"/>
  <c r="I227" i="33"/>
  <c r="I228" i="33" s="1"/>
  <c r="H227" i="33"/>
  <c r="H228" i="33" s="1"/>
  <c r="G227" i="33"/>
  <c r="G228" i="33" s="1"/>
  <c r="F227" i="33"/>
  <c r="F228" i="33" s="1"/>
  <c r="E227" i="33"/>
  <c r="E228" i="33" s="1"/>
  <c r="D227" i="33"/>
  <c r="D228" i="33" s="1"/>
  <c r="K226" i="33"/>
  <c r="K225" i="33"/>
  <c r="K224" i="33"/>
  <c r="G84" i="15"/>
  <c r="F84" i="15"/>
  <c r="E84" i="15"/>
  <c r="D84" i="15"/>
  <c r="C84" i="15"/>
  <c r="K83" i="15"/>
  <c r="K82" i="15"/>
  <c r="G80" i="15"/>
  <c r="F80" i="15"/>
  <c r="E80" i="15"/>
  <c r="D80" i="15"/>
  <c r="C80" i="15"/>
  <c r="K79" i="15"/>
  <c r="K78" i="15"/>
  <c r="J76" i="15"/>
  <c r="I76" i="15"/>
  <c r="G76" i="15"/>
  <c r="F76" i="15"/>
  <c r="E76" i="15"/>
  <c r="D76" i="15"/>
  <c r="C76" i="15"/>
  <c r="K75" i="15"/>
  <c r="K74" i="15"/>
  <c r="B122" i="13"/>
  <c r="C121" i="13" s="1"/>
  <c r="B117" i="13"/>
  <c r="B221" i="12"/>
  <c r="C218" i="12" s="1"/>
  <c r="B216" i="12"/>
  <c r="C214" i="12" s="1"/>
  <c r="B211" i="12"/>
  <c r="C210" i="12" s="1"/>
  <c r="B205" i="12"/>
  <c r="C202" i="12" s="1"/>
  <c r="B197" i="12"/>
  <c r="C194" i="12" s="1"/>
  <c r="B299" i="11"/>
  <c r="B294" i="11"/>
  <c r="C293" i="11" s="1"/>
  <c r="B288" i="11"/>
  <c r="C287" i="11" s="1"/>
  <c r="D279" i="11"/>
  <c r="E277" i="11" s="1"/>
  <c r="B279" i="11"/>
  <c r="C278" i="11" s="1"/>
  <c r="D272" i="11"/>
  <c r="B272" i="11"/>
  <c r="C270" i="11" s="1"/>
  <c r="D264" i="11"/>
  <c r="B264" i="11"/>
  <c r="P49" i="28"/>
  <c r="O49" i="28"/>
  <c r="N49" i="28"/>
  <c r="M49" i="28"/>
  <c r="L49" i="28"/>
  <c r="K49" i="28"/>
  <c r="J49" i="28"/>
  <c r="I49" i="28"/>
  <c r="H49" i="28"/>
  <c r="G49" i="28"/>
  <c r="F49" i="28"/>
  <c r="E49" i="28"/>
  <c r="D49" i="28"/>
  <c r="C49" i="28"/>
  <c r="B49" i="28"/>
  <c r="Q48" i="28"/>
  <c r="Q47" i="28"/>
  <c r="Q46" i="28"/>
  <c r="Q45" i="28"/>
  <c r="P130" i="27"/>
  <c r="O130" i="27"/>
  <c r="N130" i="27"/>
  <c r="M130" i="27"/>
  <c r="L130" i="27"/>
  <c r="K130" i="27"/>
  <c r="J130" i="27"/>
  <c r="I130" i="27"/>
  <c r="H130" i="27"/>
  <c r="G130" i="27"/>
  <c r="F130" i="27"/>
  <c r="E130" i="27"/>
  <c r="D130" i="27"/>
  <c r="C130" i="27"/>
  <c r="B130" i="27"/>
  <c r="Q129" i="27"/>
  <c r="Q128" i="27"/>
  <c r="Q127" i="27"/>
  <c r="Q126" i="27"/>
  <c r="Q125" i="27"/>
  <c r="P230" i="10"/>
  <c r="Q229" i="10" s="1"/>
  <c r="N230" i="10"/>
  <c r="O228" i="10" s="1"/>
  <c r="L230" i="10"/>
  <c r="M229" i="10" s="1"/>
  <c r="J230" i="10"/>
  <c r="K228" i="10" s="1"/>
  <c r="H230" i="10"/>
  <c r="I227" i="10" s="1"/>
  <c r="F230" i="10"/>
  <c r="G229" i="10" s="1"/>
  <c r="D230" i="10"/>
  <c r="E229" i="10" s="1"/>
  <c r="B230" i="10"/>
  <c r="R229" i="10"/>
  <c r="R228" i="10"/>
  <c r="R227" i="10"/>
  <c r="R226" i="10"/>
  <c r="P224" i="10"/>
  <c r="Q222" i="10" s="1"/>
  <c r="N224" i="10"/>
  <c r="O223" i="10" s="1"/>
  <c r="L224" i="10"/>
  <c r="M220" i="10" s="1"/>
  <c r="J224" i="10"/>
  <c r="K220" i="10" s="1"/>
  <c r="H224" i="10"/>
  <c r="I222" i="10" s="1"/>
  <c r="F224" i="10"/>
  <c r="G223" i="10" s="1"/>
  <c r="D224" i="10"/>
  <c r="E220" i="10" s="1"/>
  <c r="B224" i="10"/>
  <c r="C223" i="10" s="1"/>
  <c r="R223" i="10"/>
  <c r="R222" i="10"/>
  <c r="R221" i="10"/>
  <c r="R220" i="10"/>
  <c r="R219" i="10"/>
  <c r="R218" i="10"/>
  <c r="P216" i="10"/>
  <c r="Q211" i="10" s="1"/>
  <c r="N216" i="10"/>
  <c r="O212" i="10" s="1"/>
  <c r="L216" i="10"/>
  <c r="M214" i="10" s="1"/>
  <c r="J216" i="10"/>
  <c r="K214" i="10" s="1"/>
  <c r="H216" i="10"/>
  <c r="I215" i="10" s="1"/>
  <c r="F216" i="10"/>
  <c r="G215" i="10" s="1"/>
  <c r="E212" i="10"/>
  <c r="B216" i="10"/>
  <c r="C214" i="10" s="1"/>
  <c r="R215" i="10"/>
  <c r="R214" i="10"/>
  <c r="E214" i="10"/>
  <c r="R213" i="10"/>
  <c r="R212" i="10"/>
  <c r="R211" i="10"/>
  <c r="R210" i="10"/>
  <c r="P208" i="10"/>
  <c r="Q203" i="10" s="1"/>
  <c r="N208" i="10"/>
  <c r="O205" i="10" s="1"/>
  <c r="L208" i="10"/>
  <c r="M205" i="10" s="1"/>
  <c r="J208" i="10"/>
  <c r="K207" i="10" s="1"/>
  <c r="H208" i="10"/>
  <c r="I205" i="10" s="1"/>
  <c r="G205" i="10"/>
  <c r="D208" i="10"/>
  <c r="E205" i="10" s="1"/>
  <c r="B208" i="10"/>
  <c r="C207" i="10" s="1"/>
  <c r="R207" i="10"/>
  <c r="R206" i="10"/>
  <c r="R205" i="10"/>
  <c r="R204" i="10"/>
  <c r="R203" i="10"/>
  <c r="R202" i="10"/>
  <c r="R201" i="10"/>
  <c r="R200" i="10"/>
  <c r="J69" i="25"/>
  <c r="I69" i="25"/>
  <c r="H69" i="25"/>
  <c r="G69" i="25"/>
  <c r="F69" i="25"/>
  <c r="E69" i="25"/>
  <c r="D69" i="25"/>
  <c r="C69" i="25"/>
  <c r="B69" i="25"/>
  <c r="K68" i="25"/>
  <c r="K67" i="25"/>
  <c r="K66" i="25"/>
  <c r="K65" i="25"/>
  <c r="K64" i="25"/>
  <c r="K63" i="25"/>
  <c r="K62" i="25"/>
  <c r="K61" i="25"/>
  <c r="K60" i="25"/>
  <c r="K59" i="25"/>
  <c r="K58" i="25"/>
  <c r="K57" i="25"/>
  <c r="K56" i="25"/>
  <c r="K55" i="25"/>
  <c r="K54" i="25"/>
  <c r="K53" i="25"/>
  <c r="K52" i="25"/>
  <c r="K51" i="25"/>
  <c r="K50" i="25"/>
  <c r="M14" i="26"/>
  <c r="R23" i="1" s="1"/>
  <c r="M7" i="26"/>
  <c r="R16" i="1" s="1"/>
  <c r="M6" i="26"/>
  <c r="R14" i="1" s="1"/>
  <c r="M65" i="8"/>
  <c r="M59" i="8"/>
  <c r="L40" i="8"/>
  <c r="M39" i="8" s="1"/>
  <c r="M31" i="8"/>
  <c r="L23" i="8"/>
  <c r="M22" i="8" s="1"/>
  <c r="L14" i="8"/>
  <c r="R11" i="1" s="1"/>
  <c r="P25" i="7"/>
  <c r="O25" i="7"/>
  <c r="N25" i="7"/>
  <c r="M25" i="7"/>
  <c r="L25" i="7"/>
  <c r="K25" i="7"/>
  <c r="J25" i="7"/>
  <c r="I25" i="7"/>
  <c r="H25" i="7"/>
  <c r="G25" i="7"/>
  <c r="F25" i="7"/>
  <c r="E25" i="7"/>
  <c r="D25" i="7"/>
  <c r="C25" i="7"/>
  <c r="B25" i="7"/>
  <c r="Q24" i="7"/>
  <c r="Q23" i="7"/>
  <c r="P20" i="7"/>
  <c r="O20" i="7"/>
  <c r="N20" i="7"/>
  <c r="M20" i="7"/>
  <c r="L20" i="7"/>
  <c r="K20" i="7"/>
  <c r="J20" i="7"/>
  <c r="I20" i="7"/>
  <c r="H20" i="7"/>
  <c r="G20" i="7"/>
  <c r="F20" i="7"/>
  <c r="E20" i="7"/>
  <c r="D20" i="7"/>
  <c r="C20" i="7"/>
  <c r="B20" i="7"/>
  <c r="Q19" i="7"/>
  <c r="Q18" i="7"/>
  <c r="P15" i="7"/>
  <c r="O15" i="7"/>
  <c r="N15" i="7"/>
  <c r="M15" i="7"/>
  <c r="L15" i="7"/>
  <c r="K15" i="7"/>
  <c r="J15" i="7"/>
  <c r="I15" i="7"/>
  <c r="H15" i="7"/>
  <c r="G15" i="7"/>
  <c r="F15" i="7"/>
  <c r="E15" i="7"/>
  <c r="D15" i="7"/>
  <c r="C15" i="7"/>
  <c r="B15" i="7"/>
  <c r="Q14" i="7"/>
  <c r="Q13" i="7"/>
  <c r="Q9" i="7"/>
  <c r="M10" i="7" s="1"/>
  <c r="Q5" i="7"/>
  <c r="N6" i="7" s="1"/>
  <c r="Q226" i="4"/>
  <c r="P226" i="4"/>
  <c r="O226" i="4"/>
  <c r="N226" i="4"/>
  <c r="M226" i="4"/>
  <c r="L226" i="4"/>
  <c r="K226" i="4"/>
  <c r="J226" i="4"/>
  <c r="I226" i="4"/>
  <c r="H226" i="4"/>
  <c r="G226" i="4"/>
  <c r="F226" i="4"/>
  <c r="E226" i="4"/>
  <c r="D226" i="4"/>
  <c r="C226" i="4"/>
  <c r="Q225" i="4"/>
  <c r="P225" i="4"/>
  <c r="O225" i="4"/>
  <c r="N225" i="4"/>
  <c r="M225" i="4"/>
  <c r="L225" i="4"/>
  <c r="K225" i="4"/>
  <c r="J225" i="4"/>
  <c r="I225" i="4"/>
  <c r="H225" i="4"/>
  <c r="G225" i="4"/>
  <c r="F225" i="4"/>
  <c r="E225" i="4"/>
  <c r="D225" i="4"/>
  <c r="C225" i="4"/>
  <c r="R223" i="4"/>
  <c r="R222" i="4"/>
  <c r="R220" i="4"/>
  <c r="S221" i="4" s="1"/>
  <c r="R219" i="4"/>
  <c r="R217" i="4"/>
  <c r="R216" i="4"/>
  <c r="R214" i="4"/>
  <c r="S215" i="4" s="1"/>
  <c r="R213" i="4"/>
  <c r="R207" i="4"/>
  <c r="R206" i="4"/>
  <c r="R204" i="4"/>
  <c r="R203" i="4"/>
  <c r="R201" i="4"/>
  <c r="R200" i="4"/>
  <c r="R198" i="4"/>
  <c r="R197" i="4"/>
  <c r="P230" i="4" l="1"/>
  <c r="S218" i="4"/>
  <c r="C119" i="13"/>
  <c r="R226" i="4"/>
  <c r="R225" i="4"/>
  <c r="C271" i="11"/>
  <c r="C200" i="10"/>
  <c r="M207" i="10"/>
  <c r="Q200" i="10"/>
  <c r="K204" i="10"/>
  <c r="Q130" i="27"/>
  <c r="C281" i="11"/>
  <c r="M210" i="10"/>
  <c r="M215" i="10"/>
  <c r="I200" i="10"/>
  <c r="Q204" i="10"/>
  <c r="K200" i="10"/>
  <c r="Q207" i="10"/>
  <c r="M211" i="10"/>
  <c r="S202" i="4"/>
  <c r="S199" i="4"/>
  <c r="S208" i="4"/>
  <c r="S224" i="4"/>
  <c r="C263" i="11"/>
  <c r="R27" i="1"/>
  <c r="R210" i="4"/>
  <c r="E262" i="11"/>
  <c r="E259" i="11"/>
  <c r="C284" i="11"/>
  <c r="E230" i="4"/>
  <c r="M230" i="4"/>
  <c r="C116" i="13"/>
  <c r="R28" i="1"/>
  <c r="J230" i="4"/>
  <c r="E270" i="11"/>
  <c r="E269" i="11"/>
  <c r="E200" i="10"/>
  <c r="C277" i="11"/>
  <c r="C215" i="12"/>
  <c r="C298" i="11"/>
  <c r="C297" i="11"/>
  <c r="E276" i="11"/>
  <c r="C219" i="12"/>
  <c r="C204" i="12"/>
  <c r="C199" i="12"/>
  <c r="C200" i="12"/>
  <c r="C201" i="12"/>
  <c r="C203" i="12"/>
  <c r="C192" i="12"/>
  <c r="C193" i="12"/>
  <c r="C195" i="12"/>
  <c r="K227" i="33"/>
  <c r="K228" i="33" s="1"/>
  <c r="Q226" i="10"/>
  <c r="Q228" i="10"/>
  <c r="O229" i="10"/>
  <c r="O227" i="10"/>
  <c r="O226" i="10"/>
  <c r="M226" i="10"/>
  <c r="M228" i="10"/>
  <c r="M227" i="10"/>
  <c r="K229" i="10"/>
  <c r="K227" i="10"/>
  <c r="K226" i="10"/>
  <c r="G226" i="10"/>
  <c r="E228" i="10"/>
  <c r="E227" i="10"/>
  <c r="E226" i="10"/>
  <c r="C226" i="10"/>
  <c r="C227" i="10"/>
  <c r="C228" i="10"/>
  <c r="Q223" i="10"/>
  <c r="K221" i="10"/>
  <c r="K223" i="10"/>
  <c r="K219" i="10"/>
  <c r="K218" i="10"/>
  <c r="K222" i="10"/>
  <c r="I223" i="10"/>
  <c r="I219" i="10"/>
  <c r="G218" i="10"/>
  <c r="G222" i="10"/>
  <c r="G221" i="10"/>
  <c r="C222" i="10"/>
  <c r="C218" i="10"/>
  <c r="C221" i="10"/>
  <c r="C220" i="10"/>
  <c r="Q212" i="10"/>
  <c r="Q213" i="10"/>
  <c r="Q214" i="10"/>
  <c r="O211" i="10"/>
  <c r="O214" i="10"/>
  <c r="O210" i="10"/>
  <c r="O213" i="10"/>
  <c r="O215" i="10"/>
  <c r="K210" i="10"/>
  <c r="K212" i="10"/>
  <c r="K211" i="10"/>
  <c r="K215" i="10"/>
  <c r="I210" i="10"/>
  <c r="E211" i="10"/>
  <c r="E210" i="10"/>
  <c r="E213" i="10"/>
  <c r="E215" i="10"/>
  <c r="C213" i="10"/>
  <c r="C215" i="10"/>
  <c r="C212" i="10"/>
  <c r="C211" i="10"/>
  <c r="G212" i="10"/>
  <c r="G213" i="10"/>
  <c r="G210" i="10"/>
  <c r="G211" i="10"/>
  <c r="G214" i="10"/>
  <c r="Q201" i="10"/>
  <c r="Q205" i="10"/>
  <c r="Q202" i="10"/>
  <c r="Q206" i="10"/>
  <c r="M203" i="10"/>
  <c r="I204" i="10"/>
  <c r="E203" i="10"/>
  <c r="E204" i="10"/>
  <c r="E207" i="10"/>
  <c r="C204" i="10"/>
  <c r="M13" i="8"/>
  <c r="M6" i="8"/>
  <c r="M54" i="8"/>
  <c r="M57" i="8"/>
  <c r="M71" i="8"/>
  <c r="M64" i="8"/>
  <c r="M66" i="8"/>
  <c r="M67" i="8"/>
  <c r="M68" i="8"/>
  <c r="M69" i="8"/>
  <c r="M70" i="8"/>
  <c r="M19" i="8"/>
  <c r="I230" i="4"/>
  <c r="G230" i="4"/>
  <c r="F230" i="4"/>
  <c r="D230" i="4"/>
  <c r="H230" i="4"/>
  <c r="K230" i="4"/>
  <c r="L230" i="4"/>
  <c r="N230" i="4"/>
  <c r="O230" i="4"/>
  <c r="Q230" i="4"/>
  <c r="C229" i="4"/>
  <c r="C230" i="4"/>
  <c r="L228" i="4"/>
  <c r="S214" i="4"/>
  <c r="Q229" i="4"/>
  <c r="C228" i="4"/>
  <c r="K228" i="4"/>
  <c r="I229" i="4"/>
  <c r="R209" i="4"/>
  <c r="S205" i="4"/>
  <c r="S222" i="4"/>
  <c r="S219" i="4"/>
  <c r="S197" i="4"/>
  <c r="K84" i="15"/>
  <c r="K76" i="15"/>
  <c r="C220" i="12"/>
  <c r="C221" i="12" s="1"/>
  <c r="K248" i="33"/>
  <c r="G254" i="33"/>
  <c r="G253" i="33" s="1"/>
  <c r="F254" i="33"/>
  <c r="F253" i="33" s="1"/>
  <c r="Q49" i="28"/>
  <c r="F50" i="28" s="1"/>
  <c r="G228" i="4"/>
  <c r="O228" i="4"/>
  <c r="H229" i="4"/>
  <c r="P229" i="4"/>
  <c r="Q15" i="7"/>
  <c r="M20" i="8"/>
  <c r="M56" i="8"/>
  <c r="M200" i="10"/>
  <c r="E202" i="10"/>
  <c r="I203" i="10"/>
  <c r="M204" i="10"/>
  <c r="E206" i="10"/>
  <c r="I207" i="10"/>
  <c r="I211" i="10"/>
  <c r="Q215" i="10"/>
  <c r="Q219" i="10"/>
  <c r="E221" i="10"/>
  <c r="R230" i="10"/>
  <c r="Q227" i="10"/>
  <c r="C259" i="11"/>
  <c r="C266" i="11"/>
  <c r="C285" i="11"/>
  <c r="C296" i="11"/>
  <c r="C196" i="12"/>
  <c r="C207" i="12"/>
  <c r="H254" i="33"/>
  <c r="H253" i="33" s="1"/>
  <c r="C258" i="11"/>
  <c r="H228" i="4"/>
  <c r="G202" i="10"/>
  <c r="G206" i="10"/>
  <c r="I212" i="10"/>
  <c r="O218" i="10"/>
  <c r="O222" i="10"/>
  <c r="C267" i="11"/>
  <c r="I254" i="33"/>
  <c r="I253" i="33" s="1"/>
  <c r="C257" i="11"/>
  <c r="O219" i="10"/>
  <c r="C6" i="7"/>
  <c r="Q25" i="7"/>
  <c r="I202" i="10"/>
  <c r="I206" i="10"/>
  <c r="I213" i="10"/>
  <c r="R216" i="10"/>
  <c r="R224" i="10"/>
  <c r="C260" i="11"/>
  <c r="C268" i="11"/>
  <c r="C290" i="11"/>
  <c r="C113" i="13"/>
  <c r="J254" i="33"/>
  <c r="J253" i="33" s="1"/>
  <c r="P228" i="4"/>
  <c r="S207" i="4"/>
  <c r="G6" i="7"/>
  <c r="M7" i="8"/>
  <c r="M36" i="8"/>
  <c r="E201" i="10"/>
  <c r="M202" i="10"/>
  <c r="M206" i="10"/>
  <c r="Q210" i="10"/>
  <c r="M212" i="10"/>
  <c r="K213" i="10"/>
  <c r="I214" i="10"/>
  <c r="C219" i="10"/>
  <c r="G220" i="10"/>
  <c r="M221" i="10"/>
  <c r="I226" i="10"/>
  <c r="G227" i="10"/>
  <c r="C229" i="10"/>
  <c r="C261" i="11"/>
  <c r="C269" i="11"/>
  <c r="E278" i="11"/>
  <c r="C291" i="11"/>
  <c r="C189" i="12"/>
  <c r="C114" i="13"/>
  <c r="K238" i="33"/>
  <c r="K265" i="33"/>
  <c r="L229" i="4"/>
  <c r="K6" i="7"/>
  <c r="M10" i="8"/>
  <c r="M37" i="8"/>
  <c r="I201" i="10"/>
  <c r="O202" i="10"/>
  <c r="O206" i="10"/>
  <c r="C210" i="10"/>
  <c r="M213" i="10"/>
  <c r="G219" i="10"/>
  <c r="O221" i="10"/>
  <c r="G228" i="10"/>
  <c r="C262" i="11"/>
  <c r="C292" i="11"/>
  <c r="C191" i="12"/>
  <c r="C115" i="13"/>
  <c r="D254" i="33"/>
  <c r="D253" i="33" s="1"/>
  <c r="S220" i="4"/>
  <c r="S201" i="4"/>
  <c r="E229" i="4"/>
  <c r="M229" i="4"/>
  <c r="O6" i="7"/>
  <c r="M11" i="8"/>
  <c r="M38" i="8"/>
  <c r="M201" i="10"/>
  <c r="O220" i="10"/>
  <c r="I228" i="10"/>
  <c r="I229" i="10"/>
  <c r="C256" i="11"/>
  <c r="E254" i="33"/>
  <c r="E253" i="33" s="1"/>
  <c r="K80" i="15"/>
  <c r="C120" i="13"/>
  <c r="C122" i="13" s="1"/>
  <c r="C208" i="12"/>
  <c r="C209" i="12"/>
  <c r="C213" i="12"/>
  <c r="C190" i="12"/>
  <c r="E257" i="11"/>
  <c r="E261" i="11"/>
  <c r="E263" i="11"/>
  <c r="E267" i="11"/>
  <c r="E271" i="11"/>
  <c r="C282" i="11"/>
  <c r="C286" i="11"/>
  <c r="C276" i="11"/>
  <c r="C283" i="11"/>
  <c r="E256" i="11"/>
  <c r="E258" i="11"/>
  <c r="E260" i="11"/>
  <c r="E266" i="11"/>
  <c r="E268" i="11"/>
  <c r="C201" i="10"/>
  <c r="K201" i="10"/>
  <c r="G203" i="10"/>
  <c r="O203" i="10"/>
  <c r="C205" i="10"/>
  <c r="K205" i="10"/>
  <c r="G207" i="10"/>
  <c r="O207" i="10"/>
  <c r="E218" i="10"/>
  <c r="M218" i="10"/>
  <c r="I220" i="10"/>
  <c r="Q220" i="10"/>
  <c r="E222" i="10"/>
  <c r="M222" i="10"/>
  <c r="G200" i="10"/>
  <c r="O200" i="10"/>
  <c r="C202" i="10"/>
  <c r="K202" i="10"/>
  <c r="G204" i="10"/>
  <c r="O204" i="10"/>
  <c r="C206" i="10"/>
  <c r="K206" i="10"/>
  <c r="E219" i="10"/>
  <c r="M219" i="10"/>
  <c r="I221" i="10"/>
  <c r="Q221" i="10"/>
  <c r="E223" i="10"/>
  <c r="M223" i="10"/>
  <c r="R208" i="10"/>
  <c r="R26" i="1" s="1"/>
  <c r="G201" i="10"/>
  <c r="O201" i="10"/>
  <c r="C203" i="10"/>
  <c r="K203" i="10"/>
  <c r="I218" i="10"/>
  <c r="Q218" i="10"/>
  <c r="K69" i="25"/>
  <c r="L54" i="25" s="1"/>
  <c r="M28" i="8"/>
  <c r="M8" i="8"/>
  <c r="M12" i="8"/>
  <c r="M17" i="8"/>
  <c r="M21" i="8"/>
  <c r="M26" i="8"/>
  <c r="M29" i="8"/>
  <c r="M55" i="8"/>
  <c r="M58" i="8"/>
  <c r="M5" i="8"/>
  <c r="M9" i="8"/>
  <c r="M18" i="8"/>
  <c r="M32" i="8"/>
  <c r="M30" i="8"/>
  <c r="M53" i="8"/>
  <c r="M27" i="8"/>
  <c r="D6" i="7"/>
  <c r="L6" i="7"/>
  <c r="B10" i="7"/>
  <c r="Q10" i="7" s="1"/>
  <c r="G10" i="7"/>
  <c r="L10" i="7"/>
  <c r="K10" i="7"/>
  <c r="P10" i="7"/>
  <c r="C10" i="7"/>
  <c r="H10" i="7"/>
  <c r="N10" i="7"/>
  <c r="F10" i="7"/>
  <c r="H6" i="7"/>
  <c r="P6" i="7"/>
  <c r="D10" i="7"/>
  <c r="J10" i="7"/>
  <c r="O10" i="7"/>
  <c r="Q20" i="7"/>
  <c r="E6" i="7"/>
  <c r="I6" i="7"/>
  <c r="M6" i="7"/>
  <c r="B6" i="7"/>
  <c r="Q6" i="7" s="1"/>
  <c r="F6" i="7"/>
  <c r="J6" i="7"/>
  <c r="E10" i="7"/>
  <c r="I10" i="7"/>
  <c r="D228" i="4"/>
  <c r="D229" i="4"/>
  <c r="S198" i="4"/>
  <c r="S206" i="4"/>
  <c r="S223" i="4"/>
  <c r="E228" i="4"/>
  <c r="I228" i="4"/>
  <c r="M228" i="4"/>
  <c r="Q228" i="4"/>
  <c r="J229" i="4"/>
  <c r="N229" i="4"/>
  <c r="S203" i="4"/>
  <c r="S216" i="4"/>
  <c r="F228" i="4"/>
  <c r="J228" i="4"/>
  <c r="N228" i="4"/>
  <c r="G229" i="4"/>
  <c r="K229" i="4"/>
  <c r="O229" i="4"/>
  <c r="S200" i="4"/>
  <c r="S204" i="4"/>
  <c r="S213" i="4"/>
  <c r="S217" i="4"/>
  <c r="F229" i="4"/>
  <c r="P96" i="5"/>
  <c r="O96" i="5"/>
  <c r="N96" i="5"/>
  <c r="M96" i="5"/>
  <c r="L96" i="5"/>
  <c r="K96" i="5"/>
  <c r="J96" i="5"/>
  <c r="I96" i="5"/>
  <c r="H96" i="5"/>
  <c r="G96" i="5"/>
  <c r="F96" i="5"/>
  <c r="E96" i="5"/>
  <c r="D96" i="5"/>
  <c r="C96" i="5"/>
  <c r="B96" i="5"/>
  <c r="Q95" i="5"/>
  <c r="Q94" i="5"/>
  <c r="Q93" i="5"/>
  <c r="Q92" i="5"/>
  <c r="P89" i="5"/>
  <c r="O89" i="5"/>
  <c r="N89" i="5"/>
  <c r="M89" i="5"/>
  <c r="L89" i="5"/>
  <c r="K89" i="5"/>
  <c r="J89" i="5"/>
  <c r="I89" i="5"/>
  <c r="H89" i="5"/>
  <c r="G89" i="5"/>
  <c r="F89" i="5"/>
  <c r="E89" i="5"/>
  <c r="D89" i="5"/>
  <c r="C89" i="5"/>
  <c r="B89" i="5"/>
  <c r="Q88" i="5"/>
  <c r="Q87" i="5"/>
  <c r="Q86" i="5"/>
  <c r="Q85" i="5"/>
  <c r="P96" i="3"/>
  <c r="O96" i="3"/>
  <c r="N96" i="3"/>
  <c r="M96" i="3"/>
  <c r="L96" i="3"/>
  <c r="K96" i="3"/>
  <c r="J96" i="3"/>
  <c r="I96" i="3"/>
  <c r="H96" i="3"/>
  <c r="G96" i="3"/>
  <c r="F96" i="3"/>
  <c r="E96" i="3"/>
  <c r="D96" i="3"/>
  <c r="C96" i="3"/>
  <c r="B96" i="3"/>
  <c r="Q95" i="3"/>
  <c r="Q94" i="3"/>
  <c r="Q93" i="3"/>
  <c r="Q92" i="3"/>
  <c r="P89" i="3"/>
  <c r="O89" i="3"/>
  <c r="N89" i="3"/>
  <c r="M89" i="3"/>
  <c r="L89" i="3"/>
  <c r="K89" i="3"/>
  <c r="J89" i="3"/>
  <c r="I89" i="3"/>
  <c r="H89" i="3"/>
  <c r="G89" i="3"/>
  <c r="F89" i="3"/>
  <c r="E89" i="3"/>
  <c r="D89" i="3"/>
  <c r="C89" i="3"/>
  <c r="B89" i="3"/>
  <c r="Q88" i="3"/>
  <c r="Q87" i="3"/>
  <c r="Q86" i="3"/>
  <c r="Q85" i="3"/>
  <c r="Y18" i="2"/>
  <c r="Z18" i="2" s="1"/>
  <c r="Y12" i="2"/>
  <c r="Z11" i="2" s="1"/>
  <c r="Y6" i="2"/>
  <c r="Z5" i="2" s="1"/>
  <c r="C216" i="12" l="1"/>
  <c r="M50" i="28"/>
  <c r="K50" i="28"/>
  <c r="M60" i="8"/>
  <c r="R5" i="1"/>
  <c r="R7" i="1"/>
  <c r="L62" i="25"/>
  <c r="R48" i="28"/>
  <c r="J50" i="28"/>
  <c r="P50" i="28"/>
  <c r="C50" i="28"/>
  <c r="O50" i="28"/>
  <c r="I50" i="28"/>
  <c r="L50" i="28"/>
  <c r="N50" i="28"/>
  <c r="R46" i="28"/>
  <c r="D50" i="28"/>
  <c r="E50" i="28"/>
  <c r="H50" i="28"/>
  <c r="R47" i="28"/>
  <c r="G50" i="28"/>
  <c r="B50" i="28"/>
  <c r="R45" i="28"/>
  <c r="K254" i="33"/>
  <c r="K253" i="33" s="1"/>
  <c r="E208" i="10"/>
  <c r="Q208" i="10"/>
  <c r="L66" i="25"/>
  <c r="C70" i="25"/>
  <c r="Z14" i="2"/>
  <c r="I70" i="25"/>
  <c r="L53" i="25"/>
  <c r="E70" i="25"/>
  <c r="M230" i="10"/>
  <c r="K208" i="10"/>
  <c r="C279" i="11"/>
  <c r="G230" i="10"/>
  <c r="L64" i="25"/>
  <c r="C208" i="10"/>
  <c r="K230" i="10"/>
  <c r="C230" i="10"/>
  <c r="Z4" i="2"/>
  <c r="L52" i="25"/>
  <c r="G208" i="10"/>
  <c r="C288" i="11"/>
  <c r="I208" i="10"/>
  <c r="I230" i="10"/>
  <c r="C211" i="12"/>
  <c r="C299" i="11"/>
  <c r="E264" i="11"/>
  <c r="C294" i="11"/>
  <c r="E279" i="11"/>
  <c r="E272" i="11"/>
  <c r="C272" i="11"/>
  <c r="C264" i="11"/>
  <c r="C205" i="12"/>
  <c r="C197" i="12"/>
  <c r="C117" i="13"/>
  <c r="Q230" i="10"/>
  <c r="O230" i="10"/>
  <c r="E230" i="10"/>
  <c r="Q224" i="10"/>
  <c r="O224" i="10"/>
  <c r="M224" i="10"/>
  <c r="K224" i="10"/>
  <c r="I224" i="10"/>
  <c r="G224" i="10"/>
  <c r="E224" i="10"/>
  <c r="C224" i="10"/>
  <c r="Q216" i="10"/>
  <c r="O216" i="10"/>
  <c r="M216" i="10"/>
  <c r="K216" i="10"/>
  <c r="I216" i="10"/>
  <c r="E216" i="10"/>
  <c r="C216" i="10"/>
  <c r="G216" i="10"/>
  <c r="O208" i="10"/>
  <c r="M208" i="10"/>
  <c r="L57" i="25"/>
  <c r="L68" i="25"/>
  <c r="B70" i="25"/>
  <c r="M14" i="8"/>
  <c r="M72" i="8"/>
  <c r="M40" i="8"/>
  <c r="M33" i="8"/>
  <c r="M23" i="8"/>
  <c r="S227" i="4"/>
  <c r="R230" i="4"/>
  <c r="S210" i="4"/>
  <c r="S211" i="4"/>
  <c r="S209" i="4"/>
  <c r="Q96" i="3"/>
  <c r="R95" i="3" s="1"/>
  <c r="Q96" i="5"/>
  <c r="R95" i="5" s="1"/>
  <c r="H70" i="25"/>
  <c r="L67" i="25"/>
  <c r="L59" i="25"/>
  <c r="L51" i="25"/>
  <c r="L56" i="25"/>
  <c r="J70" i="25"/>
  <c r="L58" i="25"/>
  <c r="L65" i="25"/>
  <c r="L63" i="25"/>
  <c r="D70" i="25"/>
  <c r="G70" i="25"/>
  <c r="L50" i="25"/>
  <c r="F70" i="25"/>
  <c r="L60" i="25"/>
  <c r="L61" i="25"/>
  <c r="L55" i="25"/>
  <c r="R228" i="4"/>
  <c r="S225" i="4"/>
  <c r="S226" i="4"/>
  <c r="R229" i="4"/>
  <c r="Q89" i="5"/>
  <c r="H90" i="5" s="1"/>
  <c r="Q89" i="3"/>
  <c r="Z16" i="2"/>
  <c r="Z8" i="2"/>
  <c r="Z9" i="2"/>
  <c r="Z12" i="2"/>
  <c r="Z17" i="2"/>
  <c r="Z10" i="2"/>
  <c r="Z15" i="2"/>
  <c r="L97" i="5" l="1"/>
  <c r="L69" i="25"/>
  <c r="K70" i="25"/>
  <c r="L90" i="3"/>
  <c r="R8" i="1"/>
  <c r="R93" i="3"/>
  <c r="Q50" i="28"/>
  <c r="G97" i="3"/>
  <c r="R49" i="28"/>
  <c r="M97" i="5"/>
  <c r="R94" i="3"/>
  <c r="B97" i="3"/>
  <c r="P97" i="3"/>
  <c r="L97" i="3"/>
  <c r="H97" i="3"/>
  <c r="J97" i="3"/>
  <c r="D97" i="3"/>
  <c r="N97" i="3"/>
  <c r="O97" i="3"/>
  <c r="R92" i="3"/>
  <c r="K97" i="3"/>
  <c r="H97" i="5"/>
  <c r="R92" i="5"/>
  <c r="O97" i="5"/>
  <c r="B97" i="5"/>
  <c r="D97" i="5"/>
  <c r="K97" i="5"/>
  <c r="G97" i="5"/>
  <c r="N97" i="5"/>
  <c r="C97" i="5"/>
  <c r="R94" i="5"/>
  <c r="I97" i="5"/>
  <c r="J97" i="5"/>
  <c r="P97" i="5"/>
  <c r="R93" i="5"/>
  <c r="F97" i="5"/>
  <c r="N90" i="5"/>
  <c r="R85" i="5"/>
  <c r="M90" i="5"/>
  <c r="R86" i="5"/>
  <c r="E97" i="3"/>
  <c r="F97" i="3"/>
  <c r="C97" i="3"/>
  <c r="N90" i="3"/>
  <c r="I90" i="3"/>
  <c r="R85" i="3"/>
  <c r="E90" i="5"/>
  <c r="M97" i="3"/>
  <c r="R88" i="5"/>
  <c r="I97" i="3"/>
  <c r="E97" i="5"/>
  <c r="J90" i="5"/>
  <c r="L90" i="5"/>
  <c r="B90" i="5"/>
  <c r="D90" i="5"/>
  <c r="P90" i="5"/>
  <c r="O90" i="5"/>
  <c r="G90" i="5"/>
  <c r="K90" i="5"/>
  <c r="C90" i="5"/>
  <c r="F90" i="5"/>
  <c r="I90" i="5"/>
  <c r="R87" i="5"/>
  <c r="K90" i="3"/>
  <c r="C90" i="3"/>
  <c r="O90" i="3"/>
  <c r="G90" i="3"/>
  <c r="J90" i="3"/>
  <c r="E90" i="3"/>
  <c r="H90" i="3"/>
  <c r="R86" i="3"/>
  <c r="F90" i="3"/>
  <c r="R88" i="3"/>
  <c r="D90" i="3"/>
  <c r="B90" i="3"/>
  <c r="M90" i="3"/>
  <c r="P90" i="3"/>
  <c r="R87" i="3"/>
  <c r="R96" i="3" l="1"/>
  <c r="Q97" i="3"/>
  <c r="Q97" i="5"/>
  <c r="R96" i="5"/>
  <c r="Q90" i="5"/>
  <c r="R89" i="5"/>
  <c r="R89" i="3"/>
  <c r="Q90" i="3"/>
  <c r="G162" i="25"/>
  <c r="N82" i="8"/>
  <c r="Q24" i="1" l="1"/>
  <c r="Q25" i="1" s="1"/>
  <c r="Q22" i="1"/>
  <c r="Q19" i="1"/>
  <c r="Q18" i="1"/>
  <c r="J263" i="4"/>
  <c r="Q263" i="4"/>
  <c r="Q264" i="4"/>
  <c r="D263" i="4"/>
  <c r="E263" i="4"/>
  <c r="F263" i="4"/>
  <c r="G263" i="4"/>
  <c r="H263" i="4"/>
  <c r="I263" i="4"/>
  <c r="K263" i="4"/>
  <c r="L263" i="4"/>
  <c r="M263" i="4"/>
  <c r="N263" i="4"/>
  <c r="O263" i="4"/>
  <c r="P263" i="4"/>
  <c r="D264" i="4"/>
  <c r="D267" i="4" s="1"/>
  <c r="E264" i="4"/>
  <c r="E267" i="4" s="1"/>
  <c r="F264" i="4"/>
  <c r="F267" i="4" s="1"/>
  <c r="G264" i="4"/>
  <c r="G267" i="4" s="1"/>
  <c r="H264" i="4"/>
  <c r="H267" i="4" s="1"/>
  <c r="I264" i="4"/>
  <c r="I267" i="4" s="1"/>
  <c r="J264" i="4"/>
  <c r="J267" i="4" s="1"/>
  <c r="K264" i="4"/>
  <c r="L264" i="4"/>
  <c r="L267" i="4" s="1"/>
  <c r="M264" i="4"/>
  <c r="N264" i="4"/>
  <c r="N267" i="4" s="1"/>
  <c r="O264" i="4"/>
  <c r="P264" i="4"/>
  <c r="P267" i="4" s="1"/>
  <c r="C264" i="4"/>
  <c r="C263" i="4"/>
  <c r="O267" i="4" l="1"/>
  <c r="K267" i="4"/>
  <c r="Q267" i="4"/>
  <c r="C267" i="4"/>
  <c r="M267" i="4"/>
  <c r="M266" i="4"/>
  <c r="M265" i="4"/>
  <c r="M268" i="4" s="1"/>
  <c r="H266" i="4"/>
  <c r="H265" i="4"/>
  <c r="H268" i="4" s="1"/>
  <c r="D266" i="4"/>
  <c r="D265" i="4"/>
  <c r="P266" i="4"/>
  <c r="P265" i="4"/>
  <c r="L266" i="4"/>
  <c r="L265" i="4"/>
  <c r="L268" i="4" s="1"/>
  <c r="G266" i="4"/>
  <c r="G265" i="4"/>
  <c r="C266" i="4"/>
  <c r="C265" i="4"/>
  <c r="C313" i="4" s="1"/>
  <c r="O266" i="4"/>
  <c r="O265" i="4"/>
  <c r="O268" i="4" s="1"/>
  <c r="K266" i="4"/>
  <c r="K265" i="4"/>
  <c r="K268" i="4" s="1"/>
  <c r="F266" i="4"/>
  <c r="F265" i="4"/>
  <c r="F268" i="4" s="1"/>
  <c r="Q266" i="4"/>
  <c r="Q265" i="4"/>
  <c r="Q268" i="4" s="1"/>
  <c r="N266" i="4"/>
  <c r="N265" i="4"/>
  <c r="N268" i="4" s="1"/>
  <c r="I266" i="4"/>
  <c r="I265" i="4"/>
  <c r="I268" i="4" s="1"/>
  <c r="E266" i="4"/>
  <c r="E265" i="4"/>
  <c r="E268" i="4" s="1"/>
  <c r="J266" i="4"/>
  <c r="J265" i="4"/>
  <c r="J268" i="4" s="1"/>
  <c r="C315" i="4"/>
  <c r="P268" i="4"/>
  <c r="G268" i="4"/>
  <c r="D246" i="4"/>
  <c r="E246" i="4"/>
  <c r="F246" i="4"/>
  <c r="G246" i="4"/>
  <c r="H246" i="4"/>
  <c r="I246" i="4"/>
  <c r="J246" i="4"/>
  <c r="K246" i="4"/>
  <c r="L246" i="4"/>
  <c r="M246" i="4"/>
  <c r="N246" i="4"/>
  <c r="O246" i="4"/>
  <c r="P246" i="4"/>
  <c r="Q246" i="4"/>
  <c r="D247" i="4"/>
  <c r="E247" i="4"/>
  <c r="F247" i="4"/>
  <c r="G247" i="4"/>
  <c r="H247" i="4"/>
  <c r="I247" i="4"/>
  <c r="J247" i="4"/>
  <c r="K247" i="4"/>
  <c r="L247" i="4"/>
  <c r="M247" i="4"/>
  <c r="N247" i="4"/>
  <c r="O247" i="4"/>
  <c r="P247" i="4"/>
  <c r="Q247" i="4"/>
  <c r="C247" i="4"/>
  <c r="C246" i="4"/>
  <c r="R260" i="4"/>
  <c r="R257" i="4"/>
  <c r="R253" i="4"/>
  <c r="R251" i="4"/>
  <c r="R243" i="4"/>
  <c r="R240" i="4"/>
  <c r="R237" i="4"/>
  <c r="R235" i="4"/>
  <c r="C314" i="4" l="1"/>
  <c r="C316" i="4"/>
  <c r="R246" i="4"/>
  <c r="R247" i="4"/>
  <c r="C268" i="4"/>
  <c r="D268" i="4"/>
  <c r="R264" i="4"/>
  <c r="Q5" i="1" l="1"/>
  <c r="R273" i="10"/>
  <c r="R274" i="10" s="1"/>
  <c r="B269" i="10"/>
  <c r="F5" i="4"/>
  <c r="F4" i="4"/>
  <c r="E4" i="4"/>
  <c r="J44" i="30"/>
  <c r="K95" i="15" l="1"/>
  <c r="C89" i="15"/>
  <c r="D89" i="15"/>
  <c r="E89" i="15"/>
  <c r="F89" i="15"/>
  <c r="G89" i="15"/>
  <c r="AE61" i="2"/>
  <c r="AE59" i="2"/>
  <c r="AD62" i="2"/>
  <c r="R62" i="2"/>
  <c r="S62" i="2"/>
  <c r="T62" i="2"/>
  <c r="U62" i="2"/>
  <c r="V62" i="2"/>
  <c r="W62" i="2"/>
  <c r="X62" i="2"/>
  <c r="Y62" i="2"/>
  <c r="Z62" i="2"/>
  <c r="AA62" i="2"/>
  <c r="AB62" i="2"/>
  <c r="AC62" i="2"/>
  <c r="Q62" i="2"/>
  <c r="B62" i="2"/>
  <c r="K37" i="30"/>
  <c r="AE62" i="2" l="1"/>
  <c r="K44" i="30"/>
  <c r="J28" i="2" l="1"/>
  <c r="D28" i="2"/>
  <c r="I28" i="2"/>
  <c r="C28" i="2"/>
  <c r="F28" i="2"/>
  <c r="E28" i="2"/>
  <c r="J37" i="2"/>
  <c r="D37" i="2"/>
  <c r="E46" i="2"/>
  <c r="F37" i="2"/>
  <c r="C46" i="2"/>
  <c r="E37" i="2"/>
  <c r="F46" i="2"/>
  <c r="I37" i="2"/>
  <c r="C37" i="2"/>
  <c r="J46" i="2"/>
  <c r="D46" i="2"/>
  <c r="I46" i="2"/>
  <c r="AF59" i="2"/>
  <c r="I55" i="2"/>
  <c r="C55" i="2"/>
  <c r="J55" i="2"/>
  <c r="F55" i="2"/>
  <c r="D55" i="2"/>
  <c r="E55" i="2"/>
  <c r="AF62" i="2"/>
  <c r="AF58" i="2"/>
  <c r="AF60" i="2"/>
  <c r="AF61" i="2"/>
  <c r="AA63" i="2"/>
  <c r="E63" i="2"/>
  <c r="I63" i="2"/>
  <c r="D63" i="2"/>
  <c r="F63" i="2"/>
  <c r="C63" i="2"/>
  <c r="J63" i="2"/>
  <c r="X63" i="2"/>
  <c r="B63" i="2"/>
  <c r="Q63" i="2"/>
  <c r="Y63" i="2"/>
  <c r="AD63" i="2"/>
  <c r="S63" i="2"/>
  <c r="AB63" i="2"/>
  <c r="V63" i="2"/>
  <c r="U63" i="2"/>
  <c r="W63" i="2"/>
  <c r="AC63" i="2"/>
  <c r="T63" i="2"/>
  <c r="Z63" i="2"/>
  <c r="R63" i="2"/>
  <c r="AC6" i="8"/>
  <c r="AA6" i="8"/>
  <c r="Y6" i="8"/>
  <c r="W6" i="8"/>
  <c r="U6" i="8"/>
  <c r="S6" i="8"/>
  <c r="Q168" i="7"/>
  <c r="B169" i="7"/>
  <c r="C169" i="7"/>
  <c r="D169" i="7"/>
  <c r="E169" i="7"/>
  <c r="F169" i="7"/>
  <c r="G169" i="7"/>
  <c r="H169" i="7"/>
  <c r="I169" i="7"/>
  <c r="J169" i="7"/>
  <c r="K169" i="7"/>
  <c r="L169" i="7"/>
  <c r="M169" i="7"/>
  <c r="N169" i="7"/>
  <c r="O169" i="7"/>
  <c r="P169" i="7"/>
  <c r="Q173" i="7"/>
  <c r="D174" i="7" s="1"/>
  <c r="Q177" i="7"/>
  <c r="D178" i="7" s="1"/>
  <c r="Q181" i="7"/>
  <c r="Q182" i="7"/>
  <c r="Q158" i="7"/>
  <c r="Q10" i="1" s="1"/>
  <c r="B159" i="7"/>
  <c r="C159" i="7"/>
  <c r="D159" i="7"/>
  <c r="E159" i="7"/>
  <c r="F159" i="7"/>
  <c r="G159" i="7"/>
  <c r="H159" i="7"/>
  <c r="I159" i="7"/>
  <c r="J159" i="7"/>
  <c r="K159" i="7"/>
  <c r="L159" i="7"/>
  <c r="M159" i="7"/>
  <c r="N159" i="7"/>
  <c r="O159" i="7"/>
  <c r="P159" i="7"/>
  <c r="Q162" i="7"/>
  <c r="Q163" i="7"/>
  <c r="B164" i="7"/>
  <c r="C164" i="7"/>
  <c r="D164" i="7"/>
  <c r="E164" i="7"/>
  <c r="F164" i="7"/>
  <c r="G164" i="7"/>
  <c r="H164" i="7"/>
  <c r="I164" i="7"/>
  <c r="J164" i="7"/>
  <c r="K164" i="7"/>
  <c r="L164" i="7"/>
  <c r="M164" i="7"/>
  <c r="N164" i="7"/>
  <c r="O164" i="7"/>
  <c r="P164" i="7"/>
  <c r="Q167" i="7"/>
  <c r="F174" i="7" l="1"/>
  <c r="Q169" i="7"/>
  <c r="K174" i="7"/>
  <c r="C174" i="7"/>
  <c r="B174" i="7"/>
  <c r="O174" i="7"/>
  <c r="N174" i="7"/>
  <c r="M174" i="7"/>
  <c r="Q164" i="7"/>
  <c r="AE63" i="2"/>
  <c r="K178" i="7"/>
  <c r="J178" i="7"/>
  <c r="E174" i="7"/>
  <c r="F178" i="7"/>
  <c r="O178" i="7"/>
  <c r="E178" i="7"/>
  <c r="J174" i="7"/>
  <c r="G178" i="7"/>
  <c r="I178" i="7"/>
  <c r="N178" i="7"/>
  <c r="C178" i="7"/>
  <c r="I174" i="7"/>
  <c r="M178" i="7"/>
  <c r="B178" i="7"/>
  <c r="G174" i="7"/>
  <c r="P178" i="7"/>
  <c r="L178" i="7"/>
  <c r="H178" i="7"/>
  <c r="P174" i="7"/>
  <c r="L174" i="7"/>
  <c r="H174" i="7"/>
  <c r="B156" i="27"/>
  <c r="C156" i="27"/>
  <c r="D156" i="27"/>
  <c r="E156" i="27"/>
  <c r="F156" i="27"/>
  <c r="G156" i="27"/>
  <c r="H156" i="27"/>
  <c r="I156" i="27"/>
  <c r="J156" i="27"/>
  <c r="K156" i="27"/>
  <c r="L156" i="27"/>
  <c r="M156" i="27"/>
  <c r="N156" i="27"/>
  <c r="O156" i="27"/>
  <c r="P156" i="27"/>
  <c r="Q178" i="7" l="1"/>
  <c r="Q174" i="7"/>
  <c r="K311" i="33"/>
  <c r="K310" i="33"/>
  <c r="K312" i="33" s="1"/>
  <c r="J295" i="33"/>
  <c r="I295" i="33"/>
  <c r="H295" i="33"/>
  <c r="G295" i="33"/>
  <c r="F295" i="33"/>
  <c r="E295" i="33"/>
  <c r="D295" i="33"/>
  <c r="K294" i="33"/>
  <c r="K293" i="33"/>
  <c r="K292" i="33"/>
  <c r="K291" i="33"/>
  <c r="K290" i="33"/>
  <c r="J285" i="33"/>
  <c r="I285" i="33"/>
  <c r="H285" i="33"/>
  <c r="G285" i="33"/>
  <c r="F285" i="33"/>
  <c r="E285" i="33"/>
  <c r="D285" i="33"/>
  <c r="K284" i="33"/>
  <c r="K283" i="33"/>
  <c r="K282" i="33"/>
  <c r="K281" i="33"/>
  <c r="K280" i="33"/>
  <c r="J274" i="33"/>
  <c r="J275" i="33" s="1"/>
  <c r="I274" i="33"/>
  <c r="I275" i="33" s="1"/>
  <c r="H274" i="33"/>
  <c r="H275" i="33" s="1"/>
  <c r="G274" i="33"/>
  <c r="G275" i="33" s="1"/>
  <c r="F274" i="33"/>
  <c r="F275" i="33" s="1"/>
  <c r="E274" i="33"/>
  <c r="E275" i="33" s="1"/>
  <c r="D274" i="33"/>
  <c r="D275" i="33" s="1"/>
  <c r="K273" i="33"/>
  <c r="K272" i="33"/>
  <c r="K271" i="33"/>
  <c r="G97" i="15"/>
  <c r="F97" i="15"/>
  <c r="E97" i="15"/>
  <c r="D97" i="15"/>
  <c r="C97" i="15"/>
  <c r="K96" i="15"/>
  <c r="K97" i="15" s="1"/>
  <c r="G93" i="15"/>
  <c r="F93" i="15"/>
  <c r="E93" i="15"/>
  <c r="D93" i="15"/>
  <c r="C93" i="15"/>
  <c r="K92" i="15"/>
  <c r="K91" i="15"/>
  <c r="J89" i="15"/>
  <c r="I89" i="15"/>
  <c r="K88" i="15"/>
  <c r="K87" i="15"/>
  <c r="K93" i="15" l="1"/>
  <c r="K295" i="33"/>
  <c r="K285" i="33"/>
  <c r="G301" i="33"/>
  <c r="G300" i="33" s="1"/>
  <c r="D301" i="33"/>
  <c r="D300" i="33" s="1"/>
  <c r="H301" i="33"/>
  <c r="H300" i="33" s="1"/>
  <c r="E301" i="33"/>
  <c r="E300" i="33" s="1"/>
  <c r="I301" i="33"/>
  <c r="I300" i="33" s="1"/>
  <c r="K274" i="33"/>
  <c r="K275" i="33" s="1"/>
  <c r="F301" i="33"/>
  <c r="F300" i="33" s="1"/>
  <c r="J301" i="33"/>
  <c r="J300" i="33" s="1"/>
  <c r="K89" i="15"/>
  <c r="B143" i="13"/>
  <c r="C140" i="13" s="1"/>
  <c r="B138" i="13"/>
  <c r="C137" i="13" s="1"/>
  <c r="B148" i="12"/>
  <c r="C145" i="12" s="1"/>
  <c r="B142" i="12"/>
  <c r="B136" i="12"/>
  <c r="B129" i="12"/>
  <c r="C127" i="12" s="1"/>
  <c r="B121" i="12"/>
  <c r="C119" i="12" s="1"/>
  <c r="B347" i="11"/>
  <c r="C344" i="11" s="1"/>
  <c r="B342" i="11"/>
  <c r="C341" i="11" s="1"/>
  <c r="B336" i="11"/>
  <c r="C335" i="11" s="1"/>
  <c r="D327" i="11"/>
  <c r="E325" i="11" s="1"/>
  <c r="B327" i="11"/>
  <c r="C326" i="11" s="1"/>
  <c r="D320" i="11"/>
  <c r="B320" i="11"/>
  <c r="C319" i="11" s="1"/>
  <c r="D312" i="11"/>
  <c r="B312" i="11"/>
  <c r="Q27" i="1" s="1"/>
  <c r="P57" i="28"/>
  <c r="O57" i="28"/>
  <c r="N57" i="28"/>
  <c r="M57" i="28"/>
  <c r="L57" i="28"/>
  <c r="K57" i="28"/>
  <c r="J57" i="28"/>
  <c r="I57" i="28"/>
  <c r="H57" i="28"/>
  <c r="G57" i="28"/>
  <c r="F57" i="28"/>
  <c r="E57" i="28"/>
  <c r="D57" i="28"/>
  <c r="C57" i="28"/>
  <c r="B57" i="28"/>
  <c r="Q155" i="27"/>
  <c r="Q154" i="27"/>
  <c r="Q153" i="27"/>
  <c r="Q152" i="27"/>
  <c r="Q151" i="27"/>
  <c r="P269" i="10"/>
  <c r="Q266" i="10" s="1"/>
  <c r="N269" i="10"/>
  <c r="O268" i="10" s="1"/>
  <c r="L269" i="10"/>
  <c r="M268" i="10" s="1"/>
  <c r="J269" i="10"/>
  <c r="K267" i="10" s="1"/>
  <c r="H269" i="10"/>
  <c r="I268" i="10" s="1"/>
  <c r="F269" i="10"/>
  <c r="G266" i="10" s="1"/>
  <c r="D269" i="10"/>
  <c r="E268" i="10" s="1"/>
  <c r="R268" i="10"/>
  <c r="Q268" i="10"/>
  <c r="C268" i="10"/>
  <c r="R267" i="10"/>
  <c r="O267" i="10"/>
  <c r="C267" i="10"/>
  <c r="R266" i="10"/>
  <c r="C266" i="10"/>
  <c r="R265" i="10"/>
  <c r="C265" i="10"/>
  <c r="P263" i="10"/>
  <c r="Q261" i="10" s="1"/>
  <c r="N263" i="10"/>
  <c r="O259" i="10" s="1"/>
  <c r="L263" i="10"/>
  <c r="M259" i="10" s="1"/>
  <c r="J263" i="10"/>
  <c r="K259" i="10" s="1"/>
  <c r="H263" i="10"/>
  <c r="I261" i="10" s="1"/>
  <c r="F263" i="10"/>
  <c r="G259" i="10" s="1"/>
  <c r="D263" i="10"/>
  <c r="E259" i="10" s="1"/>
  <c r="B263" i="10"/>
  <c r="C260" i="10" s="1"/>
  <c r="R262" i="10"/>
  <c r="R261" i="10"/>
  <c r="R260" i="10"/>
  <c r="R259" i="10"/>
  <c r="R258" i="10"/>
  <c r="R257" i="10"/>
  <c r="P255" i="10"/>
  <c r="Q254" i="10" s="1"/>
  <c r="N255" i="10"/>
  <c r="O251" i="10" s="1"/>
  <c r="L255" i="10"/>
  <c r="M252" i="10" s="1"/>
  <c r="J255" i="10"/>
  <c r="K254" i="10" s="1"/>
  <c r="H255" i="10"/>
  <c r="I249" i="10" s="1"/>
  <c r="F255" i="10"/>
  <c r="G254" i="10" s="1"/>
  <c r="D255" i="10"/>
  <c r="E251" i="10" s="1"/>
  <c r="B255" i="10"/>
  <c r="C254" i="10" s="1"/>
  <c r="R254" i="10"/>
  <c r="R253" i="10"/>
  <c r="R252" i="10"/>
  <c r="K252" i="10"/>
  <c r="R251" i="10"/>
  <c r="R250" i="10"/>
  <c r="R249" i="10"/>
  <c r="P247" i="10"/>
  <c r="Q243" i="10" s="1"/>
  <c r="N247" i="10"/>
  <c r="O244" i="10" s="1"/>
  <c r="L247" i="10"/>
  <c r="M245" i="10" s="1"/>
  <c r="J247" i="10"/>
  <c r="K246" i="10" s="1"/>
  <c r="H247" i="10"/>
  <c r="I243" i="10" s="1"/>
  <c r="F247" i="10"/>
  <c r="G244" i="10" s="1"/>
  <c r="D247" i="10"/>
  <c r="E245" i="10" s="1"/>
  <c r="B247" i="10"/>
  <c r="C246" i="10" s="1"/>
  <c r="R246" i="10"/>
  <c r="R245" i="10"/>
  <c r="R244" i="10"/>
  <c r="R243" i="10"/>
  <c r="R242" i="10"/>
  <c r="R241" i="10"/>
  <c r="R240" i="10"/>
  <c r="R239" i="10"/>
  <c r="J162" i="25"/>
  <c r="I162" i="25"/>
  <c r="H162" i="25"/>
  <c r="F162" i="25"/>
  <c r="E162" i="25"/>
  <c r="D162" i="25"/>
  <c r="C162" i="25"/>
  <c r="B162" i="25"/>
  <c r="K161" i="25"/>
  <c r="K160" i="25"/>
  <c r="K159" i="25"/>
  <c r="K158" i="25"/>
  <c r="K157" i="25"/>
  <c r="K156" i="25"/>
  <c r="K155" i="25"/>
  <c r="K154" i="25"/>
  <c r="K153" i="25"/>
  <c r="K152" i="25"/>
  <c r="K151" i="25"/>
  <c r="K150" i="25"/>
  <c r="K149" i="25"/>
  <c r="K148" i="25"/>
  <c r="K147" i="25"/>
  <c r="K146" i="25"/>
  <c r="K145" i="25"/>
  <c r="K144" i="25"/>
  <c r="K143" i="25"/>
  <c r="O14" i="26"/>
  <c r="Q23" i="1" s="1"/>
  <c r="N72" i="8"/>
  <c r="O68" i="8" s="1"/>
  <c r="O57" i="8"/>
  <c r="N40" i="8"/>
  <c r="O37" i="8" s="1"/>
  <c r="N33" i="8"/>
  <c r="O31" i="8" s="1"/>
  <c r="N23" i="8"/>
  <c r="O21" i="8" s="1"/>
  <c r="N14" i="8"/>
  <c r="Q11" i="1" s="1"/>
  <c r="Q157" i="7"/>
  <c r="Q159" i="7" s="1"/>
  <c r="Q153" i="7"/>
  <c r="Q149" i="7"/>
  <c r="P150" i="7" s="1"/>
  <c r="R262" i="4"/>
  <c r="R261" i="4"/>
  <c r="R259" i="4"/>
  <c r="R258" i="4"/>
  <c r="R256" i="4"/>
  <c r="R255" i="4"/>
  <c r="R254" i="4"/>
  <c r="R250" i="4"/>
  <c r="S252" i="4" s="1"/>
  <c r="S248" i="4"/>
  <c r="R245" i="4"/>
  <c r="R244" i="4"/>
  <c r="R242" i="4"/>
  <c r="R241" i="4"/>
  <c r="R239" i="4"/>
  <c r="R238" i="4"/>
  <c r="R236" i="4"/>
  <c r="R234" i="4"/>
  <c r="Q7" i="1" l="1"/>
  <c r="O265" i="10"/>
  <c r="E266" i="10"/>
  <c r="C133" i="12"/>
  <c r="C134" i="12"/>
  <c r="C141" i="12"/>
  <c r="C140" i="12"/>
  <c r="Q258" i="10"/>
  <c r="I258" i="10"/>
  <c r="Q262" i="10"/>
  <c r="K265" i="10"/>
  <c r="E249" i="10"/>
  <c r="G258" i="10"/>
  <c r="C251" i="10"/>
  <c r="M267" i="10"/>
  <c r="E250" i="10"/>
  <c r="I250" i="10"/>
  <c r="K257" i="10"/>
  <c r="K258" i="10"/>
  <c r="E260" i="10"/>
  <c r="K251" i="10"/>
  <c r="K260" i="10"/>
  <c r="M254" i="10"/>
  <c r="E254" i="10"/>
  <c r="K262" i="10"/>
  <c r="K249" i="10"/>
  <c r="K250" i="10"/>
  <c r="E253" i="10"/>
  <c r="E252" i="10"/>
  <c r="M253" i="10"/>
  <c r="K261" i="10"/>
  <c r="I244" i="10"/>
  <c r="K253" i="10"/>
  <c r="Q267" i="10"/>
  <c r="S238" i="4"/>
  <c r="I262" i="10"/>
  <c r="C239" i="10"/>
  <c r="G245" i="10"/>
  <c r="I252" i="10"/>
  <c r="I254" i="10"/>
  <c r="G257" i="10"/>
  <c r="M260" i="10"/>
  <c r="Q265" i="10"/>
  <c r="K266" i="10"/>
  <c r="Q250" i="10"/>
  <c r="O260" i="10"/>
  <c r="O71" i="8"/>
  <c r="S261" i="4"/>
  <c r="S251" i="4"/>
  <c r="S247" i="4"/>
  <c r="I240" i="10"/>
  <c r="O252" i="10"/>
  <c r="C269" i="10"/>
  <c r="C250" i="10"/>
  <c r="Q252" i="10"/>
  <c r="O261" i="10"/>
  <c r="E265" i="10"/>
  <c r="O154" i="7"/>
  <c r="Q9" i="1"/>
  <c r="O254" i="10"/>
  <c r="I251" i="10"/>
  <c r="I242" i="10"/>
  <c r="G260" i="10"/>
  <c r="G249" i="10"/>
  <c r="I253" i="10"/>
  <c r="E267" i="10"/>
  <c r="K268" i="10"/>
  <c r="O249" i="10"/>
  <c r="O253" i="10"/>
  <c r="S245" i="4"/>
  <c r="S255" i="4"/>
  <c r="O250" i="10"/>
  <c r="O262" i="10"/>
  <c r="C135" i="12"/>
  <c r="K301" i="33"/>
  <c r="K300" i="33" s="1"/>
  <c r="C141" i="13"/>
  <c r="C142" i="13"/>
  <c r="C146" i="12"/>
  <c r="C131" i="12"/>
  <c r="C113" i="12"/>
  <c r="C132" i="12"/>
  <c r="C144" i="12"/>
  <c r="S256" i="4"/>
  <c r="S235" i="4"/>
  <c r="S239" i="4"/>
  <c r="S258" i="4"/>
  <c r="S262" i="4"/>
  <c r="S254" i="4"/>
  <c r="S259" i="4"/>
  <c r="O22" i="8"/>
  <c r="C136" i="13"/>
  <c r="Q28" i="1"/>
  <c r="C134" i="13"/>
  <c r="C317" i="11"/>
  <c r="C346" i="11"/>
  <c r="C345" i="11"/>
  <c r="E318" i="11"/>
  <c r="E317" i="11"/>
  <c r="C332" i="11"/>
  <c r="O70" i="8"/>
  <c r="Q12" i="1"/>
  <c r="O6" i="8"/>
  <c r="O7" i="8"/>
  <c r="O13" i="8"/>
  <c r="O8" i="8"/>
  <c r="O12" i="8"/>
  <c r="O10" i="8"/>
  <c r="O11" i="8"/>
  <c r="O9" i="8"/>
  <c r="O17" i="8"/>
  <c r="O53" i="8"/>
  <c r="O18" i="8"/>
  <c r="O19" i="8"/>
  <c r="O64" i="8"/>
  <c r="O20" i="8"/>
  <c r="O67" i="8"/>
  <c r="S260" i="4"/>
  <c r="S257" i="4"/>
  <c r="S253" i="4"/>
  <c r="S240" i="4"/>
  <c r="S244" i="4"/>
  <c r="S243" i="4"/>
  <c r="S242" i="4"/>
  <c r="S234" i="4"/>
  <c r="S237" i="4"/>
  <c r="S241" i="4"/>
  <c r="S236" i="4"/>
  <c r="C311" i="11"/>
  <c r="C304" i="11"/>
  <c r="C306" i="11"/>
  <c r="C307" i="11"/>
  <c r="C309" i="11"/>
  <c r="E310" i="11"/>
  <c r="E304" i="11"/>
  <c r="E307" i="11"/>
  <c r="E324" i="11"/>
  <c r="E326" i="11"/>
  <c r="Q249" i="10"/>
  <c r="Q251" i="10"/>
  <c r="Q253" i="10"/>
  <c r="M249" i="10"/>
  <c r="M250" i="10"/>
  <c r="M251" i="10"/>
  <c r="G251" i="10"/>
  <c r="G252" i="10"/>
  <c r="G253" i="10"/>
  <c r="R255" i="10"/>
  <c r="G250" i="10"/>
  <c r="C252" i="10"/>
  <c r="C249" i="10"/>
  <c r="C253" i="10"/>
  <c r="O266" i="10"/>
  <c r="O269" i="10" s="1"/>
  <c r="M266" i="10"/>
  <c r="M265" i="10"/>
  <c r="I265" i="10"/>
  <c r="I266" i="10"/>
  <c r="I267" i="10"/>
  <c r="G267" i="10"/>
  <c r="G268" i="10"/>
  <c r="G265" i="10"/>
  <c r="R269" i="10"/>
  <c r="O257" i="10"/>
  <c r="O258" i="10"/>
  <c r="G261" i="10"/>
  <c r="G262" i="10"/>
  <c r="R263" i="10"/>
  <c r="C338" i="11"/>
  <c r="C339" i="11"/>
  <c r="C340" i="11"/>
  <c r="C305" i="11"/>
  <c r="C308" i="11"/>
  <c r="C310" i="11"/>
  <c r="C314" i="11"/>
  <c r="C333" i="11"/>
  <c r="C315" i="11"/>
  <c r="C318" i="11"/>
  <c r="C316" i="11"/>
  <c r="C325" i="11"/>
  <c r="C329" i="11"/>
  <c r="D154" i="7"/>
  <c r="H154" i="7"/>
  <c r="L154" i="7"/>
  <c r="C243" i="10"/>
  <c r="K239" i="10"/>
  <c r="K243" i="10"/>
  <c r="C120" i="12"/>
  <c r="C147" i="12"/>
  <c r="Q240" i="10"/>
  <c r="Q242" i="10"/>
  <c r="Q244" i="10"/>
  <c r="Q246" i="10"/>
  <c r="O241" i="10"/>
  <c r="O245" i="10"/>
  <c r="M246" i="10"/>
  <c r="M244" i="10"/>
  <c r="M240" i="10"/>
  <c r="M242" i="10"/>
  <c r="I246" i="10"/>
  <c r="G241" i="10"/>
  <c r="E242" i="10"/>
  <c r="E244" i="10"/>
  <c r="E240" i="10"/>
  <c r="E246" i="10"/>
  <c r="K162" i="25"/>
  <c r="H163" i="25" s="1"/>
  <c r="P154" i="7"/>
  <c r="S250" i="4"/>
  <c r="S246" i="4"/>
  <c r="Q57" i="28"/>
  <c r="R56" i="28" s="1"/>
  <c r="O58" i="8"/>
  <c r="O36" i="8"/>
  <c r="O38" i="8"/>
  <c r="O39" i="8"/>
  <c r="O28" i="8"/>
  <c r="O5" i="8"/>
  <c r="O55" i="8"/>
  <c r="O59" i="8"/>
  <c r="O56" i="8"/>
  <c r="O54" i="8"/>
  <c r="Q156" i="27"/>
  <c r="F6" i="4"/>
  <c r="C135" i="13"/>
  <c r="C124" i="12"/>
  <c r="C116" i="12"/>
  <c r="C128" i="12"/>
  <c r="C117" i="12"/>
  <c r="C114" i="12"/>
  <c r="C118" i="12"/>
  <c r="C126" i="12"/>
  <c r="C139" i="12"/>
  <c r="C125" i="12"/>
  <c r="C138" i="12"/>
  <c r="C115" i="12"/>
  <c r="C123" i="12"/>
  <c r="E305" i="11"/>
  <c r="E309" i="11"/>
  <c r="E311" i="11"/>
  <c r="E315" i="11"/>
  <c r="E319" i="11"/>
  <c r="C330" i="11"/>
  <c r="C334" i="11"/>
  <c r="C324" i="11"/>
  <c r="C331" i="11"/>
  <c r="E306" i="11"/>
  <c r="E308" i="11"/>
  <c r="E314" i="11"/>
  <c r="E316" i="11"/>
  <c r="C257" i="10"/>
  <c r="C261" i="10"/>
  <c r="E239" i="10"/>
  <c r="M239" i="10"/>
  <c r="C240" i="10"/>
  <c r="K240" i="10"/>
  <c r="I241" i="10"/>
  <c r="Q241" i="10"/>
  <c r="G242" i="10"/>
  <c r="O242" i="10"/>
  <c r="E243" i="10"/>
  <c r="M243" i="10"/>
  <c r="C244" i="10"/>
  <c r="K244" i="10"/>
  <c r="I245" i="10"/>
  <c r="Q245" i="10"/>
  <c r="G246" i="10"/>
  <c r="O246" i="10"/>
  <c r="E257" i="10"/>
  <c r="M257" i="10"/>
  <c r="C258" i="10"/>
  <c r="I259" i="10"/>
  <c r="Q259" i="10"/>
  <c r="E261" i="10"/>
  <c r="M261" i="10"/>
  <c r="C262" i="10"/>
  <c r="R247" i="10"/>
  <c r="Q26" i="1" s="1"/>
  <c r="G239" i="10"/>
  <c r="O239" i="10"/>
  <c r="C241" i="10"/>
  <c r="K241" i="10"/>
  <c r="G243" i="10"/>
  <c r="O243" i="10"/>
  <c r="C245" i="10"/>
  <c r="K245" i="10"/>
  <c r="E258" i="10"/>
  <c r="M258" i="10"/>
  <c r="C259" i="10"/>
  <c r="I260" i="10"/>
  <c r="Q260" i="10"/>
  <c r="E262" i="10"/>
  <c r="M262" i="10"/>
  <c r="I239" i="10"/>
  <c r="Q239" i="10"/>
  <c r="G240" i="10"/>
  <c r="O240" i="10"/>
  <c r="E241" i="10"/>
  <c r="M241" i="10"/>
  <c r="C242" i="10"/>
  <c r="K242" i="10"/>
  <c r="I257" i="10"/>
  <c r="Q257" i="10"/>
  <c r="O26" i="8"/>
  <c r="O30" i="8"/>
  <c r="O65" i="8"/>
  <c r="O69" i="8"/>
  <c r="O29" i="8"/>
  <c r="O27" i="8"/>
  <c r="O66" i="8"/>
  <c r="I150" i="7"/>
  <c r="B150" i="7"/>
  <c r="F150" i="7"/>
  <c r="J150" i="7"/>
  <c r="N150" i="7"/>
  <c r="E154" i="7"/>
  <c r="I154" i="7"/>
  <c r="M154" i="7"/>
  <c r="E150" i="7"/>
  <c r="C150" i="7"/>
  <c r="G150" i="7"/>
  <c r="K150" i="7"/>
  <c r="O150" i="7"/>
  <c r="B154" i="7"/>
  <c r="F154" i="7"/>
  <c r="J154" i="7"/>
  <c r="N154" i="7"/>
  <c r="M150" i="7"/>
  <c r="D150" i="7"/>
  <c r="H150" i="7"/>
  <c r="L150" i="7"/>
  <c r="C154" i="7"/>
  <c r="G154" i="7"/>
  <c r="K154" i="7"/>
  <c r="R263" i="4"/>
  <c r="P112" i="5"/>
  <c r="O112" i="5"/>
  <c r="N112" i="5"/>
  <c r="M112" i="5"/>
  <c r="L112" i="5"/>
  <c r="K112" i="5"/>
  <c r="J112" i="5"/>
  <c r="I112" i="5"/>
  <c r="H112" i="5"/>
  <c r="G112" i="5"/>
  <c r="F112" i="5"/>
  <c r="E112" i="5"/>
  <c r="D112" i="5"/>
  <c r="C112" i="5"/>
  <c r="B112" i="5"/>
  <c r="Q111" i="5"/>
  <c r="Q110" i="5"/>
  <c r="Q109" i="5"/>
  <c r="Q108" i="5"/>
  <c r="P105" i="5"/>
  <c r="O105" i="5"/>
  <c r="N105" i="5"/>
  <c r="M105" i="5"/>
  <c r="L105" i="5"/>
  <c r="K105" i="5"/>
  <c r="J105" i="5"/>
  <c r="I105" i="5"/>
  <c r="H105" i="5"/>
  <c r="G105" i="5"/>
  <c r="F105" i="5"/>
  <c r="E105" i="5"/>
  <c r="D105" i="5"/>
  <c r="C105" i="5"/>
  <c r="B105" i="5"/>
  <c r="Q104" i="5"/>
  <c r="Q103" i="5"/>
  <c r="Q102" i="5"/>
  <c r="Q101" i="5"/>
  <c r="R266" i="4" l="1"/>
  <c r="R265" i="4"/>
  <c r="R267" i="4"/>
  <c r="C142" i="12"/>
  <c r="C138" i="13"/>
  <c r="C136" i="12"/>
  <c r="C148" i="12"/>
  <c r="C129" i="12"/>
  <c r="C121" i="12"/>
  <c r="K269" i="10"/>
  <c r="Q269" i="10"/>
  <c r="K255" i="10"/>
  <c r="C347" i="11"/>
  <c r="K263" i="10"/>
  <c r="E255" i="10"/>
  <c r="M269" i="10"/>
  <c r="P58" i="28"/>
  <c r="C327" i="11"/>
  <c r="C143" i="13"/>
  <c r="I255" i="10"/>
  <c r="B58" i="28"/>
  <c r="I58" i="28"/>
  <c r="I247" i="10"/>
  <c r="S264" i="4"/>
  <c r="E263" i="10"/>
  <c r="G269" i="10"/>
  <c r="E269" i="10"/>
  <c r="O255" i="10"/>
  <c r="G263" i="10"/>
  <c r="I269" i="10"/>
  <c r="G255" i="10"/>
  <c r="D58" i="28"/>
  <c r="K58" i="28"/>
  <c r="N58" i="28"/>
  <c r="R55" i="28"/>
  <c r="R268" i="4"/>
  <c r="O23" i="8"/>
  <c r="O14" i="8"/>
  <c r="O72" i="8"/>
  <c r="L155" i="25"/>
  <c r="I163" i="25"/>
  <c r="J163" i="25"/>
  <c r="L145" i="25"/>
  <c r="F163" i="25"/>
  <c r="E320" i="11"/>
  <c r="C312" i="11"/>
  <c r="E312" i="11"/>
  <c r="E327" i="11"/>
  <c r="Q255" i="10"/>
  <c r="M255" i="10"/>
  <c r="C255" i="10"/>
  <c r="Q263" i="10"/>
  <c r="O263" i="10"/>
  <c r="M263" i="10"/>
  <c r="I263" i="10"/>
  <c r="C263" i="10"/>
  <c r="C336" i="11"/>
  <c r="C342" i="11"/>
  <c r="C320" i="11"/>
  <c r="C247" i="10"/>
  <c r="K247" i="10"/>
  <c r="Q247" i="10"/>
  <c r="O247" i="10"/>
  <c r="M247" i="10"/>
  <c r="G247" i="10"/>
  <c r="E247" i="10"/>
  <c r="L160" i="25"/>
  <c r="E163" i="25"/>
  <c r="L159" i="25"/>
  <c r="B163" i="25"/>
  <c r="C163" i="25"/>
  <c r="L151" i="25"/>
  <c r="G163" i="25"/>
  <c r="L154" i="25"/>
  <c r="D163" i="25"/>
  <c r="L158" i="25"/>
  <c r="L150" i="25"/>
  <c r="L156" i="25"/>
  <c r="L148" i="25"/>
  <c r="L147" i="25"/>
  <c r="L152" i="25"/>
  <c r="L161" i="25"/>
  <c r="L153" i="25"/>
  <c r="L157" i="25"/>
  <c r="L143" i="25"/>
  <c r="L149" i="25"/>
  <c r="L146" i="25"/>
  <c r="L144" i="25"/>
  <c r="Q154" i="7"/>
  <c r="Q150" i="7"/>
  <c r="Q112" i="5"/>
  <c r="M113" i="5" s="1"/>
  <c r="G58" i="28"/>
  <c r="J58" i="28"/>
  <c r="F58" i="28"/>
  <c r="C58" i="28"/>
  <c r="M58" i="28"/>
  <c r="L58" i="28"/>
  <c r="H58" i="28"/>
  <c r="R53" i="28"/>
  <c r="O58" i="28"/>
  <c r="R54" i="28"/>
  <c r="E58" i="28"/>
  <c r="O60" i="8"/>
  <c r="O40" i="8"/>
  <c r="O33" i="8"/>
  <c r="S263" i="4"/>
  <c r="Q105" i="5"/>
  <c r="M106" i="5" s="1"/>
  <c r="P112" i="3"/>
  <c r="O112" i="3"/>
  <c r="N112" i="3"/>
  <c r="M112" i="3"/>
  <c r="L112" i="3"/>
  <c r="K112" i="3"/>
  <c r="J112" i="3"/>
  <c r="I112" i="3"/>
  <c r="H112" i="3"/>
  <c r="G112" i="3"/>
  <c r="F112" i="3"/>
  <c r="E112" i="3"/>
  <c r="D112" i="3"/>
  <c r="C112" i="3"/>
  <c r="B112" i="3"/>
  <c r="Q111" i="3"/>
  <c r="Q110" i="3"/>
  <c r="Q109" i="3"/>
  <c r="Q108" i="3"/>
  <c r="P105" i="3"/>
  <c r="O105" i="3"/>
  <c r="N105" i="3"/>
  <c r="M105" i="3"/>
  <c r="L105" i="3"/>
  <c r="K105" i="3"/>
  <c r="J105" i="3"/>
  <c r="I105" i="3"/>
  <c r="H105" i="3"/>
  <c r="G105" i="3"/>
  <c r="F105" i="3"/>
  <c r="E105" i="3"/>
  <c r="D105" i="3"/>
  <c r="C105" i="3"/>
  <c r="B105" i="3"/>
  <c r="Q104" i="3"/>
  <c r="Q103" i="3"/>
  <c r="Q102" i="3"/>
  <c r="Q101" i="3"/>
  <c r="O113" i="5" l="1"/>
  <c r="K113" i="5"/>
  <c r="G113" i="5"/>
  <c r="C113" i="5"/>
  <c r="B113" i="5"/>
  <c r="R111" i="5"/>
  <c r="F113" i="5"/>
  <c r="J113" i="5"/>
  <c r="L113" i="5"/>
  <c r="N113" i="5"/>
  <c r="Q58" i="28"/>
  <c r="P113" i="5"/>
  <c r="R109" i="5"/>
  <c r="R103" i="5"/>
  <c r="N106" i="5"/>
  <c r="H113" i="5"/>
  <c r="R108" i="5"/>
  <c r="I113" i="5"/>
  <c r="D113" i="5"/>
  <c r="R110" i="5"/>
  <c r="E113" i="5"/>
  <c r="L162" i="25"/>
  <c r="K163" i="25"/>
  <c r="Q112" i="3"/>
  <c r="R111" i="3" s="1"/>
  <c r="Q105" i="3"/>
  <c r="Q8" i="1" s="1"/>
  <c r="R57" i="28"/>
  <c r="O106" i="5"/>
  <c r="K106" i="5"/>
  <c r="G106" i="5"/>
  <c r="C106" i="5"/>
  <c r="P106" i="5"/>
  <c r="R102" i="5"/>
  <c r="F106" i="5"/>
  <c r="L106" i="5"/>
  <c r="E106" i="5"/>
  <c r="H106" i="5"/>
  <c r="J106" i="5"/>
  <c r="I106" i="5"/>
  <c r="R101" i="5"/>
  <c r="B106" i="5"/>
  <c r="R104" i="5"/>
  <c r="D106" i="5"/>
  <c r="R112" i="5" l="1"/>
  <c r="Q113" i="5"/>
  <c r="R104" i="3"/>
  <c r="R105" i="5"/>
  <c r="O113" i="3"/>
  <c r="P113" i="3"/>
  <c r="K113" i="3"/>
  <c r="B113" i="3"/>
  <c r="M113" i="3"/>
  <c r="L113" i="3"/>
  <c r="G113" i="3"/>
  <c r="F113" i="3"/>
  <c r="R109" i="3"/>
  <c r="I113" i="3"/>
  <c r="H113" i="3"/>
  <c r="R108" i="3"/>
  <c r="J113" i="3"/>
  <c r="E113" i="3"/>
  <c r="C113" i="3"/>
  <c r="D113" i="3"/>
  <c r="R110" i="3"/>
  <c r="N113" i="3"/>
  <c r="Q106" i="5"/>
  <c r="G106" i="3"/>
  <c r="H106" i="3"/>
  <c r="F106" i="3"/>
  <c r="C106" i="3"/>
  <c r="K106" i="3"/>
  <c r="D106" i="3"/>
  <c r="B106" i="3"/>
  <c r="J106" i="3"/>
  <c r="R101" i="3"/>
  <c r="O106" i="3"/>
  <c r="P106" i="3"/>
  <c r="R102" i="3"/>
  <c r="M106" i="3"/>
  <c r="I106" i="3"/>
  <c r="R103" i="3"/>
  <c r="L106" i="3"/>
  <c r="N106" i="3"/>
  <c r="E106" i="3"/>
  <c r="AA18" i="2"/>
  <c r="AB18" i="2" s="1"/>
  <c r="AA12" i="2"/>
  <c r="AB11" i="2" s="1"/>
  <c r="AA6" i="2"/>
  <c r="R4" i="1" s="1"/>
  <c r="R6" i="1" s="1"/>
  <c r="Q113" i="3" l="1"/>
  <c r="R112" i="3"/>
  <c r="Q106" i="3"/>
  <c r="R105" i="3"/>
  <c r="AB5" i="2"/>
  <c r="AB17" i="2"/>
  <c r="AB4" i="2"/>
  <c r="AB14" i="2"/>
  <c r="AB16" i="2"/>
  <c r="AB8" i="2"/>
  <c r="AB9" i="2"/>
  <c r="AB12" i="2"/>
  <c r="AB10" i="2"/>
  <c r="AB15" i="2"/>
  <c r="P82" i="8"/>
  <c r="P24" i="1" l="1"/>
  <c r="P22" i="1"/>
  <c r="P19" i="1"/>
  <c r="P18" i="1"/>
  <c r="P17" i="1"/>
  <c r="P15" i="1"/>
  <c r="K318" i="33" l="1"/>
  <c r="D320" i="33"/>
  <c r="D321" i="33" s="1"/>
  <c r="E320" i="33"/>
  <c r="E321" i="33" s="1"/>
  <c r="F320" i="33"/>
  <c r="F321" i="33" s="1"/>
  <c r="G320" i="33"/>
  <c r="G321" i="33" s="1"/>
  <c r="H320" i="33"/>
  <c r="H321" i="33" s="1"/>
  <c r="I320" i="33"/>
  <c r="I321" i="33" s="1"/>
  <c r="J320" i="33"/>
  <c r="J321" i="33" s="1"/>
  <c r="B376" i="11" l="1"/>
  <c r="D376" i="11"/>
  <c r="E373" i="11" s="1"/>
  <c r="E375" i="11" l="1"/>
  <c r="E374" i="11"/>
  <c r="C374" i="11"/>
  <c r="C375" i="11"/>
  <c r="C373" i="11"/>
  <c r="R296" i="10"/>
  <c r="E376" i="11" l="1"/>
  <c r="C376" i="11"/>
  <c r="K357" i="33"/>
  <c r="K356" i="33"/>
  <c r="J341" i="33"/>
  <c r="J347" i="33" s="1"/>
  <c r="J346" i="33" s="1"/>
  <c r="I341" i="33"/>
  <c r="I347" i="33" s="1"/>
  <c r="I346" i="33" s="1"/>
  <c r="H341" i="33"/>
  <c r="H347" i="33" s="1"/>
  <c r="H346" i="33" s="1"/>
  <c r="G341" i="33"/>
  <c r="G347" i="33" s="1"/>
  <c r="G346" i="33" s="1"/>
  <c r="F341" i="33"/>
  <c r="F347" i="33" s="1"/>
  <c r="F346" i="33" s="1"/>
  <c r="E341" i="33"/>
  <c r="E347" i="33" s="1"/>
  <c r="E346" i="33" s="1"/>
  <c r="D341" i="33"/>
  <c r="D347" i="33" s="1"/>
  <c r="D346" i="33" s="1"/>
  <c r="K340" i="33"/>
  <c r="K339" i="33"/>
  <c r="K338" i="33"/>
  <c r="K337" i="33"/>
  <c r="K336" i="33"/>
  <c r="J331" i="33"/>
  <c r="I331" i="33"/>
  <c r="H331" i="33"/>
  <c r="G331" i="33"/>
  <c r="F331" i="33"/>
  <c r="E331" i="33"/>
  <c r="D331" i="33"/>
  <c r="K330" i="33"/>
  <c r="K329" i="33"/>
  <c r="K328" i="33"/>
  <c r="K327" i="33"/>
  <c r="K326" i="33"/>
  <c r="K319" i="33"/>
  <c r="K317" i="33"/>
  <c r="G111" i="15"/>
  <c r="F111" i="15"/>
  <c r="E111" i="15"/>
  <c r="D111" i="15"/>
  <c r="C111" i="15"/>
  <c r="K110" i="15"/>
  <c r="K109" i="15"/>
  <c r="G107" i="15"/>
  <c r="F107" i="15"/>
  <c r="E107" i="15"/>
  <c r="D107" i="15"/>
  <c r="C107" i="15"/>
  <c r="K106" i="15"/>
  <c r="K105" i="15"/>
  <c r="J103" i="15"/>
  <c r="I103" i="15"/>
  <c r="G103" i="15"/>
  <c r="F103" i="15"/>
  <c r="E103" i="15"/>
  <c r="D103" i="15"/>
  <c r="C103" i="15"/>
  <c r="K102" i="15"/>
  <c r="K101" i="15"/>
  <c r="K115" i="15"/>
  <c r="K116" i="15"/>
  <c r="C117" i="15"/>
  <c r="D117" i="15"/>
  <c r="E117" i="15"/>
  <c r="F117" i="15"/>
  <c r="G117" i="15"/>
  <c r="I117" i="15"/>
  <c r="J117" i="15"/>
  <c r="K119" i="15"/>
  <c r="K120" i="15"/>
  <c r="C121" i="15"/>
  <c r="D121" i="15"/>
  <c r="E121" i="15"/>
  <c r="F121" i="15"/>
  <c r="G121" i="15"/>
  <c r="K123" i="15"/>
  <c r="K124" i="15"/>
  <c r="C125" i="15"/>
  <c r="D125" i="15"/>
  <c r="E125" i="15"/>
  <c r="F125" i="15"/>
  <c r="G125" i="15"/>
  <c r="B164" i="13"/>
  <c r="C163" i="13" s="1"/>
  <c r="B159" i="13"/>
  <c r="C158" i="13" s="1"/>
  <c r="B293" i="12"/>
  <c r="C290" i="12" s="1"/>
  <c r="C291" i="12"/>
  <c r="B287" i="12"/>
  <c r="C286" i="12" s="1"/>
  <c r="B282" i="12"/>
  <c r="C280" i="12" s="1"/>
  <c r="B276" i="12"/>
  <c r="C274" i="12" s="1"/>
  <c r="B268" i="12"/>
  <c r="C266" i="12" s="1"/>
  <c r="B396" i="11"/>
  <c r="C394" i="11" s="1"/>
  <c r="B391" i="11"/>
  <c r="C389" i="11" s="1"/>
  <c r="B385" i="11"/>
  <c r="C384" i="11" s="1"/>
  <c r="D369" i="11"/>
  <c r="E366" i="11" s="1"/>
  <c r="B369" i="11"/>
  <c r="D361" i="11"/>
  <c r="B361" i="11"/>
  <c r="P66" i="28"/>
  <c r="O66" i="28"/>
  <c r="N66" i="28"/>
  <c r="M66" i="28"/>
  <c r="L66" i="28"/>
  <c r="K66" i="28"/>
  <c r="J66" i="28"/>
  <c r="I66" i="28"/>
  <c r="H66" i="28"/>
  <c r="G66" i="28"/>
  <c r="F66" i="28"/>
  <c r="E66" i="28"/>
  <c r="D66" i="28"/>
  <c r="C66" i="28"/>
  <c r="B66" i="28"/>
  <c r="Q65" i="28"/>
  <c r="Q64" i="28"/>
  <c r="Q63" i="28"/>
  <c r="Q62" i="28"/>
  <c r="P175" i="27"/>
  <c r="O175" i="27"/>
  <c r="N175" i="27"/>
  <c r="M175" i="27"/>
  <c r="L175" i="27"/>
  <c r="K175" i="27"/>
  <c r="J175" i="27"/>
  <c r="I175" i="27"/>
  <c r="H175" i="27"/>
  <c r="G175" i="27"/>
  <c r="F175" i="27"/>
  <c r="E175" i="27"/>
  <c r="D175" i="27"/>
  <c r="C175" i="27"/>
  <c r="B175" i="27"/>
  <c r="Q174" i="27"/>
  <c r="Q173" i="27"/>
  <c r="Q172" i="27"/>
  <c r="Q171" i="27"/>
  <c r="Q170" i="27"/>
  <c r="P308" i="10"/>
  <c r="Q305" i="10" s="1"/>
  <c r="N308" i="10"/>
  <c r="O306" i="10" s="1"/>
  <c r="L308" i="10"/>
  <c r="M307" i="10" s="1"/>
  <c r="J308" i="10"/>
  <c r="K304" i="10" s="1"/>
  <c r="H308" i="10"/>
  <c r="I304" i="10" s="1"/>
  <c r="F308" i="10"/>
  <c r="G307" i="10" s="1"/>
  <c r="D308" i="10"/>
  <c r="E307" i="10" s="1"/>
  <c r="B308" i="10"/>
  <c r="C304" i="10" s="1"/>
  <c r="R307" i="10"/>
  <c r="R306" i="10"/>
  <c r="R305" i="10"/>
  <c r="R304" i="10"/>
  <c r="P302" i="10"/>
  <c r="Q301" i="10" s="1"/>
  <c r="N302" i="10"/>
  <c r="O301" i="10" s="1"/>
  <c r="L302" i="10"/>
  <c r="M298" i="10" s="1"/>
  <c r="J302" i="10"/>
  <c r="K301" i="10" s="1"/>
  <c r="H302" i="10"/>
  <c r="I300" i="10" s="1"/>
  <c r="F302" i="10"/>
  <c r="G301" i="10" s="1"/>
  <c r="D302" i="10"/>
  <c r="E298" i="10" s="1"/>
  <c r="B302" i="10"/>
  <c r="C301" i="10" s="1"/>
  <c r="R301" i="10"/>
  <c r="R300" i="10"/>
  <c r="R299" i="10"/>
  <c r="R298" i="10"/>
  <c r="R297" i="10"/>
  <c r="P294" i="10"/>
  <c r="Q288" i="10" s="1"/>
  <c r="N294" i="10"/>
  <c r="O293" i="10" s="1"/>
  <c r="L294" i="10"/>
  <c r="M290" i="10" s="1"/>
  <c r="J294" i="10"/>
  <c r="K290" i="10" s="1"/>
  <c r="H294" i="10"/>
  <c r="I292" i="10" s="1"/>
  <c r="F294" i="10"/>
  <c r="G293" i="10" s="1"/>
  <c r="D294" i="10"/>
  <c r="E291" i="10" s="1"/>
  <c r="B294" i="10"/>
  <c r="C290" i="10" s="1"/>
  <c r="R293" i="10"/>
  <c r="R292" i="10"/>
  <c r="R291" i="10"/>
  <c r="R290" i="10"/>
  <c r="I290" i="10"/>
  <c r="R289" i="10"/>
  <c r="R288" i="10"/>
  <c r="P286" i="10"/>
  <c r="Q281" i="10" s="1"/>
  <c r="N286" i="10"/>
  <c r="O283" i="10" s="1"/>
  <c r="L286" i="10"/>
  <c r="M283" i="10" s="1"/>
  <c r="J286" i="10"/>
  <c r="K285" i="10" s="1"/>
  <c r="H286" i="10"/>
  <c r="I285" i="10" s="1"/>
  <c r="F286" i="10"/>
  <c r="G283" i="10" s="1"/>
  <c r="D286" i="10"/>
  <c r="E284" i="10" s="1"/>
  <c r="B286" i="10"/>
  <c r="C285" i="10" s="1"/>
  <c r="R285" i="10"/>
  <c r="R284" i="10"/>
  <c r="M284" i="10"/>
  <c r="R283" i="10"/>
  <c r="R282" i="10"/>
  <c r="R281" i="10"/>
  <c r="R280" i="10"/>
  <c r="R279" i="10"/>
  <c r="R278" i="10"/>
  <c r="P193" i="7"/>
  <c r="O193" i="7"/>
  <c r="N193" i="7"/>
  <c r="M193" i="7"/>
  <c r="L193" i="7"/>
  <c r="K193" i="7"/>
  <c r="J193" i="7"/>
  <c r="I193" i="7"/>
  <c r="H193" i="7"/>
  <c r="G193" i="7"/>
  <c r="F193" i="7"/>
  <c r="E193" i="7"/>
  <c r="D193" i="7"/>
  <c r="C193" i="7"/>
  <c r="B193" i="7"/>
  <c r="Q192" i="7"/>
  <c r="Q191" i="7"/>
  <c r="P188" i="7"/>
  <c r="O188" i="7"/>
  <c r="N188" i="7"/>
  <c r="M188" i="7"/>
  <c r="L188" i="7"/>
  <c r="K188" i="7"/>
  <c r="J188" i="7"/>
  <c r="I188" i="7"/>
  <c r="H188" i="7"/>
  <c r="G188" i="7"/>
  <c r="F188" i="7"/>
  <c r="E188" i="7"/>
  <c r="D188" i="7"/>
  <c r="C188" i="7"/>
  <c r="B188" i="7"/>
  <c r="Q187" i="7"/>
  <c r="Q186" i="7"/>
  <c r="P183" i="7"/>
  <c r="O183" i="7"/>
  <c r="N183" i="7"/>
  <c r="M183" i="7"/>
  <c r="L183" i="7"/>
  <c r="K183" i="7"/>
  <c r="J183" i="7"/>
  <c r="I183" i="7"/>
  <c r="H183" i="7"/>
  <c r="G183" i="7"/>
  <c r="F183" i="7"/>
  <c r="E183" i="7"/>
  <c r="D183" i="7"/>
  <c r="C183" i="7"/>
  <c r="B183" i="7"/>
  <c r="P10" i="1"/>
  <c r="J185" i="25"/>
  <c r="I185" i="25"/>
  <c r="H185" i="25"/>
  <c r="G185" i="25"/>
  <c r="F185" i="25"/>
  <c r="E185" i="25"/>
  <c r="D185" i="25"/>
  <c r="C185" i="25"/>
  <c r="B185" i="25"/>
  <c r="K184" i="25"/>
  <c r="K183" i="25"/>
  <c r="K182" i="25"/>
  <c r="K181" i="25"/>
  <c r="K180" i="25"/>
  <c r="K179" i="25"/>
  <c r="K178" i="25"/>
  <c r="K177" i="25"/>
  <c r="K176" i="25"/>
  <c r="K175" i="25"/>
  <c r="K174" i="25"/>
  <c r="K173" i="25"/>
  <c r="K172" i="25"/>
  <c r="K171" i="25"/>
  <c r="K170" i="25"/>
  <c r="K169" i="25"/>
  <c r="K168" i="25"/>
  <c r="K167" i="25"/>
  <c r="K166" i="25"/>
  <c r="C264" i="12" l="1"/>
  <c r="C383" i="11"/>
  <c r="G280" i="10"/>
  <c r="I278" i="10"/>
  <c r="G284" i="10"/>
  <c r="G288" i="10"/>
  <c r="M281" i="10"/>
  <c r="I289" i="10"/>
  <c r="I291" i="10"/>
  <c r="K296" i="10"/>
  <c r="K292" i="10"/>
  <c r="K300" i="10"/>
  <c r="C306" i="10"/>
  <c r="K289" i="10"/>
  <c r="M299" i="10"/>
  <c r="K288" i="10"/>
  <c r="K291" i="10"/>
  <c r="K293" i="10"/>
  <c r="I307" i="10"/>
  <c r="O299" i="10"/>
  <c r="K278" i="10"/>
  <c r="C299" i="10"/>
  <c r="K307" i="10"/>
  <c r="K305" i="10"/>
  <c r="O307" i="10"/>
  <c r="I305" i="10"/>
  <c r="Q307" i="10"/>
  <c r="G298" i="10"/>
  <c r="I306" i="10"/>
  <c r="I281" i="10"/>
  <c r="E290" i="10"/>
  <c r="M292" i="10"/>
  <c r="K306" i="10"/>
  <c r="E282" i="10"/>
  <c r="E278" i="10"/>
  <c r="O292" i="10"/>
  <c r="C260" i="12"/>
  <c r="C263" i="12"/>
  <c r="C155" i="13"/>
  <c r="C289" i="10"/>
  <c r="I279" i="10"/>
  <c r="M285" i="10"/>
  <c r="E289" i="10"/>
  <c r="Q297" i="10"/>
  <c r="Q304" i="10"/>
  <c r="C293" i="10"/>
  <c r="E288" i="10"/>
  <c r="I293" i="10"/>
  <c r="C298" i="10"/>
  <c r="E305" i="10"/>
  <c r="C265" i="12"/>
  <c r="K117" i="15"/>
  <c r="C297" i="10"/>
  <c r="C300" i="10"/>
  <c r="I280" i="10"/>
  <c r="I283" i="10"/>
  <c r="K282" i="10"/>
  <c r="Q306" i="10"/>
  <c r="I288" i="10"/>
  <c r="Q293" i="10"/>
  <c r="K358" i="33"/>
  <c r="K121" i="15"/>
  <c r="K125" i="15"/>
  <c r="I282" i="10"/>
  <c r="I284" i="10"/>
  <c r="Q291" i="10"/>
  <c r="G296" i="10"/>
  <c r="K298" i="10"/>
  <c r="Q292" i="10"/>
  <c r="Q282" i="10"/>
  <c r="Q284" i="10"/>
  <c r="O289" i="10"/>
  <c r="Q290" i="10"/>
  <c r="E292" i="10"/>
  <c r="E293" i="10"/>
  <c r="C305" i="10"/>
  <c r="O288" i="10"/>
  <c r="Q289" i="10"/>
  <c r="K297" i="10"/>
  <c r="E299" i="10"/>
  <c r="K299" i="10"/>
  <c r="O291" i="10"/>
  <c r="O290" i="10"/>
  <c r="Q278" i="10"/>
  <c r="Q283" i="10"/>
  <c r="Q285" i="10"/>
  <c r="C395" i="11"/>
  <c r="C281" i="12"/>
  <c r="C292" i="12"/>
  <c r="C289" i="12"/>
  <c r="C293" i="12" s="1"/>
  <c r="E360" i="11"/>
  <c r="E358" i="11"/>
  <c r="E355" i="11"/>
  <c r="E359" i="11"/>
  <c r="E356" i="11"/>
  <c r="E354" i="11"/>
  <c r="E357" i="11"/>
  <c r="E353" i="11"/>
  <c r="P27" i="1"/>
  <c r="C360" i="11"/>
  <c r="C358" i="11"/>
  <c r="C355" i="11"/>
  <c r="C359" i="11"/>
  <c r="C356" i="11"/>
  <c r="C354" i="11"/>
  <c r="C357" i="11"/>
  <c r="C353" i="11"/>
  <c r="C378" i="11"/>
  <c r="C393" i="11"/>
  <c r="Q188" i="7"/>
  <c r="O284" i="10"/>
  <c r="C282" i="10"/>
  <c r="C278" i="10"/>
  <c r="C157" i="13"/>
  <c r="P28" i="1"/>
  <c r="K111" i="15"/>
  <c r="K107" i="15"/>
  <c r="K103" i="15"/>
  <c r="Q175" i="27"/>
  <c r="B176" i="27" s="1"/>
  <c r="K341" i="33"/>
  <c r="K331" i="33"/>
  <c r="K320" i="33"/>
  <c r="K321" i="33" s="1"/>
  <c r="C162" i="13"/>
  <c r="C164" i="13" s="1"/>
  <c r="C278" i="12"/>
  <c r="C279" i="12"/>
  <c r="C272" i="12"/>
  <c r="C273" i="12"/>
  <c r="C271" i="12"/>
  <c r="C275" i="12"/>
  <c r="C261" i="12"/>
  <c r="C267" i="12"/>
  <c r="C387" i="11"/>
  <c r="C390" i="11"/>
  <c r="C381" i="11"/>
  <c r="C379" i="11"/>
  <c r="C382" i="11"/>
  <c r="C363" i="11"/>
  <c r="C365" i="11"/>
  <c r="C367" i="11"/>
  <c r="C366" i="11"/>
  <c r="C368" i="11"/>
  <c r="C364" i="11"/>
  <c r="E364" i="11"/>
  <c r="E368" i="11"/>
  <c r="E363" i="11"/>
  <c r="E365" i="11"/>
  <c r="E367" i="11"/>
  <c r="O305" i="10"/>
  <c r="O304" i="10"/>
  <c r="M306" i="10"/>
  <c r="M304" i="10"/>
  <c r="M305" i="10"/>
  <c r="G305" i="10"/>
  <c r="G306" i="10"/>
  <c r="G304" i="10"/>
  <c r="E306" i="10"/>
  <c r="E304" i="10"/>
  <c r="C296" i="10"/>
  <c r="G299" i="10"/>
  <c r="G297" i="10"/>
  <c r="G300" i="10"/>
  <c r="R302" i="10"/>
  <c r="I297" i="10"/>
  <c r="I301" i="10"/>
  <c r="O298" i="10"/>
  <c r="O300" i="10"/>
  <c r="O296" i="10"/>
  <c r="O297" i="10"/>
  <c r="Q300" i="10"/>
  <c r="Q296" i="10"/>
  <c r="C307" i="10"/>
  <c r="M293" i="10"/>
  <c r="R308" i="10"/>
  <c r="P26" i="1" s="1"/>
  <c r="M291" i="10"/>
  <c r="M288" i="10"/>
  <c r="M289" i="10"/>
  <c r="G290" i="10"/>
  <c r="G291" i="10"/>
  <c r="G292" i="10"/>
  <c r="G289" i="10"/>
  <c r="R294" i="10"/>
  <c r="C291" i="10"/>
  <c r="C288" i="10"/>
  <c r="C292" i="10"/>
  <c r="Q279" i="10"/>
  <c r="Q280" i="10"/>
  <c r="O280" i="10"/>
  <c r="M278" i="10"/>
  <c r="M279" i="10"/>
  <c r="M280" i="10"/>
  <c r="M282" i="10"/>
  <c r="E279" i="10"/>
  <c r="E281" i="10"/>
  <c r="E283" i="10"/>
  <c r="E285" i="10"/>
  <c r="E280" i="10"/>
  <c r="K185" i="25"/>
  <c r="L167" i="25" s="1"/>
  <c r="Q193" i="7"/>
  <c r="Q183" i="7"/>
  <c r="P9" i="1"/>
  <c r="C156" i="13"/>
  <c r="C284" i="12"/>
  <c r="C285" i="12"/>
  <c r="C262" i="12"/>
  <c r="C270" i="12"/>
  <c r="C380" i="11"/>
  <c r="C388" i="11"/>
  <c r="Q66" i="28"/>
  <c r="K67" i="28" s="1"/>
  <c r="C279" i="10"/>
  <c r="K279" i="10"/>
  <c r="G281" i="10"/>
  <c r="O281" i="10"/>
  <c r="C283" i="10"/>
  <c r="K283" i="10"/>
  <c r="G285" i="10"/>
  <c r="O285" i="10"/>
  <c r="E296" i="10"/>
  <c r="M296" i="10"/>
  <c r="I298" i="10"/>
  <c r="Q298" i="10"/>
  <c r="E300" i="10"/>
  <c r="M300" i="10"/>
  <c r="G278" i="10"/>
  <c r="O278" i="10"/>
  <c r="C280" i="10"/>
  <c r="K280" i="10"/>
  <c r="G282" i="10"/>
  <c r="O282" i="10"/>
  <c r="C284" i="10"/>
  <c r="K284" i="10"/>
  <c r="E297" i="10"/>
  <c r="M297" i="10"/>
  <c r="I299" i="10"/>
  <c r="Q299" i="10"/>
  <c r="E301" i="10"/>
  <c r="M301" i="10"/>
  <c r="R286" i="10"/>
  <c r="G279" i="10"/>
  <c r="O279" i="10"/>
  <c r="C281" i="10"/>
  <c r="K281" i="10"/>
  <c r="I296" i="10"/>
  <c r="P128" i="5"/>
  <c r="O128" i="5"/>
  <c r="N128" i="5"/>
  <c r="M128" i="5"/>
  <c r="L128" i="5"/>
  <c r="K128" i="5"/>
  <c r="J128" i="5"/>
  <c r="I128" i="5"/>
  <c r="H128" i="5"/>
  <c r="G128" i="5"/>
  <c r="F128" i="5"/>
  <c r="E128" i="5"/>
  <c r="D128" i="5"/>
  <c r="C128" i="5"/>
  <c r="B128" i="5"/>
  <c r="Q127" i="5"/>
  <c r="Q126" i="5"/>
  <c r="Q125" i="5"/>
  <c r="Q124" i="5"/>
  <c r="P121" i="5"/>
  <c r="O121" i="5"/>
  <c r="N121" i="5"/>
  <c r="M121" i="5"/>
  <c r="L121" i="5"/>
  <c r="K121" i="5"/>
  <c r="J121" i="5"/>
  <c r="I121" i="5"/>
  <c r="H121" i="5"/>
  <c r="G121" i="5"/>
  <c r="F121" i="5"/>
  <c r="E121" i="5"/>
  <c r="D121" i="5"/>
  <c r="C121" i="5"/>
  <c r="B121" i="5"/>
  <c r="Q120" i="5"/>
  <c r="Q119" i="5"/>
  <c r="Q118" i="5"/>
  <c r="Q117" i="5"/>
  <c r="P16" i="3"/>
  <c r="O16" i="3"/>
  <c r="N16" i="3"/>
  <c r="M16" i="3"/>
  <c r="L16" i="3"/>
  <c r="K16" i="3"/>
  <c r="J16" i="3"/>
  <c r="I16" i="3"/>
  <c r="H16" i="3"/>
  <c r="G16" i="3"/>
  <c r="F16" i="3"/>
  <c r="E16" i="3"/>
  <c r="D16" i="3"/>
  <c r="C16" i="3"/>
  <c r="B16" i="3"/>
  <c r="Q15" i="3"/>
  <c r="Q14" i="3"/>
  <c r="Q13" i="3"/>
  <c r="Q12" i="3"/>
  <c r="P9" i="3"/>
  <c r="O9" i="3"/>
  <c r="N9" i="3"/>
  <c r="M9" i="3"/>
  <c r="L9" i="3"/>
  <c r="K9" i="3"/>
  <c r="J9" i="3"/>
  <c r="I9" i="3"/>
  <c r="H9" i="3"/>
  <c r="G9" i="3"/>
  <c r="F9" i="3"/>
  <c r="E9" i="3"/>
  <c r="D9" i="3"/>
  <c r="C9" i="3"/>
  <c r="B9" i="3"/>
  <c r="Q8" i="3"/>
  <c r="Q7" i="3"/>
  <c r="Q6" i="3"/>
  <c r="Q5" i="3"/>
  <c r="W18" i="2"/>
  <c r="X18" i="2" s="1"/>
  <c r="W12" i="2"/>
  <c r="W6" i="2"/>
  <c r="P4" i="1" s="1"/>
  <c r="Q14" i="26"/>
  <c r="P23" i="1" s="1"/>
  <c r="Q7" i="26"/>
  <c r="P16" i="1" s="1"/>
  <c r="Q6" i="26"/>
  <c r="P14" i="1" s="1"/>
  <c r="P72" i="8"/>
  <c r="P60" i="8"/>
  <c r="Q37" i="8"/>
  <c r="Q39" i="8"/>
  <c r="Q38" i="8"/>
  <c r="Q36" i="8"/>
  <c r="P33" i="8"/>
  <c r="Q31" i="8" s="1"/>
  <c r="P23" i="8"/>
  <c r="Q20" i="8" s="1"/>
  <c r="P14" i="8"/>
  <c r="Q294" i="10" l="1"/>
  <c r="K294" i="10"/>
  <c r="K302" i="10"/>
  <c r="C159" i="13"/>
  <c r="I294" i="10"/>
  <c r="I308" i="10"/>
  <c r="Q286" i="10"/>
  <c r="Q308" i="10"/>
  <c r="K308" i="10"/>
  <c r="Q6" i="8"/>
  <c r="Q21" i="8"/>
  <c r="Q68" i="8"/>
  <c r="E286" i="10"/>
  <c r="Q302" i="10"/>
  <c r="I286" i="10"/>
  <c r="E294" i="10"/>
  <c r="C308" i="10"/>
  <c r="E308" i="10"/>
  <c r="O308" i="10"/>
  <c r="O294" i="10"/>
  <c r="L176" i="27"/>
  <c r="G176" i="27"/>
  <c r="R172" i="27"/>
  <c r="N176" i="27"/>
  <c r="C396" i="11"/>
  <c r="Q64" i="8"/>
  <c r="K347" i="33"/>
  <c r="K346" i="33" s="1"/>
  <c r="Q67" i="8"/>
  <c r="C302" i="10"/>
  <c r="Q22" i="8"/>
  <c r="G308" i="10"/>
  <c r="G302" i="10"/>
  <c r="M308" i="10"/>
  <c r="Q17" i="8"/>
  <c r="Q70" i="8"/>
  <c r="P12" i="1"/>
  <c r="Q18" i="8"/>
  <c r="Q19" i="8"/>
  <c r="E361" i="11"/>
  <c r="X16" i="2"/>
  <c r="Q128" i="5"/>
  <c r="D176" i="27"/>
  <c r="R175" i="27"/>
  <c r="Q11" i="8"/>
  <c r="P11" i="1"/>
  <c r="K176" i="27"/>
  <c r="Q57" i="8"/>
  <c r="Q54" i="8"/>
  <c r="Q58" i="8"/>
  <c r="Q59" i="8"/>
  <c r="Q55" i="8"/>
  <c r="Q53" i="8"/>
  <c r="Q56" i="8"/>
  <c r="C268" i="12"/>
  <c r="E369" i="11"/>
  <c r="C385" i="11"/>
  <c r="C361" i="11"/>
  <c r="R170" i="27"/>
  <c r="M176" i="27"/>
  <c r="F176" i="27"/>
  <c r="X14" i="2"/>
  <c r="G67" i="28"/>
  <c r="M67" i="28"/>
  <c r="I67" i="28"/>
  <c r="L67" i="28"/>
  <c r="H67" i="28"/>
  <c r="C176" i="27"/>
  <c r="R171" i="27"/>
  <c r="H176" i="27"/>
  <c r="E176" i="27"/>
  <c r="R173" i="27"/>
  <c r="J176" i="27"/>
  <c r="P176" i="27"/>
  <c r="O176" i="27"/>
  <c r="R174" i="27"/>
  <c r="I176" i="27"/>
  <c r="C287" i="12"/>
  <c r="C282" i="12"/>
  <c r="C276" i="12"/>
  <c r="C391" i="11"/>
  <c r="C369" i="11"/>
  <c r="E302" i="10"/>
  <c r="I302" i="10"/>
  <c r="M302" i="10"/>
  <c r="O302" i="10"/>
  <c r="K286" i="10"/>
  <c r="C286" i="10"/>
  <c r="G294" i="10"/>
  <c r="M294" i="10"/>
  <c r="C294" i="10"/>
  <c r="O286" i="10"/>
  <c r="M286" i="10"/>
  <c r="G286" i="10"/>
  <c r="B186" i="25"/>
  <c r="L172" i="25"/>
  <c r="H186" i="25"/>
  <c r="L182" i="25"/>
  <c r="L170" i="25"/>
  <c r="L178" i="25"/>
  <c r="L173" i="25"/>
  <c r="G186" i="25"/>
  <c r="I186" i="25"/>
  <c r="J186" i="25"/>
  <c r="L174" i="25"/>
  <c r="C186" i="25"/>
  <c r="L176" i="25"/>
  <c r="L183" i="25"/>
  <c r="D186" i="25"/>
  <c r="L179" i="25"/>
  <c r="L177" i="25"/>
  <c r="L169" i="25"/>
  <c r="L184" i="25"/>
  <c r="L175" i="25"/>
  <c r="E186" i="25"/>
  <c r="F186" i="25"/>
  <c r="L166" i="25"/>
  <c r="L180" i="25"/>
  <c r="L168" i="25"/>
  <c r="L171" i="25"/>
  <c r="L181" i="25"/>
  <c r="Q71" i="8"/>
  <c r="Q40" i="8"/>
  <c r="Q28" i="8"/>
  <c r="X4" i="2"/>
  <c r="X5" i="2"/>
  <c r="X8" i="2"/>
  <c r="X11" i="2"/>
  <c r="X9" i="2"/>
  <c r="X10" i="2"/>
  <c r="J67" i="28"/>
  <c r="N67" i="28"/>
  <c r="R62" i="28"/>
  <c r="F67" i="28"/>
  <c r="B67" i="28"/>
  <c r="R64" i="28"/>
  <c r="D67" i="28"/>
  <c r="C67" i="28"/>
  <c r="E67" i="28"/>
  <c r="P67" i="28"/>
  <c r="O67" i="28"/>
  <c r="R63" i="28"/>
  <c r="R65" i="28"/>
  <c r="Q13" i="8"/>
  <c r="Q9" i="8"/>
  <c r="Q5" i="8"/>
  <c r="Q10" i="8"/>
  <c r="Q8" i="8"/>
  <c r="Q7" i="8"/>
  <c r="Q12" i="8"/>
  <c r="Q121" i="5"/>
  <c r="Q16" i="3"/>
  <c r="M17" i="3" s="1"/>
  <c r="Q9" i="3"/>
  <c r="L10" i="3" s="1"/>
  <c r="X12" i="2"/>
  <c r="X17" i="2"/>
  <c r="X15" i="2"/>
  <c r="Q32" i="8"/>
  <c r="Q30" i="8"/>
  <c r="Q65" i="8"/>
  <c r="Q69" i="8"/>
  <c r="Q26" i="8"/>
  <c r="Q29" i="8"/>
  <c r="Q27" i="8"/>
  <c r="Q66" i="8"/>
  <c r="Q71" i="28"/>
  <c r="Q72" i="28"/>
  <c r="Q73" i="28"/>
  <c r="Q74" i="28"/>
  <c r="B75" i="28"/>
  <c r="C75" i="28"/>
  <c r="D75" i="28"/>
  <c r="E75" i="28"/>
  <c r="F75" i="28"/>
  <c r="G75" i="28"/>
  <c r="H75" i="28"/>
  <c r="I75" i="28"/>
  <c r="J75" i="28"/>
  <c r="K75" i="28"/>
  <c r="L75" i="28"/>
  <c r="M75" i="28"/>
  <c r="N75" i="28"/>
  <c r="O75" i="28"/>
  <c r="P75" i="28"/>
  <c r="Q80" i="28"/>
  <c r="Q81" i="28"/>
  <c r="Q82" i="28"/>
  <c r="Q83" i="28"/>
  <c r="B84" i="28"/>
  <c r="C84" i="28"/>
  <c r="D84" i="28"/>
  <c r="E84" i="28"/>
  <c r="F84" i="28"/>
  <c r="G84" i="28"/>
  <c r="H84" i="28"/>
  <c r="I84" i="28"/>
  <c r="J84" i="28"/>
  <c r="K84" i="28"/>
  <c r="L84" i="28"/>
  <c r="M84" i="28"/>
  <c r="N84" i="28"/>
  <c r="O84" i="28"/>
  <c r="P84" i="28"/>
  <c r="R13" i="3" l="1"/>
  <c r="Q23" i="8"/>
  <c r="Q72" i="8"/>
  <c r="Q60" i="8"/>
  <c r="K17" i="3"/>
  <c r="O17" i="3"/>
  <c r="J17" i="3"/>
  <c r="E17" i="3"/>
  <c r="N17" i="3"/>
  <c r="H17" i="3"/>
  <c r="R14" i="3"/>
  <c r="R12" i="3"/>
  <c r="R16" i="3" s="1"/>
  <c r="L17" i="3"/>
  <c r="R66" i="28"/>
  <c r="Q67" i="28"/>
  <c r="Q176" i="27"/>
  <c r="K186" i="25"/>
  <c r="L185" i="25"/>
  <c r="Q33" i="8"/>
  <c r="Q14" i="8"/>
  <c r="O10" i="3"/>
  <c r="N10" i="3"/>
  <c r="R8" i="3"/>
  <c r="D17" i="3"/>
  <c r="I17" i="3"/>
  <c r="R6" i="3"/>
  <c r="B10" i="3"/>
  <c r="Q10" i="3" s="1"/>
  <c r="F10" i="3"/>
  <c r="Q84" i="28"/>
  <c r="R82" i="28" s="1"/>
  <c r="G10" i="3"/>
  <c r="P10" i="3"/>
  <c r="B17" i="3"/>
  <c r="Q17" i="3" s="1"/>
  <c r="C10" i="3"/>
  <c r="G17" i="3"/>
  <c r="F17" i="3"/>
  <c r="C17" i="3"/>
  <c r="R15" i="3"/>
  <c r="P17" i="3"/>
  <c r="H10" i="3"/>
  <c r="R5" i="3"/>
  <c r="R9" i="3" s="1"/>
  <c r="M10" i="3"/>
  <c r="I10" i="3"/>
  <c r="E10" i="3"/>
  <c r="K10" i="3"/>
  <c r="J10" i="3"/>
  <c r="R7" i="3"/>
  <c r="D10" i="3"/>
  <c r="Q75" i="28"/>
  <c r="L76" i="28" s="1"/>
  <c r="R128" i="5" l="1"/>
  <c r="Q129" i="5"/>
  <c r="B85" i="28"/>
  <c r="P85" i="28"/>
  <c r="M85" i="28"/>
  <c r="H85" i="28"/>
  <c r="N85" i="28"/>
  <c r="K85" i="28"/>
  <c r="R80" i="28"/>
  <c r="R83" i="28"/>
  <c r="F85" i="28"/>
  <c r="L85" i="28"/>
  <c r="J85" i="28"/>
  <c r="G85" i="28"/>
  <c r="D85" i="28"/>
  <c r="R81" i="28"/>
  <c r="E85" i="28"/>
  <c r="C85" i="28"/>
  <c r="I85" i="28"/>
  <c r="O85" i="28"/>
  <c r="Q6" i="1"/>
  <c r="R121" i="5"/>
  <c r="K76" i="28"/>
  <c r="R73" i="28"/>
  <c r="C76" i="28"/>
  <c r="O76" i="28"/>
  <c r="E76" i="28"/>
  <c r="J76" i="28"/>
  <c r="G76" i="28"/>
  <c r="D76" i="28"/>
  <c r="P76" i="28"/>
  <c r="R72" i="28"/>
  <c r="H76" i="28"/>
  <c r="R74" i="28"/>
  <c r="B76" i="28"/>
  <c r="N76" i="28"/>
  <c r="R71" i="28"/>
  <c r="F76" i="28"/>
  <c r="M76" i="28"/>
  <c r="I76" i="28"/>
  <c r="Q85" i="28" l="1"/>
  <c r="R84" i="28"/>
  <c r="R75" i="28"/>
  <c r="Q76" i="28"/>
  <c r="L4" i="1"/>
  <c r="E5" i="4" l="1"/>
  <c r="E6" i="4" l="1"/>
  <c r="R7" i="26"/>
  <c r="R82" i="8" l="1"/>
  <c r="B420" i="11" l="1"/>
  <c r="C414" i="11" l="1"/>
  <c r="C416" i="11"/>
  <c r="C418" i="11"/>
  <c r="C415" i="11"/>
  <c r="C417" i="11"/>
  <c r="C419" i="11"/>
  <c r="R13" i="26"/>
  <c r="S14" i="26" l="1"/>
  <c r="P25" i="1"/>
  <c r="C420" i="11"/>
  <c r="R40" i="8"/>
  <c r="R320" i="4"/>
  <c r="R321" i="4"/>
  <c r="R322" i="4"/>
  <c r="K403" i="33" l="1"/>
  <c r="K402" i="33"/>
  <c r="J387" i="33"/>
  <c r="I387" i="33"/>
  <c r="H387" i="33"/>
  <c r="G387" i="33"/>
  <c r="F387" i="33"/>
  <c r="E387" i="33"/>
  <c r="D387" i="33"/>
  <c r="K386" i="33"/>
  <c r="K385" i="33"/>
  <c r="K384" i="33"/>
  <c r="K383" i="33"/>
  <c r="K382" i="33"/>
  <c r="J377" i="33"/>
  <c r="I377" i="33"/>
  <c r="H377" i="33"/>
  <c r="G377" i="33"/>
  <c r="F377" i="33"/>
  <c r="E377" i="33"/>
  <c r="D377" i="33"/>
  <c r="K376" i="33"/>
  <c r="K375" i="33"/>
  <c r="K374" i="33"/>
  <c r="K373" i="33"/>
  <c r="K372" i="33"/>
  <c r="J366" i="33"/>
  <c r="J367" i="33" s="1"/>
  <c r="I366" i="33"/>
  <c r="I367" i="33" s="1"/>
  <c r="H366" i="33"/>
  <c r="H367" i="33" s="1"/>
  <c r="G366" i="33"/>
  <c r="G367" i="33" s="1"/>
  <c r="F366" i="33"/>
  <c r="F367" i="33" s="1"/>
  <c r="E366" i="33"/>
  <c r="E367" i="33" s="1"/>
  <c r="D366" i="33"/>
  <c r="D367" i="33" s="1"/>
  <c r="K365" i="33"/>
  <c r="K364" i="33"/>
  <c r="K363" i="33"/>
  <c r="B185" i="13"/>
  <c r="C184" i="13" s="1"/>
  <c r="B180" i="13"/>
  <c r="B330" i="12"/>
  <c r="B324" i="12"/>
  <c r="C323" i="12" s="1"/>
  <c r="B319" i="12"/>
  <c r="C318" i="12" s="1"/>
  <c r="B313" i="12"/>
  <c r="C311" i="12" s="1"/>
  <c r="B305" i="12"/>
  <c r="C303" i="12" s="1"/>
  <c r="B447" i="11"/>
  <c r="C444" i="11" s="1"/>
  <c r="B442" i="11"/>
  <c r="B436" i="11"/>
  <c r="C435" i="11" s="1"/>
  <c r="D427" i="11"/>
  <c r="B427" i="11"/>
  <c r="C426" i="11" s="1"/>
  <c r="D420" i="11"/>
  <c r="D412" i="11"/>
  <c r="B412" i="11"/>
  <c r="P197" i="27"/>
  <c r="O197" i="27"/>
  <c r="N197" i="27"/>
  <c r="M197" i="27"/>
  <c r="L197" i="27"/>
  <c r="K197" i="27"/>
  <c r="J197" i="27"/>
  <c r="I197" i="27"/>
  <c r="H197" i="27"/>
  <c r="G197" i="27"/>
  <c r="F197" i="27"/>
  <c r="E197" i="27"/>
  <c r="D197" i="27"/>
  <c r="C197" i="27"/>
  <c r="B197" i="27"/>
  <c r="Q196" i="27"/>
  <c r="Q195" i="27"/>
  <c r="Q194" i="27"/>
  <c r="Q193" i="27"/>
  <c r="Q192" i="27"/>
  <c r="P52" i="27"/>
  <c r="O52" i="27"/>
  <c r="N52" i="27"/>
  <c r="M52" i="27"/>
  <c r="L52" i="27"/>
  <c r="K52" i="27"/>
  <c r="J52" i="27"/>
  <c r="I52" i="27"/>
  <c r="H52" i="27"/>
  <c r="G52" i="27"/>
  <c r="F52" i="27"/>
  <c r="E52" i="27"/>
  <c r="D52" i="27"/>
  <c r="C52" i="27"/>
  <c r="B52" i="27"/>
  <c r="Q51" i="27"/>
  <c r="Q50" i="27"/>
  <c r="Q49" i="27"/>
  <c r="Q48" i="27"/>
  <c r="Q47" i="27"/>
  <c r="K404" i="33" l="1"/>
  <c r="O27" i="1"/>
  <c r="C178" i="13"/>
  <c r="O28" i="1"/>
  <c r="C312" i="12"/>
  <c r="C315" i="12"/>
  <c r="C316" i="12"/>
  <c r="C308" i="12"/>
  <c r="C297" i="12"/>
  <c r="C317" i="12"/>
  <c r="C300" i="12"/>
  <c r="C424" i="11"/>
  <c r="C439" i="11"/>
  <c r="C438" i="11"/>
  <c r="C446" i="11"/>
  <c r="C445" i="11"/>
  <c r="C440" i="11"/>
  <c r="C441" i="11"/>
  <c r="E416" i="11"/>
  <c r="E419" i="11"/>
  <c r="E414" i="11"/>
  <c r="E418" i="11"/>
  <c r="E417" i="11"/>
  <c r="E415" i="11"/>
  <c r="C404" i="11"/>
  <c r="C406" i="11"/>
  <c r="C408" i="11"/>
  <c r="C410" i="11"/>
  <c r="C407" i="11"/>
  <c r="C411" i="11"/>
  <c r="C405" i="11"/>
  <c r="C409" i="11"/>
  <c r="E408" i="11"/>
  <c r="E410" i="11"/>
  <c r="E407" i="11"/>
  <c r="E404" i="11"/>
  <c r="E406" i="11"/>
  <c r="E409" i="11"/>
  <c r="E405" i="11"/>
  <c r="E411" i="11"/>
  <c r="Q197" i="27"/>
  <c r="N198" i="27" s="1"/>
  <c r="K387" i="33"/>
  <c r="K377" i="33"/>
  <c r="E393" i="33"/>
  <c r="E392" i="33" s="1"/>
  <c r="I393" i="33"/>
  <c r="I392" i="33" s="1"/>
  <c r="K366" i="33"/>
  <c r="K367" i="33" s="1"/>
  <c r="F393" i="33"/>
  <c r="F392" i="33" s="1"/>
  <c r="J393" i="33"/>
  <c r="J392" i="33" s="1"/>
  <c r="G393" i="33"/>
  <c r="G392" i="33" s="1"/>
  <c r="D393" i="33"/>
  <c r="D392" i="33" s="1"/>
  <c r="H393" i="33"/>
  <c r="H392" i="33" s="1"/>
  <c r="C182" i="13"/>
  <c r="C183" i="13"/>
  <c r="C176" i="13"/>
  <c r="C179" i="13"/>
  <c r="C329" i="12"/>
  <c r="C326" i="12"/>
  <c r="C328" i="12"/>
  <c r="C304" i="12"/>
  <c r="E426" i="11"/>
  <c r="E424" i="11"/>
  <c r="E425" i="11"/>
  <c r="C425" i="11"/>
  <c r="C177" i="13"/>
  <c r="C321" i="12"/>
  <c r="C298" i="12"/>
  <c r="C302" i="12"/>
  <c r="C310" i="12"/>
  <c r="C322" i="12"/>
  <c r="C301" i="12"/>
  <c r="C309" i="12"/>
  <c r="C299" i="12"/>
  <c r="C307" i="12"/>
  <c r="C327" i="12"/>
  <c r="C432" i="11"/>
  <c r="C429" i="11"/>
  <c r="C433" i="11"/>
  <c r="C430" i="11"/>
  <c r="C434" i="11"/>
  <c r="C431" i="11"/>
  <c r="Q52" i="27"/>
  <c r="O24" i="1"/>
  <c r="O25" i="1" s="1"/>
  <c r="O23" i="1"/>
  <c r="O22" i="1"/>
  <c r="O19" i="1"/>
  <c r="O18" i="1"/>
  <c r="P347" i="10"/>
  <c r="Q346" i="10" s="1"/>
  <c r="N347" i="10"/>
  <c r="O343" i="10" s="1"/>
  <c r="L347" i="10"/>
  <c r="M345" i="10" s="1"/>
  <c r="J347" i="10"/>
  <c r="K344" i="10" s="1"/>
  <c r="H347" i="10"/>
  <c r="I346" i="10" s="1"/>
  <c r="F347" i="10"/>
  <c r="G345" i="10" s="1"/>
  <c r="D347" i="10"/>
  <c r="E345" i="10" s="1"/>
  <c r="B347" i="10"/>
  <c r="C347" i="10" s="1"/>
  <c r="R346" i="10"/>
  <c r="O346" i="10"/>
  <c r="R345" i="10"/>
  <c r="R344" i="10"/>
  <c r="R343" i="10"/>
  <c r="G343" i="10"/>
  <c r="P341" i="10"/>
  <c r="Q339" i="10" s="1"/>
  <c r="N341" i="10"/>
  <c r="O339" i="10" s="1"/>
  <c r="L341" i="10"/>
  <c r="M340" i="10" s="1"/>
  <c r="J341" i="10"/>
  <c r="K340" i="10" s="1"/>
  <c r="H341" i="10"/>
  <c r="I339" i="10" s="1"/>
  <c r="F341" i="10"/>
  <c r="G339" i="10" s="1"/>
  <c r="D341" i="10"/>
  <c r="E340" i="10" s="1"/>
  <c r="B341" i="10"/>
  <c r="C340" i="10" s="1"/>
  <c r="R340" i="10"/>
  <c r="G340" i="10"/>
  <c r="R339" i="10"/>
  <c r="R338" i="10"/>
  <c r="R337" i="10"/>
  <c r="R336" i="10"/>
  <c r="G336" i="10"/>
  <c r="R335" i="10"/>
  <c r="P333" i="10"/>
  <c r="N333" i="10"/>
  <c r="O331" i="10" s="1"/>
  <c r="L333" i="10"/>
  <c r="J333" i="10"/>
  <c r="K332" i="10" s="1"/>
  <c r="H333" i="10"/>
  <c r="F333" i="10"/>
  <c r="G329" i="10" s="1"/>
  <c r="D333" i="10"/>
  <c r="B333" i="10"/>
  <c r="C330" i="10" s="1"/>
  <c r="R332" i="10"/>
  <c r="O332" i="10"/>
  <c r="R331" i="10"/>
  <c r="R330" i="10"/>
  <c r="R329" i="10"/>
  <c r="R328" i="10"/>
  <c r="R327" i="10"/>
  <c r="P325" i="10"/>
  <c r="Q323" i="10" s="1"/>
  <c r="N325" i="10"/>
  <c r="O317" i="10" s="1"/>
  <c r="L325" i="10"/>
  <c r="M324" i="10" s="1"/>
  <c r="J325" i="10"/>
  <c r="K323" i="10" s="1"/>
  <c r="H325" i="10"/>
  <c r="I323" i="10" s="1"/>
  <c r="F325" i="10"/>
  <c r="G322" i="10" s="1"/>
  <c r="D325" i="10"/>
  <c r="E324" i="10" s="1"/>
  <c r="B325" i="10"/>
  <c r="C323" i="10" s="1"/>
  <c r="R324" i="10"/>
  <c r="O324" i="10"/>
  <c r="R323" i="10"/>
  <c r="R322" i="10"/>
  <c r="R321" i="10"/>
  <c r="R320" i="10"/>
  <c r="R319" i="10"/>
  <c r="R318" i="10"/>
  <c r="R317" i="10"/>
  <c r="R356" i="10"/>
  <c r="R357" i="10"/>
  <c r="R358" i="10"/>
  <c r="R359" i="10"/>
  <c r="R360" i="10"/>
  <c r="R361" i="10"/>
  <c r="R362" i="10"/>
  <c r="R363" i="10"/>
  <c r="B364" i="10"/>
  <c r="C356" i="10" s="1"/>
  <c r="D364" i="10"/>
  <c r="E357" i="10" s="1"/>
  <c r="F364" i="10"/>
  <c r="G357" i="10" s="1"/>
  <c r="H364" i="10"/>
  <c r="I356" i="10" s="1"/>
  <c r="J364" i="10"/>
  <c r="K356" i="10" s="1"/>
  <c r="L364" i="10"/>
  <c r="N364" i="10"/>
  <c r="O357" i="10" s="1"/>
  <c r="P364" i="10"/>
  <c r="Q356" i="10" s="1"/>
  <c r="R366" i="10"/>
  <c r="R367" i="10"/>
  <c r="R368" i="10"/>
  <c r="R369" i="10"/>
  <c r="R370" i="10"/>
  <c r="R371" i="10"/>
  <c r="B372" i="10"/>
  <c r="C368" i="10" s="1"/>
  <c r="D372" i="10"/>
  <c r="E366" i="10" s="1"/>
  <c r="F372" i="10"/>
  <c r="G371" i="10" s="1"/>
  <c r="H372" i="10"/>
  <c r="I367" i="10" s="1"/>
  <c r="J372" i="10"/>
  <c r="L372" i="10"/>
  <c r="M369" i="10" s="1"/>
  <c r="N372" i="10"/>
  <c r="O369" i="10" s="1"/>
  <c r="P372" i="10"/>
  <c r="Q366" i="10" s="1"/>
  <c r="R374" i="10"/>
  <c r="R375" i="10"/>
  <c r="R376" i="10"/>
  <c r="R377" i="10"/>
  <c r="R378" i="10"/>
  <c r="R379" i="10"/>
  <c r="B380" i="10"/>
  <c r="C374" i="10" s="1"/>
  <c r="D380" i="10"/>
  <c r="E374" i="10" s="1"/>
  <c r="F380" i="10"/>
  <c r="G375" i="10" s="1"/>
  <c r="H380" i="10"/>
  <c r="I374" i="10" s="1"/>
  <c r="J380" i="10"/>
  <c r="K374" i="10" s="1"/>
  <c r="L380" i="10"/>
  <c r="M374" i="10" s="1"/>
  <c r="N380" i="10"/>
  <c r="O375" i="10" s="1"/>
  <c r="P380" i="10"/>
  <c r="Q375" i="10" s="1"/>
  <c r="R382" i="10"/>
  <c r="R383" i="10"/>
  <c r="R384" i="10"/>
  <c r="R385" i="10"/>
  <c r="B386" i="10"/>
  <c r="C386" i="10" s="1"/>
  <c r="D386" i="10"/>
  <c r="E382" i="10" s="1"/>
  <c r="F386" i="10"/>
  <c r="G385" i="10" s="1"/>
  <c r="H386" i="10"/>
  <c r="I384" i="10" s="1"/>
  <c r="J386" i="10"/>
  <c r="L386" i="10"/>
  <c r="M383" i="10" s="1"/>
  <c r="N386" i="10"/>
  <c r="P386" i="10"/>
  <c r="Q385" i="10" s="1"/>
  <c r="J209" i="25"/>
  <c r="I209" i="25"/>
  <c r="H209" i="25"/>
  <c r="G209" i="25"/>
  <c r="F209" i="25"/>
  <c r="E209" i="25"/>
  <c r="D209" i="25"/>
  <c r="C209" i="25"/>
  <c r="B209" i="25"/>
  <c r="K208" i="25"/>
  <c r="K207" i="25"/>
  <c r="K206" i="25"/>
  <c r="K205" i="25"/>
  <c r="K204" i="25"/>
  <c r="K203" i="25"/>
  <c r="K202" i="25"/>
  <c r="K201" i="25"/>
  <c r="K200" i="25"/>
  <c r="K199" i="25"/>
  <c r="K198" i="25"/>
  <c r="K197" i="25"/>
  <c r="K196" i="25"/>
  <c r="K195" i="25"/>
  <c r="K194" i="25"/>
  <c r="K193" i="25"/>
  <c r="K192" i="25"/>
  <c r="K191" i="25"/>
  <c r="K190" i="25"/>
  <c r="O17" i="1"/>
  <c r="O15" i="1"/>
  <c r="O13" i="1"/>
  <c r="S7" i="26"/>
  <c r="S6" i="26"/>
  <c r="R72" i="8"/>
  <c r="R60" i="8"/>
  <c r="S57" i="8" s="1"/>
  <c r="S37" i="8"/>
  <c r="S38" i="8"/>
  <c r="R33" i="8"/>
  <c r="S29" i="8" s="1"/>
  <c r="R23" i="8"/>
  <c r="S20" i="8" s="1"/>
  <c r="R14" i="8"/>
  <c r="S12" i="8" s="1"/>
  <c r="P217" i="7"/>
  <c r="O217" i="7"/>
  <c r="N217" i="7"/>
  <c r="M217" i="7"/>
  <c r="L217" i="7"/>
  <c r="K217" i="7"/>
  <c r="J217" i="7"/>
  <c r="I217" i="7"/>
  <c r="H217" i="7"/>
  <c r="G217" i="7"/>
  <c r="F217" i="7"/>
  <c r="E217" i="7"/>
  <c r="D217" i="7"/>
  <c r="C217" i="7"/>
  <c r="B217" i="7"/>
  <c r="Q216" i="7"/>
  <c r="Q215" i="7"/>
  <c r="P212" i="7"/>
  <c r="O212" i="7"/>
  <c r="N212" i="7"/>
  <c r="M212" i="7"/>
  <c r="L212" i="7"/>
  <c r="K212" i="7"/>
  <c r="J212" i="7"/>
  <c r="I212" i="7"/>
  <c r="H212" i="7"/>
  <c r="G212" i="7"/>
  <c r="F212" i="7"/>
  <c r="E212" i="7"/>
  <c r="D212" i="7"/>
  <c r="C212" i="7"/>
  <c r="B212" i="7"/>
  <c r="Q211" i="7"/>
  <c r="Q210" i="7"/>
  <c r="P207" i="7"/>
  <c r="O207" i="7"/>
  <c r="N207" i="7"/>
  <c r="M207" i="7"/>
  <c r="L207" i="7"/>
  <c r="K207" i="7"/>
  <c r="J207" i="7"/>
  <c r="I207" i="7"/>
  <c r="H207" i="7"/>
  <c r="G207" i="7"/>
  <c r="F207" i="7"/>
  <c r="E207" i="7"/>
  <c r="D207" i="7"/>
  <c r="C207" i="7"/>
  <c r="B207" i="7"/>
  <c r="Q206" i="7"/>
  <c r="O10" i="1" s="1"/>
  <c r="Q205" i="7"/>
  <c r="Q201" i="7"/>
  <c r="O202" i="7" s="1"/>
  <c r="Q197" i="7"/>
  <c r="P198" i="7" s="1"/>
  <c r="G324" i="10" l="1"/>
  <c r="C337" i="10"/>
  <c r="O328" i="10"/>
  <c r="O336" i="10"/>
  <c r="G344" i="10"/>
  <c r="S69" i="8"/>
  <c r="C329" i="10"/>
  <c r="S11" i="8"/>
  <c r="O16" i="1"/>
  <c r="G330" i="10"/>
  <c r="O340" i="10"/>
  <c r="K327" i="10"/>
  <c r="O338" i="10"/>
  <c r="O14" i="1"/>
  <c r="S58" i="8"/>
  <c r="C427" i="11"/>
  <c r="Q53" i="27"/>
  <c r="C313" i="12"/>
  <c r="C324" i="12"/>
  <c r="C330" i="12"/>
  <c r="C305" i="12"/>
  <c r="C319" i="12"/>
  <c r="C447" i="11"/>
  <c r="K331" i="10"/>
  <c r="C343" i="10"/>
  <c r="G346" i="10"/>
  <c r="C442" i="11"/>
  <c r="C412" i="11"/>
  <c r="C436" i="11"/>
  <c r="R196" i="27"/>
  <c r="L198" i="27"/>
  <c r="B198" i="27"/>
  <c r="C198" i="27"/>
  <c r="D198" i="27"/>
  <c r="R195" i="27"/>
  <c r="R197" i="27"/>
  <c r="R192" i="27"/>
  <c r="O198" i="27"/>
  <c r="M198" i="27"/>
  <c r="J198" i="27"/>
  <c r="R194" i="27"/>
  <c r="P198" i="27"/>
  <c r="K198" i="27"/>
  <c r="E198" i="27"/>
  <c r="R193" i="27"/>
  <c r="E420" i="11"/>
  <c r="E412" i="11"/>
  <c r="S56" i="8"/>
  <c r="S19" i="8"/>
  <c r="S21" i="8"/>
  <c r="S7" i="8"/>
  <c r="S8" i="8"/>
  <c r="L202" i="7"/>
  <c r="H198" i="27"/>
  <c r="G198" i="27"/>
  <c r="I198" i="27"/>
  <c r="F198" i="27"/>
  <c r="K393" i="33"/>
  <c r="K392" i="33" s="1"/>
  <c r="C185" i="13"/>
  <c r="C180" i="13"/>
  <c r="E427" i="11"/>
  <c r="O344" i="10"/>
  <c r="O345" i="10"/>
  <c r="K330" i="10"/>
  <c r="K321" i="10"/>
  <c r="G317" i="10"/>
  <c r="G320" i="10"/>
  <c r="S68" i="8"/>
  <c r="S55" i="8"/>
  <c r="S28" i="8"/>
  <c r="S30" i="8"/>
  <c r="S27" i="8"/>
  <c r="S32" i="8"/>
  <c r="S31" i="8"/>
  <c r="S17" i="8"/>
  <c r="O11" i="1"/>
  <c r="S9" i="8"/>
  <c r="S5" i="8"/>
  <c r="S10" i="8"/>
  <c r="S70" i="8"/>
  <c r="O12" i="1"/>
  <c r="S64" i="8"/>
  <c r="S66" i="8"/>
  <c r="Q217" i="7"/>
  <c r="Q212" i="7"/>
  <c r="P202" i="7"/>
  <c r="O9" i="1"/>
  <c r="D202" i="7"/>
  <c r="H202" i="7"/>
  <c r="Q207" i="7"/>
  <c r="G318" i="10"/>
  <c r="O320" i="10"/>
  <c r="C328" i="10"/>
  <c r="K329" i="10"/>
  <c r="C332" i="10"/>
  <c r="C327" i="10"/>
  <c r="C331" i="10"/>
  <c r="K345" i="10"/>
  <c r="I362" i="10"/>
  <c r="C317" i="10"/>
  <c r="C318" i="10"/>
  <c r="C319" i="10"/>
  <c r="G327" i="10"/>
  <c r="O329" i="10"/>
  <c r="G331" i="10"/>
  <c r="K337" i="10"/>
  <c r="C344" i="10"/>
  <c r="K346" i="10"/>
  <c r="K319" i="10"/>
  <c r="G328" i="10"/>
  <c r="O330" i="10"/>
  <c r="G332" i="10"/>
  <c r="C335" i="10"/>
  <c r="C339" i="10"/>
  <c r="K343" i="10"/>
  <c r="C345" i="10"/>
  <c r="K317" i="10"/>
  <c r="K318" i="10"/>
  <c r="C321" i="10"/>
  <c r="O327" i="10"/>
  <c r="K328" i="10"/>
  <c r="K335" i="10"/>
  <c r="G338" i="10"/>
  <c r="K339" i="10"/>
  <c r="C346" i="10"/>
  <c r="M366" i="10"/>
  <c r="I383" i="10"/>
  <c r="M378" i="10"/>
  <c r="G383" i="10"/>
  <c r="O378" i="10"/>
  <c r="C377" i="10"/>
  <c r="C375" i="10"/>
  <c r="E371" i="10"/>
  <c r="E369" i="10"/>
  <c r="G367" i="10"/>
  <c r="I360" i="10"/>
  <c r="M385" i="10"/>
  <c r="M382" i="10"/>
  <c r="E384" i="10"/>
  <c r="K379" i="10"/>
  <c r="E367" i="10"/>
  <c r="K363" i="10"/>
  <c r="K361" i="10"/>
  <c r="K357" i="10"/>
  <c r="K377" i="10"/>
  <c r="Q382" i="10"/>
  <c r="C379" i="10"/>
  <c r="M376" i="10"/>
  <c r="M370" i="10"/>
  <c r="M368" i="10"/>
  <c r="C361" i="10"/>
  <c r="C359" i="10"/>
  <c r="I369" i="10"/>
  <c r="I385" i="10"/>
  <c r="Q384" i="10"/>
  <c r="Q369" i="10"/>
  <c r="I368" i="10"/>
  <c r="I366" i="10"/>
  <c r="E363" i="10"/>
  <c r="G360" i="10"/>
  <c r="M384" i="10"/>
  <c r="Q383" i="10"/>
  <c r="E383" i="10"/>
  <c r="I382" i="10"/>
  <c r="G378" i="10"/>
  <c r="O374" i="10"/>
  <c r="M371" i="10"/>
  <c r="E370" i="10"/>
  <c r="E368" i="10"/>
  <c r="M367" i="10"/>
  <c r="C363" i="10"/>
  <c r="G362" i="10"/>
  <c r="O358" i="10"/>
  <c r="O356" i="10"/>
  <c r="O362" i="10"/>
  <c r="G356" i="10"/>
  <c r="G376" i="10"/>
  <c r="Q371" i="10"/>
  <c r="I370" i="10"/>
  <c r="Q367" i="10"/>
  <c r="E385" i="10"/>
  <c r="O376" i="10"/>
  <c r="K375" i="10"/>
  <c r="G374" i="10"/>
  <c r="I371" i="10"/>
  <c r="Q370" i="10"/>
  <c r="C370" i="10"/>
  <c r="Q368" i="10"/>
  <c r="O360" i="10"/>
  <c r="K359" i="10"/>
  <c r="G358" i="10"/>
  <c r="C357" i="10"/>
  <c r="R333" i="10"/>
  <c r="R341" i="10"/>
  <c r="G319" i="10"/>
  <c r="G323" i="10"/>
  <c r="G321" i="10"/>
  <c r="O323" i="10"/>
  <c r="O319" i="10"/>
  <c r="O321" i="10"/>
  <c r="I332" i="10"/>
  <c r="I330" i="10"/>
  <c r="I328" i="10"/>
  <c r="I331" i="10"/>
  <c r="I329" i="10"/>
  <c r="I327" i="10"/>
  <c r="Q332" i="10"/>
  <c r="Q330" i="10"/>
  <c r="Q328" i="10"/>
  <c r="Q331" i="10"/>
  <c r="Q329" i="10"/>
  <c r="Q327" i="10"/>
  <c r="O318" i="10"/>
  <c r="O322" i="10"/>
  <c r="C324" i="10"/>
  <c r="C320" i="10"/>
  <c r="C322" i="10"/>
  <c r="K324" i="10"/>
  <c r="K320" i="10"/>
  <c r="K322" i="10"/>
  <c r="R325" i="10"/>
  <c r="E331" i="10"/>
  <c r="E329" i="10"/>
  <c r="E327" i="10"/>
  <c r="E332" i="10"/>
  <c r="E330" i="10"/>
  <c r="E328" i="10"/>
  <c r="M331" i="10"/>
  <c r="M329" i="10"/>
  <c r="M327" i="10"/>
  <c r="M332" i="10"/>
  <c r="M330" i="10"/>
  <c r="M328" i="10"/>
  <c r="E317" i="10"/>
  <c r="M317" i="10"/>
  <c r="I318" i="10"/>
  <c r="Q318" i="10"/>
  <c r="E319" i="10"/>
  <c r="M319" i="10"/>
  <c r="I320" i="10"/>
  <c r="Q320" i="10"/>
  <c r="E321" i="10"/>
  <c r="M321" i="10"/>
  <c r="I322" i="10"/>
  <c r="Q322" i="10"/>
  <c r="E323" i="10"/>
  <c r="M323" i="10"/>
  <c r="I324" i="10"/>
  <c r="Q324" i="10"/>
  <c r="E335" i="10"/>
  <c r="M335" i="10"/>
  <c r="I336" i="10"/>
  <c r="Q336" i="10"/>
  <c r="E337" i="10"/>
  <c r="M337" i="10"/>
  <c r="I338" i="10"/>
  <c r="Q338" i="10"/>
  <c r="E339" i="10"/>
  <c r="M339" i="10"/>
  <c r="I340" i="10"/>
  <c r="Q340" i="10"/>
  <c r="I343" i="10"/>
  <c r="Q343" i="10"/>
  <c r="E344" i="10"/>
  <c r="M344" i="10"/>
  <c r="I345" i="10"/>
  <c r="Q345" i="10"/>
  <c r="E346" i="10"/>
  <c r="M346" i="10"/>
  <c r="G335" i="10"/>
  <c r="O335" i="10"/>
  <c r="C336" i="10"/>
  <c r="K336" i="10"/>
  <c r="G337" i="10"/>
  <c r="O337" i="10"/>
  <c r="C338" i="10"/>
  <c r="K338" i="10"/>
  <c r="R347" i="10"/>
  <c r="O26" i="1" s="1"/>
  <c r="I317" i="10"/>
  <c r="Q317" i="10"/>
  <c r="E318" i="10"/>
  <c r="M318" i="10"/>
  <c r="I319" i="10"/>
  <c r="Q319" i="10"/>
  <c r="E320" i="10"/>
  <c r="M320" i="10"/>
  <c r="I321" i="10"/>
  <c r="Q321" i="10"/>
  <c r="E322" i="10"/>
  <c r="M322" i="10"/>
  <c r="I335" i="10"/>
  <c r="Q335" i="10"/>
  <c r="E336" i="10"/>
  <c r="M336" i="10"/>
  <c r="I337" i="10"/>
  <c r="Q337" i="10"/>
  <c r="E338" i="10"/>
  <c r="M338" i="10"/>
  <c r="E343" i="10"/>
  <c r="M343" i="10"/>
  <c r="I344" i="10"/>
  <c r="Q344" i="10"/>
  <c r="K367" i="10"/>
  <c r="K369" i="10"/>
  <c r="K371" i="10"/>
  <c r="K366" i="10"/>
  <c r="M356" i="10"/>
  <c r="M358" i="10"/>
  <c r="M360" i="10"/>
  <c r="M362" i="10"/>
  <c r="M359" i="10"/>
  <c r="I379" i="10"/>
  <c r="I378" i="10"/>
  <c r="I377" i="10"/>
  <c r="I376" i="10"/>
  <c r="R380" i="10"/>
  <c r="I375" i="10"/>
  <c r="Q374" i="10"/>
  <c r="O366" i="10"/>
  <c r="O368" i="10"/>
  <c r="O370" i="10"/>
  <c r="O371" i="10"/>
  <c r="K368" i="10"/>
  <c r="Q357" i="10"/>
  <c r="Q359" i="10"/>
  <c r="Q361" i="10"/>
  <c r="Q363" i="10"/>
  <c r="M361" i="10"/>
  <c r="Q358" i="10"/>
  <c r="R386" i="10"/>
  <c r="O382" i="10"/>
  <c r="O384" i="10"/>
  <c r="K383" i="10"/>
  <c r="K385" i="10"/>
  <c r="G382" i="10"/>
  <c r="G384" i="10"/>
  <c r="C383" i="10"/>
  <c r="C385" i="10"/>
  <c r="O385" i="10"/>
  <c r="C384" i="10"/>
  <c r="O383" i="10"/>
  <c r="C382" i="10"/>
  <c r="Q379" i="10"/>
  <c r="E379" i="10"/>
  <c r="Q378" i="10"/>
  <c r="Q377" i="10"/>
  <c r="E377" i="10"/>
  <c r="Q376" i="10"/>
  <c r="E375" i="10"/>
  <c r="R372" i="10"/>
  <c r="C367" i="10"/>
  <c r="C369" i="10"/>
  <c r="C371" i="10"/>
  <c r="K370" i="10"/>
  <c r="R364" i="10"/>
  <c r="E356" i="10"/>
  <c r="E358" i="10"/>
  <c r="E360" i="10"/>
  <c r="E362" i="10"/>
  <c r="M363" i="10"/>
  <c r="Q360" i="10"/>
  <c r="E359" i="10"/>
  <c r="K384" i="10"/>
  <c r="K382" i="10"/>
  <c r="M379" i="10"/>
  <c r="E378" i="10"/>
  <c r="M377" i="10"/>
  <c r="E376" i="10"/>
  <c r="M375" i="10"/>
  <c r="G366" i="10"/>
  <c r="G368" i="10"/>
  <c r="G370" i="10"/>
  <c r="G369" i="10"/>
  <c r="O367" i="10"/>
  <c r="C366" i="10"/>
  <c r="I357" i="10"/>
  <c r="I359" i="10"/>
  <c r="I361" i="10"/>
  <c r="I363" i="10"/>
  <c r="Q362" i="10"/>
  <c r="E361" i="10"/>
  <c r="I358" i="10"/>
  <c r="M357" i="10"/>
  <c r="O379" i="10"/>
  <c r="G379" i="10"/>
  <c r="K378" i="10"/>
  <c r="C378" i="10"/>
  <c r="O377" i="10"/>
  <c r="G377" i="10"/>
  <c r="K376" i="10"/>
  <c r="C376" i="10"/>
  <c r="O363" i="10"/>
  <c r="G363" i="10"/>
  <c r="K362" i="10"/>
  <c r="C362" i="10"/>
  <c r="O361" i="10"/>
  <c r="G361" i="10"/>
  <c r="K360" i="10"/>
  <c r="C360" i="10"/>
  <c r="O359" i="10"/>
  <c r="G359" i="10"/>
  <c r="K358" i="10"/>
  <c r="C358" i="10"/>
  <c r="K209" i="25"/>
  <c r="J210" i="25" s="1"/>
  <c r="L199" i="25"/>
  <c r="S67" i="8"/>
  <c r="S71" i="8"/>
  <c r="S65" i="8"/>
  <c r="S53" i="8"/>
  <c r="S59" i="8"/>
  <c r="S54" i="8"/>
  <c r="S39" i="8"/>
  <c r="S36" i="8"/>
  <c r="S26" i="8"/>
  <c r="S18" i="8"/>
  <c r="S22" i="8"/>
  <c r="S13" i="8"/>
  <c r="I198" i="7"/>
  <c r="B198" i="7"/>
  <c r="F198" i="7"/>
  <c r="J198" i="7"/>
  <c r="N198" i="7"/>
  <c r="E202" i="7"/>
  <c r="I202" i="7"/>
  <c r="M202" i="7"/>
  <c r="E198" i="7"/>
  <c r="C198" i="7"/>
  <c r="G198" i="7"/>
  <c r="K198" i="7"/>
  <c r="O198" i="7"/>
  <c r="B202" i="7"/>
  <c r="F202" i="7"/>
  <c r="J202" i="7"/>
  <c r="N202" i="7"/>
  <c r="M198" i="7"/>
  <c r="D198" i="7"/>
  <c r="H198" i="7"/>
  <c r="L198" i="7"/>
  <c r="C202" i="7"/>
  <c r="G202" i="7"/>
  <c r="K202" i="7"/>
  <c r="R334" i="4"/>
  <c r="R333" i="4"/>
  <c r="R332" i="4"/>
  <c r="O5" i="1" s="1"/>
  <c r="S331" i="4"/>
  <c r="S330" i="4"/>
  <c r="S329" i="4"/>
  <c r="S328" i="4"/>
  <c r="S327" i="4"/>
  <c r="S326" i="4"/>
  <c r="S325" i="4"/>
  <c r="S324" i="4"/>
  <c r="S323" i="4"/>
  <c r="S322" i="4"/>
  <c r="S321" i="4"/>
  <c r="S320" i="4"/>
  <c r="P145" i="5"/>
  <c r="O145" i="5"/>
  <c r="N145" i="5"/>
  <c r="M145" i="5"/>
  <c r="L145" i="5"/>
  <c r="K145" i="5"/>
  <c r="J145" i="5"/>
  <c r="I145" i="5"/>
  <c r="H145" i="5"/>
  <c r="G145" i="5"/>
  <c r="F145" i="5"/>
  <c r="E145" i="5"/>
  <c r="D145" i="5"/>
  <c r="C145" i="5"/>
  <c r="B145" i="5"/>
  <c r="Q144" i="5"/>
  <c r="Q143" i="5"/>
  <c r="Q142" i="5"/>
  <c r="Q141" i="5"/>
  <c r="P138" i="5"/>
  <c r="O138" i="5"/>
  <c r="N138" i="5"/>
  <c r="M138" i="5"/>
  <c r="L138" i="5"/>
  <c r="K138" i="5"/>
  <c r="J138" i="5"/>
  <c r="I138" i="5"/>
  <c r="H138" i="5"/>
  <c r="G138" i="5"/>
  <c r="F138" i="5"/>
  <c r="E138" i="5"/>
  <c r="D138" i="5"/>
  <c r="C138" i="5"/>
  <c r="B138" i="5"/>
  <c r="Q137" i="5"/>
  <c r="Q136" i="5"/>
  <c r="Q135" i="5"/>
  <c r="Q134" i="5"/>
  <c r="P144" i="3"/>
  <c r="O144" i="3"/>
  <c r="N144" i="3"/>
  <c r="M144" i="3"/>
  <c r="L144" i="3"/>
  <c r="K144" i="3"/>
  <c r="J144" i="3"/>
  <c r="I144" i="3"/>
  <c r="H144" i="3"/>
  <c r="G144" i="3"/>
  <c r="F144" i="3"/>
  <c r="E144" i="3"/>
  <c r="D144" i="3"/>
  <c r="C144" i="3"/>
  <c r="B144" i="3"/>
  <c r="Q143" i="3"/>
  <c r="Q142" i="3"/>
  <c r="Q141" i="3"/>
  <c r="Q140" i="3"/>
  <c r="P137" i="3"/>
  <c r="O137" i="3"/>
  <c r="N137" i="3"/>
  <c r="M137" i="3"/>
  <c r="L137" i="3"/>
  <c r="K137" i="3"/>
  <c r="J137" i="3"/>
  <c r="I137" i="3"/>
  <c r="H137" i="3"/>
  <c r="G137" i="3"/>
  <c r="F137" i="3"/>
  <c r="E137" i="3"/>
  <c r="D137" i="3"/>
  <c r="C137" i="3"/>
  <c r="B137" i="3"/>
  <c r="Q136" i="3"/>
  <c r="Q135" i="3"/>
  <c r="Q134" i="3"/>
  <c r="Q133" i="3"/>
  <c r="U18" i="2"/>
  <c r="V17" i="2" s="1"/>
  <c r="U12" i="2"/>
  <c r="V12" i="2" s="1"/>
  <c r="U6" i="2"/>
  <c r="L202" i="25" l="1"/>
  <c r="L200" i="25"/>
  <c r="K333" i="10"/>
  <c r="S337" i="4"/>
  <c r="Q144" i="3"/>
  <c r="O8" i="1" s="1"/>
  <c r="G210" i="25"/>
  <c r="L207" i="25"/>
  <c r="L197" i="25"/>
  <c r="F210" i="25"/>
  <c r="I210" i="25"/>
  <c r="O325" i="10"/>
  <c r="O333" i="10"/>
  <c r="O341" i="10"/>
  <c r="Q145" i="5"/>
  <c r="J146" i="5" s="1"/>
  <c r="O7" i="1"/>
  <c r="S345" i="4"/>
  <c r="G353" i="4"/>
  <c r="K353" i="4"/>
  <c r="O353" i="4"/>
  <c r="Q198" i="27"/>
  <c r="B210" i="25"/>
  <c r="S40" i="8"/>
  <c r="S339" i="4"/>
  <c r="S347" i="4"/>
  <c r="D353" i="4"/>
  <c r="L353" i="4"/>
  <c r="P353" i="4"/>
  <c r="S336" i="4"/>
  <c r="S344" i="4"/>
  <c r="S334" i="4"/>
  <c r="E347" i="10"/>
  <c r="Q341" i="10"/>
  <c r="M341" i="10"/>
  <c r="K341" i="10"/>
  <c r="I341" i="10"/>
  <c r="G341" i="10"/>
  <c r="E341" i="10"/>
  <c r="C341" i="10"/>
  <c r="Q333" i="10"/>
  <c r="M333" i="10"/>
  <c r="I333" i="10"/>
  <c r="G333" i="10"/>
  <c r="E333" i="10"/>
  <c r="C333" i="10"/>
  <c r="Q325" i="10"/>
  <c r="M325" i="10"/>
  <c r="K325" i="10"/>
  <c r="I325" i="10"/>
  <c r="G325" i="10"/>
  <c r="E325" i="10"/>
  <c r="C325" i="10"/>
  <c r="D210" i="25"/>
  <c r="L208" i="25"/>
  <c r="L203" i="25"/>
  <c r="H210" i="25"/>
  <c r="E210" i="25"/>
  <c r="L206" i="25"/>
  <c r="L191" i="25"/>
  <c r="L201" i="25"/>
  <c r="L192" i="25"/>
  <c r="L194" i="25"/>
  <c r="L193" i="25"/>
  <c r="L196" i="25"/>
  <c r="C210" i="25"/>
  <c r="L198" i="25"/>
  <c r="L190" i="25"/>
  <c r="L195" i="25"/>
  <c r="L205" i="25"/>
  <c r="L204" i="25"/>
  <c r="S72" i="8"/>
  <c r="S60" i="8"/>
  <c r="S33" i="8"/>
  <c r="S23" i="8"/>
  <c r="S14" i="8"/>
  <c r="Q202" i="7"/>
  <c r="Q198" i="7"/>
  <c r="S341" i="4"/>
  <c r="S340" i="4"/>
  <c r="E353" i="4"/>
  <c r="M353" i="4"/>
  <c r="Q353" i="4"/>
  <c r="S342" i="4"/>
  <c r="S338" i="4"/>
  <c r="S343" i="4"/>
  <c r="S346" i="4"/>
  <c r="F353" i="4"/>
  <c r="J353" i="4"/>
  <c r="N353" i="4"/>
  <c r="C353" i="4"/>
  <c r="S332" i="4"/>
  <c r="S333" i="4"/>
  <c r="Q138" i="5"/>
  <c r="R137" i="5" s="1"/>
  <c r="R143" i="3"/>
  <c r="O4" i="1"/>
  <c r="V4" i="2"/>
  <c r="V5" i="2"/>
  <c r="K364" i="10"/>
  <c r="K380" i="10"/>
  <c r="Q372" i="10"/>
  <c r="I372" i="10"/>
  <c r="Q386" i="10"/>
  <c r="M386" i="10"/>
  <c r="O380" i="10"/>
  <c r="C364" i="10"/>
  <c r="C380" i="10"/>
  <c r="E372" i="10"/>
  <c r="I386" i="10"/>
  <c r="K386" i="10"/>
  <c r="G386" i="10"/>
  <c r="M372" i="10"/>
  <c r="E386" i="10"/>
  <c r="G364" i="10"/>
  <c r="G380" i="10"/>
  <c r="Q364" i="10"/>
  <c r="C372" i="10"/>
  <c r="E364" i="10"/>
  <c r="O364" i="10"/>
  <c r="I380" i="10"/>
  <c r="O372" i="10"/>
  <c r="M364" i="10"/>
  <c r="G372" i="10"/>
  <c r="Q380" i="10"/>
  <c r="K372" i="10"/>
  <c r="E380" i="10"/>
  <c r="I364" i="10"/>
  <c r="M380" i="10"/>
  <c r="O386" i="10"/>
  <c r="O146" i="5"/>
  <c r="E145" i="3"/>
  <c r="R141" i="3"/>
  <c r="H145" i="3"/>
  <c r="Q137" i="3"/>
  <c r="V10" i="2"/>
  <c r="V11" i="2"/>
  <c r="V8" i="2"/>
  <c r="V9" i="2"/>
  <c r="V14" i="2"/>
  <c r="V15" i="2"/>
  <c r="V18" i="2"/>
  <c r="V16" i="2"/>
  <c r="D145" i="3" l="1"/>
  <c r="R142" i="3"/>
  <c r="P145" i="3"/>
  <c r="O145" i="3"/>
  <c r="N145" i="3"/>
  <c r="L145" i="3"/>
  <c r="K145" i="3"/>
  <c r="I145" i="3"/>
  <c r="P146" i="5"/>
  <c r="L146" i="5"/>
  <c r="C146" i="5"/>
  <c r="E146" i="5"/>
  <c r="R141" i="5"/>
  <c r="R144" i="5"/>
  <c r="I146" i="5"/>
  <c r="M146" i="5"/>
  <c r="N146" i="5"/>
  <c r="K146" i="5"/>
  <c r="R143" i="5"/>
  <c r="B145" i="3"/>
  <c r="G145" i="3"/>
  <c r="R140" i="3"/>
  <c r="R144" i="3" s="1"/>
  <c r="J145" i="3"/>
  <c r="C145" i="3"/>
  <c r="F145" i="3"/>
  <c r="M145" i="3"/>
  <c r="D146" i="5"/>
  <c r="R142" i="5"/>
  <c r="R145" i="5" s="1"/>
  <c r="B146" i="5"/>
  <c r="H146" i="5"/>
  <c r="G146" i="5"/>
  <c r="F146" i="5"/>
  <c r="N139" i="5"/>
  <c r="G139" i="5"/>
  <c r="J139" i="5"/>
  <c r="C139" i="5"/>
  <c r="R134" i="5"/>
  <c r="P139" i="5"/>
  <c r="R136" i="5"/>
  <c r="D139" i="5"/>
  <c r="S350" i="4"/>
  <c r="P6" i="1"/>
  <c r="O6" i="1"/>
  <c r="K210" i="25"/>
  <c r="L209" i="25"/>
  <c r="S349" i="4"/>
  <c r="M139" i="5"/>
  <c r="O139" i="5"/>
  <c r="B139" i="5"/>
  <c r="L139" i="5"/>
  <c r="E139" i="5"/>
  <c r="R135" i="5"/>
  <c r="I139" i="5"/>
  <c r="K139" i="5"/>
  <c r="F139" i="5"/>
  <c r="H139" i="5"/>
  <c r="S348" i="4"/>
  <c r="R353" i="4"/>
  <c r="R135" i="3"/>
  <c r="R133" i="3"/>
  <c r="O138" i="3"/>
  <c r="C138" i="3"/>
  <c r="K138" i="3"/>
  <c r="G138" i="3"/>
  <c r="P138" i="3"/>
  <c r="R136" i="3"/>
  <c r="B138" i="3"/>
  <c r="L138" i="3"/>
  <c r="H138" i="3"/>
  <c r="I138" i="3"/>
  <c r="F138" i="3"/>
  <c r="N138" i="3"/>
  <c r="R134" i="3"/>
  <c r="M138" i="3"/>
  <c r="J138" i="3"/>
  <c r="D138" i="3"/>
  <c r="E138" i="3"/>
  <c r="N24" i="1"/>
  <c r="D413" i="33"/>
  <c r="Q145" i="3" l="1"/>
  <c r="Q146" i="5"/>
  <c r="R138" i="5"/>
  <c r="Q139" i="5"/>
  <c r="Q138" i="3"/>
  <c r="R137" i="3"/>
  <c r="N25" i="1"/>
  <c r="N19" i="1"/>
  <c r="K138" i="15"/>
  <c r="K137" i="15"/>
  <c r="K139" i="15" l="1"/>
  <c r="N22" i="1" l="1"/>
  <c r="N18" i="1"/>
  <c r="N17" i="1"/>
  <c r="N15" i="1"/>
  <c r="O324" i="22"/>
  <c r="N324" i="22"/>
  <c r="J324" i="22"/>
  <c r="G324" i="22"/>
  <c r="E324" i="22"/>
  <c r="D324" i="22"/>
  <c r="P322" i="22"/>
  <c r="L322" i="22" s="1"/>
  <c r="H322" i="22"/>
  <c r="H321" i="22"/>
  <c r="R321" i="22" s="1"/>
  <c r="P320" i="22"/>
  <c r="H320" i="22"/>
  <c r="H319" i="22"/>
  <c r="R319" i="22" s="1"/>
  <c r="P318" i="22"/>
  <c r="H318" i="22"/>
  <c r="H317" i="22"/>
  <c r="L317" i="22" s="1"/>
  <c r="C316" i="22"/>
  <c r="C324" i="22" s="1"/>
  <c r="H315" i="22"/>
  <c r="L315" i="22" s="1"/>
  <c r="H314" i="22"/>
  <c r="R314" i="22" s="1"/>
  <c r="H313" i="22"/>
  <c r="P313" i="22" s="1"/>
  <c r="H312" i="22"/>
  <c r="H311" i="22"/>
  <c r="L311" i="22" s="1"/>
  <c r="B310" i="22"/>
  <c r="B324" i="22" s="1"/>
  <c r="H309" i="22"/>
  <c r="R309" i="22" s="1"/>
  <c r="H308" i="22"/>
  <c r="R307" i="22"/>
  <c r="L307" i="22" s="1"/>
  <c r="H307" i="22"/>
  <c r="H306" i="22"/>
  <c r="H305" i="22"/>
  <c r="L305" i="22" s="1"/>
  <c r="H304" i="22"/>
  <c r="R303" i="22"/>
  <c r="H303" i="22"/>
  <c r="H302" i="22"/>
  <c r="L302" i="22" s="1"/>
  <c r="M301" i="22"/>
  <c r="M324" i="22" s="1"/>
  <c r="K301" i="22"/>
  <c r="K324" i="22" s="1"/>
  <c r="F301" i="22"/>
  <c r="H301" i="22" s="1"/>
  <c r="P300" i="22"/>
  <c r="H300" i="22"/>
  <c r="L318" i="22" l="1"/>
  <c r="L300" i="22"/>
  <c r="R320" i="22"/>
  <c r="P324" i="22"/>
  <c r="H310" i="22"/>
  <c r="L301" i="22"/>
  <c r="H316" i="22"/>
  <c r="L316" i="22" s="1"/>
  <c r="F324" i="22"/>
  <c r="N13" i="1"/>
  <c r="L324" i="22" l="1"/>
  <c r="H324" i="22"/>
  <c r="R357" i="4"/>
  <c r="R358" i="4"/>
  <c r="R359" i="4"/>
  <c r="R360" i="4"/>
  <c r="R361" i="4"/>
  <c r="R362" i="4"/>
  <c r="R363" i="4"/>
  <c r="R364" i="4"/>
  <c r="R365" i="4"/>
  <c r="R366" i="4"/>
  <c r="R367" i="4"/>
  <c r="R368" i="4"/>
  <c r="R324" i="22" l="1"/>
  <c r="R326" i="22" l="1"/>
  <c r="N326" i="22"/>
  <c r="J326" i="22"/>
  <c r="E326" i="22"/>
  <c r="P326" i="22"/>
  <c r="K326" i="22"/>
  <c r="M326" i="22"/>
  <c r="G326" i="22"/>
  <c r="B326" i="22"/>
  <c r="D326" i="22"/>
  <c r="O326" i="22"/>
  <c r="C326" i="22"/>
  <c r="L326" i="22"/>
  <c r="F326" i="22"/>
  <c r="H326" i="22"/>
  <c r="S6" i="2"/>
  <c r="T4" i="2" s="1"/>
  <c r="T5" i="2" l="1"/>
  <c r="B206" i="13"/>
  <c r="C203" i="13" s="1"/>
  <c r="B201" i="13"/>
  <c r="C197" i="13" s="1"/>
  <c r="G139" i="15"/>
  <c r="F139" i="15"/>
  <c r="E139" i="15"/>
  <c r="D139" i="15"/>
  <c r="C139" i="15"/>
  <c r="G135" i="15"/>
  <c r="F135" i="15"/>
  <c r="E135" i="15"/>
  <c r="D135" i="15"/>
  <c r="C135" i="15"/>
  <c r="K134" i="15"/>
  <c r="K133" i="15"/>
  <c r="J131" i="15"/>
  <c r="I131" i="15"/>
  <c r="G131" i="15"/>
  <c r="F131" i="15"/>
  <c r="E131" i="15"/>
  <c r="D131" i="15"/>
  <c r="C131" i="15"/>
  <c r="K130" i="15"/>
  <c r="K129" i="15"/>
  <c r="K449" i="33"/>
  <c r="K448" i="33"/>
  <c r="J434" i="33"/>
  <c r="I434" i="33"/>
  <c r="H434" i="33"/>
  <c r="G434" i="33"/>
  <c r="F434" i="33"/>
  <c r="E434" i="33"/>
  <c r="D434" i="33"/>
  <c r="K433" i="33"/>
  <c r="K432" i="33"/>
  <c r="K431" i="33"/>
  <c r="K430" i="33"/>
  <c r="K429" i="33"/>
  <c r="J424" i="33"/>
  <c r="I424" i="33"/>
  <c r="H424" i="33"/>
  <c r="G424" i="33"/>
  <c r="F424" i="33"/>
  <c r="E424" i="33"/>
  <c r="D424" i="33"/>
  <c r="K423" i="33"/>
  <c r="K422" i="33"/>
  <c r="K421" i="33"/>
  <c r="K420" i="33"/>
  <c r="K419" i="33"/>
  <c r="J413" i="33"/>
  <c r="J414" i="33" s="1"/>
  <c r="I413" i="33"/>
  <c r="I414" i="33" s="1"/>
  <c r="H413" i="33"/>
  <c r="H414" i="33" s="1"/>
  <c r="G413" i="33"/>
  <c r="G414" i="33" s="1"/>
  <c r="F413" i="33"/>
  <c r="F414" i="33" s="1"/>
  <c r="E413" i="33"/>
  <c r="E414" i="33" s="1"/>
  <c r="D414" i="33"/>
  <c r="K412" i="33"/>
  <c r="K411" i="33"/>
  <c r="K410" i="33"/>
  <c r="C199" i="13" l="1"/>
  <c r="N28" i="1"/>
  <c r="K450" i="33"/>
  <c r="K434" i="33"/>
  <c r="K424" i="33"/>
  <c r="G440" i="33"/>
  <c r="G439" i="33" s="1"/>
  <c r="D440" i="33"/>
  <c r="D439" i="33" s="1"/>
  <c r="H440" i="33"/>
  <c r="H439" i="33" s="1"/>
  <c r="E440" i="33"/>
  <c r="E439" i="33" s="1"/>
  <c r="I440" i="33"/>
  <c r="I439" i="33" s="1"/>
  <c r="K413" i="33"/>
  <c r="K414" i="33" s="1"/>
  <c r="F440" i="33"/>
  <c r="F439" i="33" s="1"/>
  <c r="J440" i="33"/>
  <c r="J439" i="33" s="1"/>
  <c r="K135" i="15"/>
  <c r="K131" i="15"/>
  <c r="C200" i="13"/>
  <c r="C204" i="13"/>
  <c r="C205" i="13"/>
  <c r="C198" i="13"/>
  <c r="B369" i="12"/>
  <c r="B361" i="12"/>
  <c r="C360" i="12" s="1"/>
  <c r="B356" i="12"/>
  <c r="C355" i="12" s="1"/>
  <c r="B350" i="12"/>
  <c r="C348" i="12" s="1"/>
  <c r="B342" i="12"/>
  <c r="C340" i="12" s="1"/>
  <c r="B498" i="11"/>
  <c r="B493" i="11"/>
  <c r="C492" i="11" s="1"/>
  <c r="B487" i="11"/>
  <c r="C487" i="11" s="1"/>
  <c r="D478" i="11"/>
  <c r="E477" i="11" s="1"/>
  <c r="B478" i="11"/>
  <c r="C476" i="11" s="1"/>
  <c r="D471" i="11"/>
  <c r="B471" i="11"/>
  <c r="C471" i="11" s="1"/>
  <c r="D463" i="11"/>
  <c r="P225" i="27"/>
  <c r="O225" i="27"/>
  <c r="N225" i="27"/>
  <c r="M225" i="27"/>
  <c r="L225" i="27"/>
  <c r="K225" i="27"/>
  <c r="J225" i="27"/>
  <c r="I225" i="27"/>
  <c r="H225" i="27"/>
  <c r="G225" i="27"/>
  <c r="F225" i="27"/>
  <c r="E225" i="27"/>
  <c r="D225" i="27"/>
  <c r="C225" i="27"/>
  <c r="B225" i="27"/>
  <c r="Q224" i="27"/>
  <c r="Q223" i="27"/>
  <c r="Q222" i="27"/>
  <c r="Q221" i="27"/>
  <c r="Q220" i="27"/>
  <c r="C486" i="11" l="1"/>
  <c r="C206" i="13"/>
  <c r="C482" i="11"/>
  <c r="C481" i="11"/>
  <c r="C485" i="11"/>
  <c r="K440" i="33"/>
  <c r="K439" i="33" s="1"/>
  <c r="C345" i="12"/>
  <c r="C368" i="12"/>
  <c r="C367" i="12"/>
  <c r="C366" i="12"/>
  <c r="C364" i="12"/>
  <c r="C365" i="12"/>
  <c r="C363" i="12"/>
  <c r="C349" i="12"/>
  <c r="E469" i="11"/>
  <c r="E468" i="11"/>
  <c r="E458" i="11"/>
  <c r="N27" i="1"/>
  <c r="C491" i="11"/>
  <c r="C489" i="11"/>
  <c r="C490" i="11"/>
  <c r="C201" i="13"/>
  <c r="C498" i="11"/>
  <c r="C496" i="11"/>
  <c r="C483" i="11"/>
  <c r="C497" i="11"/>
  <c r="C352" i="12"/>
  <c r="C346" i="12"/>
  <c r="C347" i="12"/>
  <c r="C369" i="12"/>
  <c r="C353" i="12"/>
  <c r="C354" i="12"/>
  <c r="C335" i="12"/>
  <c r="C341" i="12"/>
  <c r="C337" i="12"/>
  <c r="C338" i="12"/>
  <c r="C342" i="12"/>
  <c r="C334" i="12"/>
  <c r="C339" i="12"/>
  <c r="C480" i="11"/>
  <c r="C484" i="11"/>
  <c r="E476" i="11"/>
  <c r="C468" i="11"/>
  <c r="C466" i="11"/>
  <c r="C469" i="11"/>
  <c r="C467" i="11"/>
  <c r="C470" i="11"/>
  <c r="C465" i="11"/>
  <c r="C463" i="11"/>
  <c r="C455" i="11"/>
  <c r="C457" i="11"/>
  <c r="C459" i="11"/>
  <c r="C461" i="11"/>
  <c r="C458" i="11"/>
  <c r="C462" i="11"/>
  <c r="C460" i="11"/>
  <c r="C456" i="11"/>
  <c r="E460" i="11"/>
  <c r="E462" i="11"/>
  <c r="E455" i="11"/>
  <c r="E457" i="11"/>
  <c r="E459" i="11"/>
  <c r="E461" i="11"/>
  <c r="E456" i="11"/>
  <c r="Q225" i="27"/>
  <c r="R225" i="27" s="1"/>
  <c r="C358" i="12"/>
  <c r="C359" i="12"/>
  <c r="C336" i="12"/>
  <c r="C344" i="12"/>
  <c r="E466" i="11"/>
  <c r="E470" i="11"/>
  <c r="C475" i="11"/>
  <c r="C477" i="11"/>
  <c r="C493" i="11"/>
  <c r="E465" i="11"/>
  <c r="E467" i="11"/>
  <c r="E475" i="11"/>
  <c r="C495" i="11"/>
  <c r="J232" i="25"/>
  <c r="I232" i="25"/>
  <c r="H232" i="25"/>
  <c r="G232" i="25"/>
  <c r="F232" i="25"/>
  <c r="E232" i="25"/>
  <c r="D232" i="25"/>
  <c r="C232" i="25"/>
  <c r="B232" i="25"/>
  <c r="K231" i="25"/>
  <c r="K230" i="25"/>
  <c r="K229" i="25"/>
  <c r="K228" i="25"/>
  <c r="K227" i="25"/>
  <c r="K226" i="25"/>
  <c r="K225" i="25"/>
  <c r="K224" i="25"/>
  <c r="K223" i="25"/>
  <c r="K222" i="25"/>
  <c r="K221" i="25"/>
  <c r="K220" i="25"/>
  <c r="K219" i="25"/>
  <c r="K218" i="25"/>
  <c r="K217" i="25"/>
  <c r="K216" i="25"/>
  <c r="K215" i="25"/>
  <c r="K214" i="25"/>
  <c r="K213" i="25"/>
  <c r="U14" i="26"/>
  <c r="N23" i="1" s="1"/>
  <c r="U7" i="26"/>
  <c r="N16" i="1" s="1"/>
  <c r="U6" i="26"/>
  <c r="N14" i="1" s="1"/>
  <c r="T72" i="8"/>
  <c r="T60" i="8"/>
  <c r="U59" i="8" s="1"/>
  <c r="U39" i="8"/>
  <c r="U38" i="8"/>
  <c r="U37" i="8"/>
  <c r="U36" i="8"/>
  <c r="T33" i="8"/>
  <c r="U31" i="8" s="1"/>
  <c r="T23" i="8"/>
  <c r="U22" i="8" s="1"/>
  <c r="T14" i="8"/>
  <c r="U8" i="8" s="1"/>
  <c r="P241" i="7"/>
  <c r="O241" i="7"/>
  <c r="N241" i="7"/>
  <c r="M241" i="7"/>
  <c r="L241" i="7"/>
  <c r="K241" i="7"/>
  <c r="J241" i="7"/>
  <c r="I241" i="7"/>
  <c r="H241" i="7"/>
  <c r="G241" i="7"/>
  <c r="F241" i="7"/>
  <c r="E241" i="7"/>
  <c r="D241" i="7"/>
  <c r="C241" i="7"/>
  <c r="B241" i="7"/>
  <c r="Q240" i="7"/>
  <c r="Q239" i="7"/>
  <c r="P236" i="7"/>
  <c r="O236" i="7"/>
  <c r="N236" i="7"/>
  <c r="M236" i="7"/>
  <c r="L236" i="7"/>
  <c r="K236" i="7"/>
  <c r="J236" i="7"/>
  <c r="I236" i="7"/>
  <c r="H236" i="7"/>
  <c r="G236" i="7"/>
  <c r="F236" i="7"/>
  <c r="E236" i="7"/>
  <c r="D236" i="7"/>
  <c r="C236" i="7"/>
  <c r="B236" i="7"/>
  <c r="Q235" i="7"/>
  <c r="Q234" i="7"/>
  <c r="P231" i="7"/>
  <c r="O231" i="7"/>
  <c r="N231" i="7"/>
  <c r="M231" i="7"/>
  <c r="L231" i="7"/>
  <c r="K231" i="7"/>
  <c r="J231" i="7"/>
  <c r="I231" i="7"/>
  <c r="H231" i="7"/>
  <c r="G231" i="7"/>
  <c r="F231" i="7"/>
  <c r="E231" i="7"/>
  <c r="D231" i="7"/>
  <c r="C231" i="7"/>
  <c r="B231" i="7"/>
  <c r="Q230" i="7"/>
  <c r="N10" i="1" s="1"/>
  <c r="Q229" i="7"/>
  <c r="Q225" i="7"/>
  <c r="Q221" i="7"/>
  <c r="P222" i="7" s="1"/>
  <c r="Q387" i="4"/>
  <c r="P387" i="4"/>
  <c r="O387" i="4"/>
  <c r="N387" i="4"/>
  <c r="M387" i="4"/>
  <c r="L387" i="4"/>
  <c r="K387" i="4"/>
  <c r="J387" i="4"/>
  <c r="I387" i="4"/>
  <c r="H387" i="4"/>
  <c r="G387" i="4"/>
  <c r="F387" i="4"/>
  <c r="E387" i="4"/>
  <c r="D387" i="4"/>
  <c r="C387" i="4"/>
  <c r="Q386" i="4"/>
  <c r="P386" i="4"/>
  <c r="O386" i="4"/>
  <c r="N386" i="4"/>
  <c r="M386" i="4"/>
  <c r="L386" i="4"/>
  <c r="K386" i="4"/>
  <c r="J386" i="4"/>
  <c r="I386" i="4"/>
  <c r="H386" i="4"/>
  <c r="G386" i="4"/>
  <c r="F386" i="4"/>
  <c r="E386" i="4"/>
  <c r="D386" i="4"/>
  <c r="C386" i="4"/>
  <c r="Q385" i="4"/>
  <c r="P385" i="4"/>
  <c r="O385" i="4"/>
  <c r="N385" i="4"/>
  <c r="M385" i="4"/>
  <c r="L385" i="4"/>
  <c r="K385" i="4"/>
  <c r="J385" i="4"/>
  <c r="I385" i="4"/>
  <c r="H385" i="4"/>
  <c r="G385" i="4"/>
  <c r="F385" i="4"/>
  <c r="E385" i="4"/>
  <c r="D385" i="4"/>
  <c r="C385" i="4"/>
  <c r="R384" i="4"/>
  <c r="R383" i="4"/>
  <c r="R382" i="4"/>
  <c r="R381" i="4"/>
  <c r="R380" i="4"/>
  <c r="R379" i="4"/>
  <c r="R378" i="4"/>
  <c r="R377" i="4"/>
  <c r="R376" i="4"/>
  <c r="R375" i="4"/>
  <c r="R374" i="4"/>
  <c r="R373" i="4"/>
  <c r="R371" i="4"/>
  <c r="R370" i="4"/>
  <c r="R369" i="4"/>
  <c r="S368" i="4"/>
  <c r="S367" i="4"/>
  <c r="S366" i="4"/>
  <c r="S365" i="4"/>
  <c r="S364" i="4"/>
  <c r="S363" i="4"/>
  <c r="S362" i="4"/>
  <c r="S361" i="4"/>
  <c r="S360" i="4"/>
  <c r="S359" i="4"/>
  <c r="S358" i="4"/>
  <c r="S357" i="4"/>
  <c r="P161" i="5"/>
  <c r="O161" i="5"/>
  <c r="N161" i="5"/>
  <c r="M161" i="5"/>
  <c r="L161" i="5"/>
  <c r="K161" i="5"/>
  <c r="J161" i="5"/>
  <c r="I161" i="5"/>
  <c r="H161" i="5"/>
  <c r="G161" i="5"/>
  <c r="F161" i="5"/>
  <c r="E161" i="5"/>
  <c r="D161" i="5"/>
  <c r="C161" i="5"/>
  <c r="B161" i="5"/>
  <c r="Q160" i="5"/>
  <c r="Q159" i="5"/>
  <c r="Q158" i="5"/>
  <c r="Q157" i="5"/>
  <c r="P154" i="5"/>
  <c r="O154" i="5"/>
  <c r="N154" i="5"/>
  <c r="M154" i="5"/>
  <c r="L154" i="5"/>
  <c r="K154" i="5"/>
  <c r="J154" i="5"/>
  <c r="I154" i="5"/>
  <c r="H154" i="5"/>
  <c r="G154" i="5"/>
  <c r="F154" i="5"/>
  <c r="E154" i="5"/>
  <c r="D154" i="5"/>
  <c r="C154" i="5"/>
  <c r="B154" i="5"/>
  <c r="Q153" i="5"/>
  <c r="Q152" i="5"/>
  <c r="Q151" i="5"/>
  <c r="Q150" i="5"/>
  <c r="P160" i="3"/>
  <c r="O160" i="3"/>
  <c r="N160" i="3"/>
  <c r="M160" i="3"/>
  <c r="L160" i="3"/>
  <c r="K160" i="3"/>
  <c r="J160" i="3"/>
  <c r="I160" i="3"/>
  <c r="H160" i="3"/>
  <c r="G160" i="3"/>
  <c r="F160" i="3"/>
  <c r="E160" i="3"/>
  <c r="D160" i="3"/>
  <c r="C160" i="3"/>
  <c r="B160" i="3"/>
  <c r="Q159" i="3"/>
  <c r="Q158" i="3"/>
  <c r="Q157" i="3"/>
  <c r="Q156" i="3"/>
  <c r="P153" i="3"/>
  <c r="O153" i="3"/>
  <c r="N153" i="3"/>
  <c r="M153" i="3"/>
  <c r="L153" i="3"/>
  <c r="K153" i="3"/>
  <c r="J153" i="3"/>
  <c r="I153" i="3"/>
  <c r="H153" i="3"/>
  <c r="G153" i="3"/>
  <c r="F153" i="3"/>
  <c r="E153" i="3"/>
  <c r="D153" i="3"/>
  <c r="C153" i="3"/>
  <c r="B153" i="3"/>
  <c r="Q152" i="3"/>
  <c r="Q151" i="3"/>
  <c r="Q150" i="3"/>
  <c r="Q149" i="3"/>
  <c r="N4" i="1"/>
  <c r="S18" i="2"/>
  <c r="S12" i="2"/>
  <c r="U57" i="8" l="1"/>
  <c r="U17" i="8"/>
  <c r="C350" i="12"/>
  <c r="U7" i="8"/>
  <c r="U12" i="8"/>
  <c r="S377" i="4"/>
  <c r="S376" i="4"/>
  <c r="S380" i="4"/>
  <c r="N388" i="4"/>
  <c r="E463" i="11"/>
  <c r="N226" i="27"/>
  <c r="L226" i="27"/>
  <c r="R224" i="27"/>
  <c r="P226" i="27"/>
  <c r="E390" i="4"/>
  <c r="F388" i="4"/>
  <c r="R386" i="4"/>
  <c r="O389" i="4"/>
  <c r="L390" i="4"/>
  <c r="U40" i="8"/>
  <c r="U56" i="8"/>
  <c r="C356" i="12"/>
  <c r="G226" i="27"/>
  <c r="O226" i="7"/>
  <c r="N9" i="1"/>
  <c r="K390" i="4"/>
  <c r="U13" i="8"/>
  <c r="N11" i="1"/>
  <c r="U58" i="8"/>
  <c r="C226" i="27"/>
  <c r="F226" i="27"/>
  <c r="J226" i="27"/>
  <c r="R223" i="27"/>
  <c r="K226" i="27"/>
  <c r="R220" i="27"/>
  <c r="D226" i="27"/>
  <c r="J388" i="4"/>
  <c r="G389" i="4"/>
  <c r="D390" i="4"/>
  <c r="P390" i="4"/>
  <c r="U54" i="8"/>
  <c r="U70" i="8"/>
  <c r="N12" i="1"/>
  <c r="I226" i="27"/>
  <c r="E226" i="27"/>
  <c r="R221" i="27"/>
  <c r="O226" i="27"/>
  <c r="M390" i="4"/>
  <c r="S369" i="4"/>
  <c r="N7" i="1"/>
  <c r="N5" i="1"/>
  <c r="N6" i="1" s="1"/>
  <c r="Q390" i="4"/>
  <c r="U55" i="8"/>
  <c r="N26" i="1"/>
  <c r="M226" i="27"/>
  <c r="H226" i="27"/>
  <c r="R222" i="27"/>
  <c r="B226" i="27"/>
  <c r="T18" i="2"/>
  <c r="T15" i="2"/>
  <c r="C361" i="12"/>
  <c r="E478" i="11"/>
  <c r="C478" i="11"/>
  <c r="E471" i="11"/>
  <c r="Q161" i="5"/>
  <c r="E162" i="5" s="1"/>
  <c r="S374" i="4"/>
  <c r="G388" i="4"/>
  <c r="O390" i="4"/>
  <c r="S378" i="4"/>
  <c r="S382" i="4"/>
  <c r="C388" i="4"/>
  <c r="S379" i="4"/>
  <c r="C390" i="4"/>
  <c r="G390" i="4"/>
  <c r="S370" i="4"/>
  <c r="S371" i="4"/>
  <c r="U28" i="8"/>
  <c r="U19" i="8"/>
  <c r="U20" i="8"/>
  <c r="U21" i="8"/>
  <c r="Q231" i="7"/>
  <c r="H226" i="7"/>
  <c r="K388" i="4"/>
  <c r="K389" i="4"/>
  <c r="D389" i="4"/>
  <c r="L389" i="4"/>
  <c r="O388" i="4"/>
  <c r="S375" i="4"/>
  <c r="S383" i="4"/>
  <c r="D388" i="4"/>
  <c r="L388" i="4"/>
  <c r="P388" i="4"/>
  <c r="E389" i="4"/>
  <c r="M389" i="4"/>
  <c r="Q389" i="4"/>
  <c r="F390" i="4"/>
  <c r="J390" i="4"/>
  <c r="N390" i="4"/>
  <c r="C389" i="4"/>
  <c r="S384" i="4"/>
  <c r="P389" i="4"/>
  <c r="S373" i="4"/>
  <c r="S381" i="4"/>
  <c r="E388" i="4"/>
  <c r="M388" i="4"/>
  <c r="Q388" i="4"/>
  <c r="F389" i="4"/>
  <c r="J389" i="4"/>
  <c r="N389" i="4"/>
  <c r="R387" i="4"/>
  <c r="Q160" i="3"/>
  <c r="N8" i="1" s="1"/>
  <c r="T17" i="2"/>
  <c r="T14" i="2"/>
  <c r="T16" i="2"/>
  <c r="T12" i="2"/>
  <c r="T8" i="2"/>
  <c r="T9" i="2"/>
  <c r="T10" i="2"/>
  <c r="T11" i="2"/>
  <c r="U67" i="8"/>
  <c r="U10" i="8"/>
  <c r="U68" i="8"/>
  <c r="U64" i="8"/>
  <c r="U5" i="8"/>
  <c r="U11" i="8"/>
  <c r="U71" i="8"/>
  <c r="K232" i="25"/>
  <c r="L226" i="25" s="1"/>
  <c r="U26" i="8"/>
  <c r="U29" i="8"/>
  <c r="U9" i="8"/>
  <c r="U18" i="8"/>
  <c r="U32" i="8"/>
  <c r="U30" i="8"/>
  <c r="U53" i="8"/>
  <c r="U65" i="8"/>
  <c r="U69" i="8"/>
  <c r="U27" i="8"/>
  <c r="U66" i="8"/>
  <c r="L226" i="7"/>
  <c r="B226" i="7"/>
  <c r="P226" i="7"/>
  <c r="Q241" i="7"/>
  <c r="D226" i="7"/>
  <c r="Q236" i="7"/>
  <c r="I222" i="7"/>
  <c r="M222" i="7"/>
  <c r="B222" i="7"/>
  <c r="F222" i="7"/>
  <c r="J222" i="7"/>
  <c r="N222" i="7"/>
  <c r="E226" i="7"/>
  <c r="I226" i="7"/>
  <c r="M226" i="7"/>
  <c r="C222" i="7"/>
  <c r="G222" i="7"/>
  <c r="K222" i="7"/>
  <c r="O222" i="7"/>
  <c r="F226" i="7"/>
  <c r="J226" i="7"/>
  <c r="N226" i="7"/>
  <c r="E222" i="7"/>
  <c r="D222" i="7"/>
  <c r="H222" i="7"/>
  <c r="L222" i="7"/>
  <c r="C226" i="7"/>
  <c r="G226" i="7"/>
  <c r="K226" i="7"/>
  <c r="R385" i="4"/>
  <c r="Q154" i="5"/>
  <c r="B155" i="5" s="1"/>
  <c r="Q153" i="3"/>
  <c r="H154" i="3" s="1"/>
  <c r="K496" i="33"/>
  <c r="N161" i="3" l="1"/>
  <c r="U60" i="8"/>
  <c r="U23" i="8"/>
  <c r="R159" i="5"/>
  <c r="K161" i="3"/>
  <c r="F161" i="3"/>
  <c r="L161" i="3"/>
  <c r="J162" i="5"/>
  <c r="R160" i="5"/>
  <c r="S386" i="4"/>
  <c r="D162" i="5"/>
  <c r="K162" i="5"/>
  <c r="G233" i="25"/>
  <c r="U33" i="8"/>
  <c r="B233" i="25"/>
  <c r="R159" i="3"/>
  <c r="Q226" i="27"/>
  <c r="U14" i="8"/>
  <c r="F162" i="5"/>
  <c r="P162" i="5"/>
  <c r="O162" i="5"/>
  <c r="L162" i="5"/>
  <c r="R157" i="5"/>
  <c r="M162" i="5"/>
  <c r="C162" i="5"/>
  <c r="G162" i="5"/>
  <c r="H162" i="5"/>
  <c r="N162" i="5"/>
  <c r="B162" i="5"/>
  <c r="R158" i="5"/>
  <c r="I162" i="5"/>
  <c r="S387" i="4"/>
  <c r="R390" i="4"/>
  <c r="U72" i="8"/>
  <c r="Q226" i="7"/>
  <c r="Q222" i="7"/>
  <c r="H161" i="3"/>
  <c r="C161" i="3"/>
  <c r="J161" i="3"/>
  <c r="G161" i="3"/>
  <c r="I161" i="3"/>
  <c r="D161" i="3"/>
  <c r="R157" i="3"/>
  <c r="R158" i="3"/>
  <c r="M161" i="3"/>
  <c r="E161" i="3"/>
  <c r="P161" i="3"/>
  <c r="O161" i="3"/>
  <c r="R156" i="3"/>
  <c r="B161" i="3"/>
  <c r="L213" i="25"/>
  <c r="L223" i="25"/>
  <c r="L222" i="25"/>
  <c r="L219" i="25"/>
  <c r="L225" i="25"/>
  <c r="L230" i="25"/>
  <c r="L229" i="25"/>
  <c r="J233" i="25"/>
  <c r="I233" i="25"/>
  <c r="L217" i="25"/>
  <c r="D233" i="25"/>
  <c r="L224" i="25"/>
  <c r="L228" i="25"/>
  <c r="L220" i="25"/>
  <c r="L216" i="25"/>
  <c r="L231" i="25"/>
  <c r="C233" i="25"/>
  <c r="L215" i="25"/>
  <c r="L214" i="25"/>
  <c r="H233" i="25"/>
  <c r="L221" i="25"/>
  <c r="F233" i="25"/>
  <c r="E233" i="25"/>
  <c r="L227" i="25"/>
  <c r="L218" i="25"/>
  <c r="R388" i="4"/>
  <c r="S385" i="4"/>
  <c r="R389" i="4"/>
  <c r="G155" i="5"/>
  <c r="O155" i="5"/>
  <c r="C155" i="5"/>
  <c r="K155" i="5"/>
  <c r="P155" i="5"/>
  <c r="R151" i="5"/>
  <c r="F155" i="5"/>
  <c r="L155" i="5"/>
  <c r="I155" i="5"/>
  <c r="H155" i="5"/>
  <c r="R153" i="5"/>
  <c r="N155" i="5"/>
  <c r="M155" i="5"/>
  <c r="R150" i="5"/>
  <c r="R152" i="5"/>
  <c r="J155" i="5"/>
  <c r="E155" i="5"/>
  <c r="D155" i="5"/>
  <c r="I154" i="3"/>
  <c r="P154" i="3"/>
  <c r="R150" i="3"/>
  <c r="F154" i="3"/>
  <c r="L154" i="3"/>
  <c r="N154" i="3"/>
  <c r="R149" i="3"/>
  <c r="R152" i="3"/>
  <c r="K154" i="3"/>
  <c r="G154" i="3"/>
  <c r="O154" i="3"/>
  <c r="C154" i="3"/>
  <c r="B154" i="3"/>
  <c r="E154" i="3"/>
  <c r="J154" i="3"/>
  <c r="R151" i="3"/>
  <c r="M154" i="3"/>
  <c r="D154" i="3"/>
  <c r="D5" i="4"/>
  <c r="D4" i="4"/>
  <c r="R161" i="5" l="1"/>
  <c r="K233" i="25"/>
  <c r="Q155" i="5"/>
  <c r="L232" i="25"/>
  <c r="Q162" i="5"/>
  <c r="R154" i="5"/>
  <c r="Q161" i="3"/>
  <c r="R160" i="3"/>
  <c r="Q154" i="3"/>
  <c r="R153" i="3"/>
  <c r="D6" i="4"/>
  <c r="Q408" i="4"/>
  <c r="P408" i="4"/>
  <c r="O408" i="4"/>
  <c r="N408" i="4"/>
  <c r="M408" i="4"/>
  <c r="L408" i="4"/>
  <c r="K408" i="4"/>
  <c r="J408" i="4"/>
  <c r="I408" i="4"/>
  <c r="H408" i="4"/>
  <c r="G408" i="4"/>
  <c r="F408" i="4"/>
  <c r="E408" i="4"/>
  <c r="D408" i="4"/>
  <c r="Q407" i="4"/>
  <c r="P407" i="4"/>
  <c r="O407" i="4"/>
  <c r="N407" i="4"/>
  <c r="M407" i="4"/>
  <c r="L407" i="4"/>
  <c r="K407" i="4"/>
  <c r="J407" i="4"/>
  <c r="I407" i="4"/>
  <c r="H407" i="4"/>
  <c r="G407" i="4"/>
  <c r="F407" i="4"/>
  <c r="E407" i="4"/>
  <c r="D407" i="4"/>
  <c r="Q406" i="4"/>
  <c r="P406" i="4"/>
  <c r="O406" i="4"/>
  <c r="N406" i="4"/>
  <c r="M406" i="4"/>
  <c r="L406" i="4"/>
  <c r="K406" i="4"/>
  <c r="J406" i="4"/>
  <c r="I406" i="4"/>
  <c r="H406" i="4"/>
  <c r="G406" i="4"/>
  <c r="F406" i="4"/>
  <c r="E406" i="4"/>
  <c r="D406" i="4"/>
  <c r="C408" i="4"/>
  <c r="C407" i="4"/>
  <c r="C406" i="4"/>
  <c r="J425" i="10" l="1"/>
  <c r="K423" i="10" s="1"/>
  <c r="R406" i="4" l="1"/>
  <c r="F4" i="1" l="1"/>
  <c r="G4" i="1"/>
  <c r="H4" i="1"/>
  <c r="I4" i="1"/>
  <c r="J4" i="1"/>
  <c r="E4" i="1"/>
  <c r="K4" i="1"/>
  <c r="O12" i="2" l="1"/>
  <c r="P8" i="2" s="1"/>
  <c r="M12" i="2"/>
  <c r="N8" i="2" s="1"/>
  <c r="K12" i="2"/>
  <c r="L12" i="2" s="1"/>
  <c r="I12" i="2"/>
  <c r="J10" i="2" s="1"/>
  <c r="G12" i="2"/>
  <c r="H12" i="2" s="1"/>
  <c r="E12" i="2"/>
  <c r="F12" i="2" s="1"/>
  <c r="C12" i="2"/>
  <c r="D12" i="2" s="1"/>
  <c r="N11" i="2" l="1"/>
  <c r="P10" i="2"/>
  <c r="F9" i="2"/>
  <c r="N9" i="2"/>
  <c r="H10" i="2"/>
  <c r="F8" i="2"/>
  <c r="P12" i="2"/>
  <c r="L10" i="2"/>
  <c r="J9" i="2"/>
  <c r="F11" i="2"/>
  <c r="J8" i="2"/>
  <c r="D10" i="2"/>
  <c r="J11" i="2"/>
  <c r="H8" i="2"/>
  <c r="D9" i="2"/>
  <c r="L9" i="2"/>
  <c r="F10" i="2"/>
  <c r="N10" i="2"/>
  <c r="H11" i="2"/>
  <c r="P11" i="2"/>
  <c r="J12" i="2"/>
  <c r="N12" i="2"/>
  <c r="D8" i="2"/>
  <c r="H9" i="2"/>
  <c r="P9" i="2"/>
  <c r="D11" i="2"/>
  <c r="L11" i="2"/>
  <c r="M24" i="1" l="1"/>
  <c r="M25" i="1" s="1"/>
  <c r="M22" i="1"/>
  <c r="M19" i="1"/>
  <c r="M17" i="1"/>
  <c r="M15" i="1"/>
  <c r="M13" i="1"/>
  <c r="M5" i="1" l="1"/>
  <c r="G44" i="30" l="1"/>
  <c r="K143" i="15" l="1"/>
  <c r="V82" i="8" l="1"/>
  <c r="H425" i="10" l="1"/>
  <c r="J139" i="25"/>
  <c r="I139" i="25"/>
  <c r="H139" i="25"/>
  <c r="G139" i="25"/>
  <c r="F139" i="25"/>
  <c r="E139" i="25"/>
  <c r="D139" i="25"/>
  <c r="C139" i="25"/>
  <c r="B139" i="25"/>
  <c r="K137" i="25"/>
  <c r="K136" i="25"/>
  <c r="K135" i="25"/>
  <c r="K134" i="25"/>
  <c r="K133" i="25"/>
  <c r="K132" i="25"/>
  <c r="K131" i="25"/>
  <c r="K130" i="25"/>
  <c r="K129" i="25"/>
  <c r="K128" i="25"/>
  <c r="K127" i="25"/>
  <c r="K126" i="25"/>
  <c r="K125" i="25"/>
  <c r="K124" i="25"/>
  <c r="K123" i="25"/>
  <c r="K122" i="25"/>
  <c r="K121" i="25"/>
  <c r="K120" i="25"/>
  <c r="K119" i="25"/>
  <c r="G255" i="25"/>
  <c r="K236" i="25"/>
  <c r="K237" i="25"/>
  <c r="K238" i="25"/>
  <c r="K239" i="25"/>
  <c r="K240" i="25"/>
  <c r="K241" i="25"/>
  <c r="K242" i="25"/>
  <c r="K243" i="25"/>
  <c r="K244" i="25"/>
  <c r="K245" i="25"/>
  <c r="K246" i="25"/>
  <c r="K247" i="25"/>
  <c r="K248" i="25"/>
  <c r="K249" i="25"/>
  <c r="K250" i="25"/>
  <c r="K251" i="25"/>
  <c r="K252" i="25"/>
  <c r="K253" i="25"/>
  <c r="K254" i="25"/>
  <c r="K139" i="25" l="1"/>
  <c r="L138" i="25" s="1"/>
  <c r="R394" i="4"/>
  <c r="R395" i="4"/>
  <c r="R396" i="4"/>
  <c r="R397" i="4"/>
  <c r="R398" i="4"/>
  <c r="R399" i="4"/>
  <c r="R400" i="4"/>
  <c r="R401" i="4"/>
  <c r="R402" i="4"/>
  <c r="R403" i="4"/>
  <c r="R404" i="4"/>
  <c r="R405" i="4"/>
  <c r="R407" i="4"/>
  <c r="R408" i="4"/>
  <c r="J481" i="33"/>
  <c r="F481" i="33"/>
  <c r="G481" i="33"/>
  <c r="H481" i="33"/>
  <c r="I481" i="33"/>
  <c r="E481" i="33"/>
  <c r="D481" i="33"/>
  <c r="L122" i="25" l="1"/>
  <c r="G140" i="25"/>
  <c r="B140" i="25"/>
  <c r="E140" i="25"/>
  <c r="L121" i="25"/>
  <c r="S402" i="4"/>
  <c r="S396" i="4"/>
  <c r="M7" i="1"/>
  <c r="F140" i="25"/>
  <c r="H140" i="25"/>
  <c r="L135" i="25"/>
  <c r="L120" i="25"/>
  <c r="L119" i="25"/>
  <c r="L137" i="25"/>
  <c r="L136" i="25"/>
  <c r="L134" i="25"/>
  <c r="L131" i="25"/>
  <c r="L133" i="25"/>
  <c r="L128" i="25"/>
  <c r="J140" i="25"/>
  <c r="L125" i="25"/>
  <c r="L132" i="25"/>
  <c r="L127" i="25"/>
  <c r="L130" i="25"/>
  <c r="C140" i="25"/>
  <c r="I140" i="25"/>
  <c r="L129" i="25"/>
  <c r="D140" i="25"/>
  <c r="L124" i="25"/>
  <c r="L123" i="25"/>
  <c r="L126" i="25"/>
  <c r="E135" i="33"/>
  <c r="F135" i="33"/>
  <c r="G135" i="33"/>
  <c r="H135" i="33"/>
  <c r="I135" i="33"/>
  <c r="J135" i="33"/>
  <c r="D135" i="33"/>
  <c r="E460" i="33"/>
  <c r="F460" i="33"/>
  <c r="G460" i="33"/>
  <c r="H460" i="33"/>
  <c r="I460" i="33"/>
  <c r="J460" i="33"/>
  <c r="D460" i="33"/>
  <c r="D487" i="33" s="1"/>
  <c r="L139" i="25" l="1"/>
  <c r="K140" i="25"/>
  <c r="K497" i="33"/>
  <c r="J487" i="33"/>
  <c r="J486" i="33" s="1"/>
  <c r="I487" i="33"/>
  <c r="I486" i="33" s="1"/>
  <c r="H487" i="33"/>
  <c r="H486" i="33" s="1"/>
  <c r="G487" i="33"/>
  <c r="G486" i="33" s="1"/>
  <c r="F487" i="33"/>
  <c r="F486" i="33" s="1"/>
  <c r="E487" i="33"/>
  <c r="E486" i="33" s="1"/>
  <c r="D486" i="33"/>
  <c r="K480" i="33"/>
  <c r="K479" i="33"/>
  <c r="K478" i="33"/>
  <c r="K477" i="33"/>
  <c r="K476" i="33"/>
  <c r="J471" i="33"/>
  <c r="I471" i="33"/>
  <c r="H471" i="33"/>
  <c r="G471" i="33"/>
  <c r="F471" i="33"/>
  <c r="E471" i="33"/>
  <c r="D471" i="33"/>
  <c r="K470" i="33"/>
  <c r="K469" i="33"/>
  <c r="K468" i="33"/>
  <c r="K467" i="33"/>
  <c r="K466" i="33"/>
  <c r="J461" i="33"/>
  <c r="I461" i="33"/>
  <c r="H461" i="33"/>
  <c r="G461" i="33"/>
  <c r="F461" i="33"/>
  <c r="E461" i="33"/>
  <c r="D461" i="33"/>
  <c r="K459" i="33"/>
  <c r="K458" i="33"/>
  <c r="K457" i="33"/>
  <c r="G153" i="15"/>
  <c r="F153" i="15"/>
  <c r="E153" i="15"/>
  <c r="D153" i="15"/>
  <c r="C153" i="15"/>
  <c r="K152" i="15"/>
  <c r="K151" i="15"/>
  <c r="G149" i="15"/>
  <c r="F149" i="15"/>
  <c r="E149" i="15"/>
  <c r="D149" i="15"/>
  <c r="C149" i="15"/>
  <c r="K148" i="15"/>
  <c r="K147" i="15"/>
  <c r="J145" i="15"/>
  <c r="I145" i="15"/>
  <c r="G145" i="15"/>
  <c r="F145" i="15"/>
  <c r="E145" i="15"/>
  <c r="D145" i="15"/>
  <c r="C145" i="15"/>
  <c r="K144" i="15"/>
  <c r="K145" i="15" s="1"/>
  <c r="B227" i="13"/>
  <c r="C224" i="13" s="1"/>
  <c r="B222" i="13"/>
  <c r="B404" i="12"/>
  <c r="C404" i="12" s="1"/>
  <c r="B400" i="12"/>
  <c r="C399" i="12" s="1"/>
  <c r="B395" i="12"/>
  <c r="C392" i="12" s="1"/>
  <c r="B389" i="12"/>
  <c r="C387" i="12" s="1"/>
  <c r="B381" i="12"/>
  <c r="C379" i="12" s="1"/>
  <c r="B549" i="11"/>
  <c r="C548" i="11" s="1"/>
  <c r="B544" i="11"/>
  <c r="B538" i="11"/>
  <c r="C536" i="11" s="1"/>
  <c r="D529" i="11"/>
  <c r="E528" i="11" s="1"/>
  <c r="B529" i="11"/>
  <c r="C528" i="11" s="1"/>
  <c r="D522" i="11"/>
  <c r="B522" i="11"/>
  <c r="D514" i="11"/>
  <c r="B514" i="11"/>
  <c r="P93" i="28"/>
  <c r="O93" i="28"/>
  <c r="N93" i="28"/>
  <c r="M93" i="28"/>
  <c r="L93" i="28"/>
  <c r="K93" i="28"/>
  <c r="J93" i="28"/>
  <c r="I93" i="28"/>
  <c r="H93" i="28"/>
  <c r="G93" i="28"/>
  <c r="F93" i="28"/>
  <c r="E93" i="28"/>
  <c r="D93" i="28"/>
  <c r="C93" i="28"/>
  <c r="B93" i="28"/>
  <c r="P425" i="10"/>
  <c r="Q423" i="10" s="1"/>
  <c r="N425" i="10"/>
  <c r="O424" i="10" s="1"/>
  <c r="L425" i="10"/>
  <c r="M424" i="10" s="1"/>
  <c r="F425" i="10"/>
  <c r="G422" i="10" s="1"/>
  <c r="D425" i="10"/>
  <c r="E424" i="10" s="1"/>
  <c r="B425" i="10"/>
  <c r="C424" i="10" s="1"/>
  <c r="R424" i="10"/>
  <c r="R423" i="10"/>
  <c r="R422" i="10"/>
  <c r="K422" i="10"/>
  <c r="R421" i="10"/>
  <c r="K421" i="10"/>
  <c r="I421" i="10"/>
  <c r="P419" i="10"/>
  <c r="Q417" i="10" s="1"/>
  <c r="N419" i="10"/>
  <c r="O417" i="10" s="1"/>
  <c r="L419" i="10"/>
  <c r="M418" i="10" s="1"/>
  <c r="J419" i="10"/>
  <c r="K414" i="10" s="1"/>
  <c r="H419" i="10"/>
  <c r="I417" i="10" s="1"/>
  <c r="F419" i="10"/>
  <c r="G417" i="10" s="1"/>
  <c r="D419" i="10"/>
  <c r="E418" i="10" s="1"/>
  <c r="B419" i="10"/>
  <c r="C415" i="10" s="1"/>
  <c r="R418" i="10"/>
  <c r="R417" i="10"/>
  <c r="R416" i="10"/>
  <c r="R415" i="10"/>
  <c r="R414" i="10"/>
  <c r="R413" i="10"/>
  <c r="P411" i="10"/>
  <c r="N411" i="10"/>
  <c r="O409" i="10" s="1"/>
  <c r="L411" i="10"/>
  <c r="M410" i="10" s="1"/>
  <c r="J411" i="10"/>
  <c r="K410" i="10" s="1"/>
  <c r="H411" i="10"/>
  <c r="I407" i="10" s="1"/>
  <c r="F411" i="10"/>
  <c r="G410" i="10" s="1"/>
  <c r="D411" i="10"/>
  <c r="E410" i="10" s="1"/>
  <c r="B411" i="10"/>
  <c r="C405" i="10" s="1"/>
  <c r="R410" i="10"/>
  <c r="R409" i="10"/>
  <c r="R408" i="10"/>
  <c r="R407" i="10"/>
  <c r="R406" i="10"/>
  <c r="R405" i="10"/>
  <c r="P403" i="10"/>
  <c r="N403" i="10"/>
  <c r="O401" i="10" s="1"/>
  <c r="L403" i="10"/>
  <c r="M401" i="10" s="1"/>
  <c r="J403" i="10"/>
  <c r="K401" i="10" s="1"/>
  <c r="H403" i="10"/>
  <c r="I400" i="10" s="1"/>
  <c r="F403" i="10"/>
  <c r="G402" i="10" s="1"/>
  <c r="D403" i="10"/>
  <c r="E397" i="10" s="1"/>
  <c r="B403" i="10"/>
  <c r="C402" i="10" s="1"/>
  <c r="R402" i="10"/>
  <c r="O402" i="10"/>
  <c r="R401" i="10"/>
  <c r="R400" i="10"/>
  <c r="R399" i="10"/>
  <c r="R398" i="10"/>
  <c r="R397" i="10"/>
  <c r="R396" i="10"/>
  <c r="R395" i="10"/>
  <c r="J255" i="25"/>
  <c r="I255" i="25"/>
  <c r="H255" i="25"/>
  <c r="F255" i="25"/>
  <c r="E255" i="25"/>
  <c r="D255" i="25"/>
  <c r="C255" i="25"/>
  <c r="B255" i="25"/>
  <c r="W14" i="26"/>
  <c r="M23" i="1" s="1"/>
  <c r="W7" i="26"/>
  <c r="M16" i="1" s="1"/>
  <c r="W6" i="26"/>
  <c r="M14" i="1" s="1"/>
  <c r="E415" i="10" l="1"/>
  <c r="Q416" i="10"/>
  <c r="E395" i="10"/>
  <c r="O407" i="10"/>
  <c r="E413" i="10"/>
  <c r="Q418" i="10"/>
  <c r="O421" i="10"/>
  <c r="M422" i="10"/>
  <c r="G409" i="10"/>
  <c r="M395" i="10"/>
  <c r="K413" i="10"/>
  <c r="O410" i="10"/>
  <c r="K398" i="10"/>
  <c r="C406" i="10"/>
  <c r="E406" i="10"/>
  <c r="G405" i="10"/>
  <c r="O406" i="10"/>
  <c r="Q409" i="10"/>
  <c r="Q405" i="10"/>
  <c r="E527" i="11"/>
  <c r="C391" i="12"/>
  <c r="Q396" i="10"/>
  <c r="Q395" i="10"/>
  <c r="G408" i="10"/>
  <c r="E417" i="10"/>
  <c r="C393" i="12"/>
  <c r="C402" i="12"/>
  <c r="G407" i="10"/>
  <c r="C394" i="12"/>
  <c r="I398" i="10"/>
  <c r="E401" i="10"/>
  <c r="M399" i="10"/>
  <c r="C534" i="11"/>
  <c r="C226" i="13"/>
  <c r="C537" i="11"/>
  <c r="K153" i="15"/>
  <c r="C220" i="13"/>
  <c r="M28" i="1"/>
  <c r="O415" i="10"/>
  <c r="C522" i="11"/>
  <c r="M27" i="1"/>
  <c r="C549" i="11"/>
  <c r="C547" i="11"/>
  <c r="O395" i="10"/>
  <c r="O414" i="10"/>
  <c r="Q400" i="10"/>
  <c r="Q414" i="10"/>
  <c r="E520" i="11"/>
  <c r="E519" i="11"/>
  <c r="I402" i="10"/>
  <c r="K405" i="10"/>
  <c r="O405" i="10"/>
  <c r="O408" i="10"/>
  <c r="O413" i="10"/>
  <c r="O416" i="10"/>
  <c r="C527" i="11"/>
  <c r="C533" i="11"/>
  <c r="C540" i="11"/>
  <c r="C541" i="11"/>
  <c r="C218" i="13"/>
  <c r="K149" i="15"/>
  <c r="K498" i="33"/>
  <c r="O422" i="10"/>
  <c r="O423" i="10"/>
  <c r="O418" i="10"/>
  <c r="K408" i="10"/>
  <c r="O398" i="10"/>
  <c r="K397" i="10"/>
  <c r="K402" i="10"/>
  <c r="K400" i="10"/>
  <c r="K395" i="10"/>
  <c r="K396" i="10"/>
  <c r="K399" i="10"/>
  <c r="G396" i="10"/>
  <c r="G401" i="10"/>
  <c r="C395" i="10"/>
  <c r="C399" i="10"/>
  <c r="C400" i="10"/>
  <c r="C401" i="10"/>
  <c r="C396" i="10"/>
  <c r="C373" i="12"/>
  <c r="C384" i="12"/>
  <c r="C385" i="12"/>
  <c r="C388" i="12"/>
  <c r="C376" i="12"/>
  <c r="C377" i="12"/>
  <c r="C380" i="12"/>
  <c r="C543" i="11"/>
  <c r="C531" i="11"/>
  <c r="C535" i="11"/>
  <c r="C538" i="11"/>
  <c r="C519" i="11"/>
  <c r="C517" i="11"/>
  <c r="C520" i="11"/>
  <c r="C518" i="11"/>
  <c r="C521" i="11"/>
  <c r="C516" i="11"/>
  <c r="C514" i="11"/>
  <c r="C506" i="11"/>
  <c r="C508" i="11"/>
  <c r="C510" i="11"/>
  <c r="C512" i="11"/>
  <c r="C507" i="11"/>
  <c r="C511" i="11"/>
  <c r="C513" i="11"/>
  <c r="E506" i="11"/>
  <c r="E508" i="11"/>
  <c r="E510" i="11"/>
  <c r="E512" i="11"/>
  <c r="E511" i="11"/>
  <c r="E513" i="11"/>
  <c r="E507" i="11"/>
  <c r="K425" i="10"/>
  <c r="G423" i="10"/>
  <c r="G421" i="10"/>
  <c r="G424" i="10"/>
  <c r="E422" i="10"/>
  <c r="C421" i="10"/>
  <c r="C423" i="10"/>
  <c r="M417" i="10"/>
  <c r="M413" i="10"/>
  <c r="M415" i="10"/>
  <c r="I414" i="10"/>
  <c r="I418" i="10"/>
  <c r="I416" i="10"/>
  <c r="G413" i="10"/>
  <c r="G415" i="10"/>
  <c r="G416" i="10"/>
  <c r="G418" i="10"/>
  <c r="G414" i="10"/>
  <c r="M408" i="10"/>
  <c r="C407" i="10"/>
  <c r="C410" i="10"/>
  <c r="O399" i="10"/>
  <c r="G400" i="10"/>
  <c r="E399" i="10"/>
  <c r="R403" i="10"/>
  <c r="K471" i="33"/>
  <c r="K481" i="33"/>
  <c r="K460" i="33"/>
  <c r="K461" i="33" s="1"/>
  <c r="C221" i="13"/>
  <c r="C225" i="13"/>
  <c r="C219" i="13"/>
  <c r="C374" i="12"/>
  <c r="C378" i="12"/>
  <c r="C381" i="12"/>
  <c r="C386" i="12"/>
  <c r="C398" i="12"/>
  <c r="C397" i="12"/>
  <c r="C375" i="12"/>
  <c r="C383" i="12"/>
  <c r="C403" i="12"/>
  <c r="E517" i="11"/>
  <c r="E521" i="11"/>
  <c r="C526" i="11"/>
  <c r="C544" i="11"/>
  <c r="E516" i="11"/>
  <c r="E518" i="11"/>
  <c r="E526" i="11"/>
  <c r="C546" i="11"/>
  <c r="Q93" i="28"/>
  <c r="Q401" i="10"/>
  <c r="Q399" i="10"/>
  <c r="Q397" i="10"/>
  <c r="I410" i="10"/>
  <c r="I408" i="10"/>
  <c r="I406" i="10"/>
  <c r="R411" i="10"/>
  <c r="C418" i="10"/>
  <c r="C416" i="10"/>
  <c r="R419" i="10"/>
  <c r="I424" i="10"/>
  <c r="I422" i="10"/>
  <c r="O396" i="10"/>
  <c r="O397" i="10"/>
  <c r="G398" i="10"/>
  <c r="Q398" i="10"/>
  <c r="G399" i="10"/>
  <c r="M402" i="10"/>
  <c r="M400" i="10"/>
  <c r="M398" i="10"/>
  <c r="M396" i="10"/>
  <c r="I405" i="10"/>
  <c r="K406" i="10"/>
  <c r="K407" i="10"/>
  <c r="C408" i="10"/>
  <c r="C409" i="10"/>
  <c r="E409" i="10"/>
  <c r="E407" i="10"/>
  <c r="E405" i="10"/>
  <c r="C414" i="10"/>
  <c r="C417" i="10"/>
  <c r="E423" i="10"/>
  <c r="E421" i="10"/>
  <c r="I401" i="10"/>
  <c r="I399" i="10"/>
  <c r="I397" i="10"/>
  <c r="I395" i="10"/>
  <c r="Q410" i="10"/>
  <c r="Q408" i="10"/>
  <c r="Q406" i="10"/>
  <c r="K418" i="10"/>
  <c r="K416" i="10"/>
  <c r="Q424" i="10"/>
  <c r="Q422" i="10"/>
  <c r="G395" i="10"/>
  <c r="I396" i="10"/>
  <c r="O400" i="10"/>
  <c r="Q402" i="10"/>
  <c r="E402" i="10"/>
  <c r="E398" i="10"/>
  <c r="E396" i="10"/>
  <c r="Q407" i="10"/>
  <c r="I409" i="10"/>
  <c r="M409" i="10"/>
  <c r="M407" i="10"/>
  <c r="M405" i="10"/>
  <c r="K415" i="10"/>
  <c r="K417" i="10"/>
  <c r="Q421" i="10"/>
  <c r="I423" i="10"/>
  <c r="M423" i="10"/>
  <c r="M421" i="10"/>
  <c r="R425" i="10"/>
  <c r="M26" i="1" s="1"/>
  <c r="I413" i="10"/>
  <c r="Q413" i="10"/>
  <c r="E414" i="10"/>
  <c r="M414" i="10"/>
  <c r="I415" i="10"/>
  <c r="Q415" i="10"/>
  <c r="E416" i="10"/>
  <c r="M416" i="10"/>
  <c r="K255" i="25"/>
  <c r="P265" i="7"/>
  <c r="O265" i="7"/>
  <c r="N265" i="7"/>
  <c r="M265" i="7"/>
  <c r="L265" i="7"/>
  <c r="K265" i="7"/>
  <c r="J265" i="7"/>
  <c r="I265" i="7"/>
  <c r="H265" i="7"/>
  <c r="G265" i="7"/>
  <c r="F265" i="7"/>
  <c r="E265" i="7"/>
  <c r="D265" i="7"/>
  <c r="C265" i="7"/>
  <c r="B265" i="7"/>
  <c r="Q264" i="7"/>
  <c r="Q263" i="7"/>
  <c r="P260" i="7"/>
  <c r="O260" i="7"/>
  <c r="N260" i="7"/>
  <c r="M260" i="7"/>
  <c r="L260" i="7"/>
  <c r="K260" i="7"/>
  <c r="J260" i="7"/>
  <c r="I260" i="7"/>
  <c r="H260" i="7"/>
  <c r="G260" i="7"/>
  <c r="F260" i="7"/>
  <c r="E260" i="7"/>
  <c r="D260" i="7"/>
  <c r="C260" i="7"/>
  <c r="B260" i="7"/>
  <c r="Q259" i="7"/>
  <c r="Q258" i="7"/>
  <c r="P255" i="7"/>
  <c r="O255" i="7"/>
  <c r="N255" i="7"/>
  <c r="M255" i="7"/>
  <c r="L255" i="7"/>
  <c r="K255" i="7"/>
  <c r="J255" i="7"/>
  <c r="I255" i="7"/>
  <c r="H255" i="7"/>
  <c r="G255" i="7"/>
  <c r="F255" i="7"/>
  <c r="E255" i="7"/>
  <c r="D255" i="7"/>
  <c r="C255" i="7"/>
  <c r="B255" i="7"/>
  <c r="Q254" i="7"/>
  <c r="M10" i="1" s="1"/>
  <c r="Q253" i="7"/>
  <c r="Q249" i="7"/>
  <c r="Q245" i="7"/>
  <c r="Q424" i="4"/>
  <c r="P424" i="4"/>
  <c r="O424" i="4"/>
  <c r="N424" i="4"/>
  <c r="M424" i="4"/>
  <c r="L424" i="4"/>
  <c r="K424" i="4"/>
  <c r="J424" i="4"/>
  <c r="I424" i="4"/>
  <c r="H424" i="4"/>
  <c r="G424" i="4"/>
  <c r="F424" i="4"/>
  <c r="E424" i="4"/>
  <c r="D424" i="4"/>
  <c r="C424" i="4"/>
  <c r="Q423" i="4"/>
  <c r="P423" i="4"/>
  <c r="O423" i="4"/>
  <c r="N423" i="4"/>
  <c r="M423" i="4"/>
  <c r="L423" i="4"/>
  <c r="K423" i="4"/>
  <c r="J423" i="4"/>
  <c r="I423" i="4"/>
  <c r="H423" i="4"/>
  <c r="G423" i="4"/>
  <c r="F423" i="4"/>
  <c r="E423" i="4"/>
  <c r="D423" i="4"/>
  <c r="C423" i="4"/>
  <c r="Q422" i="4"/>
  <c r="P422" i="4"/>
  <c r="O422" i="4"/>
  <c r="N422" i="4"/>
  <c r="M422" i="4"/>
  <c r="L422" i="4"/>
  <c r="K422" i="4"/>
  <c r="J422" i="4"/>
  <c r="I422" i="4"/>
  <c r="H422" i="4"/>
  <c r="G422" i="4"/>
  <c r="F422" i="4"/>
  <c r="E422" i="4"/>
  <c r="D422" i="4"/>
  <c r="C422" i="4"/>
  <c r="R421" i="4"/>
  <c r="R420" i="4"/>
  <c r="R419" i="4"/>
  <c r="R418" i="4"/>
  <c r="R417" i="4"/>
  <c r="R416" i="4"/>
  <c r="R415" i="4"/>
  <c r="R414" i="4"/>
  <c r="R413" i="4"/>
  <c r="R412" i="4"/>
  <c r="R411" i="4"/>
  <c r="R410" i="4"/>
  <c r="S408" i="4"/>
  <c r="S407" i="4"/>
  <c r="S406" i="4"/>
  <c r="S405" i="4"/>
  <c r="S404" i="4"/>
  <c r="S403" i="4"/>
  <c r="S401" i="4"/>
  <c r="S400" i="4"/>
  <c r="S399" i="4"/>
  <c r="S398" i="4"/>
  <c r="S397" i="4"/>
  <c r="S395" i="4"/>
  <c r="S394" i="4"/>
  <c r="P177" i="5"/>
  <c r="O177" i="5"/>
  <c r="N177" i="5"/>
  <c r="M177" i="5"/>
  <c r="L177" i="5"/>
  <c r="K177" i="5"/>
  <c r="J177" i="5"/>
  <c r="I177" i="5"/>
  <c r="H177" i="5"/>
  <c r="G177" i="5"/>
  <c r="F177" i="5"/>
  <c r="E177" i="5"/>
  <c r="D177" i="5"/>
  <c r="C177" i="5"/>
  <c r="B177" i="5"/>
  <c r="Q176" i="5"/>
  <c r="Q175" i="5"/>
  <c r="Q174" i="5"/>
  <c r="Q173" i="5"/>
  <c r="P170" i="5"/>
  <c r="O170" i="5"/>
  <c r="N170" i="5"/>
  <c r="M170" i="5"/>
  <c r="L170" i="5"/>
  <c r="K170" i="5"/>
  <c r="J170" i="5"/>
  <c r="I170" i="5"/>
  <c r="H170" i="5"/>
  <c r="G170" i="5"/>
  <c r="F170" i="5"/>
  <c r="E170" i="5"/>
  <c r="D170" i="5"/>
  <c r="C170" i="5"/>
  <c r="B170" i="5"/>
  <c r="Q169" i="5"/>
  <c r="Q168" i="5"/>
  <c r="Q167" i="5"/>
  <c r="Q166" i="5"/>
  <c r="P176" i="3"/>
  <c r="O176" i="3"/>
  <c r="N176" i="3"/>
  <c r="M176" i="3"/>
  <c r="L176" i="3"/>
  <c r="K176" i="3"/>
  <c r="J176" i="3"/>
  <c r="I176" i="3"/>
  <c r="H176" i="3"/>
  <c r="G176" i="3"/>
  <c r="F176" i="3"/>
  <c r="E176" i="3"/>
  <c r="D176" i="3"/>
  <c r="C176" i="3"/>
  <c r="B176" i="3"/>
  <c r="Q175" i="3"/>
  <c r="Q174" i="3"/>
  <c r="Q173" i="3"/>
  <c r="Q172" i="3"/>
  <c r="P169" i="3"/>
  <c r="O169" i="3"/>
  <c r="N169" i="3"/>
  <c r="M169" i="3"/>
  <c r="L169" i="3"/>
  <c r="K169" i="3"/>
  <c r="J169" i="3"/>
  <c r="I169" i="3"/>
  <c r="H169" i="3"/>
  <c r="G169" i="3"/>
  <c r="F169" i="3"/>
  <c r="E169" i="3"/>
  <c r="D169" i="3"/>
  <c r="C169" i="3"/>
  <c r="B169" i="3"/>
  <c r="Q168" i="3"/>
  <c r="Q167" i="3"/>
  <c r="Q166" i="3"/>
  <c r="Q165" i="3"/>
  <c r="C529" i="11" l="1"/>
  <c r="E529" i="11"/>
  <c r="G411" i="10"/>
  <c r="L427" i="4"/>
  <c r="M427" i="4"/>
  <c r="C395" i="12"/>
  <c r="S415" i="4"/>
  <c r="S418" i="4"/>
  <c r="E427" i="4"/>
  <c r="K427" i="4"/>
  <c r="C400" i="12"/>
  <c r="S413" i="4"/>
  <c r="O411" i="10"/>
  <c r="S410" i="4"/>
  <c r="P246" i="7"/>
  <c r="E246" i="7"/>
  <c r="E425" i="10"/>
  <c r="E411" i="10"/>
  <c r="C227" i="13"/>
  <c r="M425" i="10"/>
  <c r="O403" i="10"/>
  <c r="C222" i="13"/>
  <c r="C425" i="10"/>
  <c r="O425" i="10"/>
  <c r="O419" i="10"/>
  <c r="S412" i="4"/>
  <c r="S416" i="4"/>
  <c r="S420" i="4"/>
  <c r="O250" i="7"/>
  <c r="M9" i="1"/>
  <c r="F250" i="7"/>
  <c r="Q260" i="7"/>
  <c r="S411" i="4"/>
  <c r="Q425" i="10"/>
  <c r="Q403" i="10"/>
  <c r="G425" i="10"/>
  <c r="K403" i="10"/>
  <c r="E419" i="10"/>
  <c r="S421" i="4"/>
  <c r="S414" i="4"/>
  <c r="N250" i="7"/>
  <c r="H256" i="25"/>
  <c r="L253" i="25"/>
  <c r="L252" i="25"/>
  <c r="L251" i="25"/>
  <c r="I425" i="10"/>
  <c r="E514" i="11"/>
  <c r="K419" i="10"/>
  <c r="K411" i="10"/>
  <c r="C411" i="10"/>
  <c r="M403" i="10"/>
  <c r="G403" i="10"/>
  <c r="C403" i="10"/>
  <c r="D256" i="25"/>
  <c r="B256" i="25"/>
  <c r="E256" i="25"/>
  <c r="F256" i="25"/>
  <c r="G256" i="25"/>
  <c r="K487" i="33"/>
  <c r="K486" i="33" s="1"/>
  <c r="E522" i="11"/>
  <c r="C389" i="12"/>
  <c r="Q419" i="10"/>
  <c r="M419" i="10"/>
  <c r="I419" i="10"/>
  <c r="G419" i="10"/>
  <c r="C419" i="10"/>
  <c r="Q411" i="10"/>
  <c r="M411" i="10"/>
  <c r="I411" i="10"/>
  <c r="I403" i="10"/>
  <c r="E403" i="10"/>
  <c r="L236" i="25"/>
  <c r="L244" i="25"/>
  <c r="L249" i="25"/>
  <c r="Q170" i="5"/>
  <c r="E171" i="5" s="1"/>
  <c r="Q265" i="7"/>
  <c r="Q255" i="7"/>
  <c r="P250" i="7"/>
  <c r="B250" i="7"/>
  <c r="J250" i="7"/>
  <c r="H250" i="7"/>
  <c r="D250" i="7"/>
  <c r="L250" i="7"/>
  <c r="C246" i="7"/>
  <c r="S419" i="4"/>
  <c r="S417" i="4"/>
  <c r="D425" i="4"/>
  <c r="L425" i="4"/>
  <c r="P425" i="4"/>
  <c r="Q427" i="4"/>
  <c r="F425" i="4"/>
  <c r="J425" i="4"/>
  <c r="N425" i="4"/>
  <c r="G427" i="4"/>
  <c r="O427" i="4"/>
  <c r="R423" i="4"/>
  <c r="R424" i="4"/>
  <c r="P427" i="4"/>
  <c r="D426" i="4"/>
  <c r="L426" i="4"/>
  <c r="P426" i="4"/>
  <c r="F427" i="4"/>
  <c r="J427" i="4"/>
  <c r="N427" i="4"/>
  <c r="F426" i="4"/>
  <c r="J426" i="4"/>
  <c r="N426" i="4"/>
  <c r="Q176" i="3"/>
  <c r="L177" i="3" s="1"/>
  <c r="P94" i="28"/>
  <c r="L94" i="28"/>
  <c r="H94" i="28"/>
  <c r="D94" i="28"/>
  <c r="R92" i="28"/>
  <c r="R90" i="28"/>
  <c r="B94" i="28"/>
  <c r="E94" i="28"/>
  <c r="G94" i="28"/>
  <c r="N94" i="28"/>
  <c r="R89" i="28"/>
  <c r="R91" i="28"/>
  <c r="C94" i="28"/>
  <c r="J94" i="28"/>
  <c r="M94" i="28"/>
  <c r="O94" i="28"/>
  <c r="F94" i="28"/>
  <c r="K94" i="28"/>
  <c r="L241" i="25"/>
  <c r="I256" i="25"/>
  <c r="L238" i="25"/>
  <c r="L246" i="25"/>
  <c r="L254" i="25"/>
  <c r="L243" i="25"/>
  <c r="L240" i="25"/>
  <c r="L248" i="25"/>
  <c r="L237" i="25"/>
  <c r="L245" i="25"/>
  <c r="J256" i="25"/>
  <c r="L242" i="25"/>
  <c r="L250" i="25"/>
  <c r="L247" i="25"/>
  <c r="I246" i="7"/>
  <c r="M246" i="7"/>
  <c r="B246" i="7"/>
  <c r="F246" i="7"/>
  <c r="J246" i="7"/>
  <c r="N246" i="7"/>
  <c r="E250" i="7"/>
  <c r="M250" i="7"/>
  <c r="K246" i="7"/>
  <c r="O246" i="7"/>
  <c r="D246" i="7"/>
  <c r="H246" i="7"/>
  <c r="L246" i="7"/>
  <c r="C250" i="7"/>
  <c r="G250" i="7"/>
  <c r="K250" i="7"/>
  <c r="R422" i="4"/>
  <c r="C425" i="4"/>
  <c r="G425" i="4"/>
  <c r="K425" i="4"/>
  <c r="O425" i="4"/>
  <c r="C426" i="4"/>
  <c r="G426" i="4"/>
  <c r="K426" i="4"/>
  <c r="C427" i="4"/>
  <c r="D427" i="4"/>
  <c r="E425" i="4"/>
  <c r="M425" i="4"/>
  <c r="Q425" i="4"/>
  <c r="E426" i="4"/>
  <c r="M426" i="4"/>
  <c r="Q426" i="4"/>
  <c r="Q177" i="5"/>
  <c r="O178" i="5" s="1"/>
  <c r="Q169" i="3"/>
  <c r="B170" i="3" s="1"/>
  <c r="V72" i="8"/>
  <c r="V60" i="8"/>
  <c r="V40" i="8"/>
  <c r="W39" i="8" s="1"/>
  <c r="V33" i="8"/>
  <c r="W31" i="8" s="1"/>
  <c r="V23" i="8"/>
  <c r="W22" i="8" s="1"/>
  <c r="V14" i="8"/>
  <c r="J171" i="5" l="1"/>
  <c r="D177" i="3"/>
  <c r="R172" i="3"/>
  <c r="J177" i="3"/>
  <c r="R169" i="5"/>
  <c r="L171" i="5"/>
  <c r="C171" i="5"/>
  <c r="F178" i="5"/>
  <c r="D178" i="5"/>
  <c r="D171" i="5"/>
  <c r="R168" i="5"/>
  <c r="I171" i="5"/>
  <c r="R167" i="5"/>
  <c r="B171" i="5"/>
  <c r="K171" i="5"/>
  <c r="F171" i="5"/>
  <c r="W70" i="8"/>
  <c r="M12" i="1"/>
  <c r="I170" i="3"/>
  <c r="B177" i="3"/>
  <c r="P171" i="5"/>
  <c r="O171" i="5"/>
  <c r="N171" i="5"/>
  <c r="M171" i="5"/>
  <c r="R427" i="4"/>
  <c r="R166" i="5"/>
  <c r="E177" i="3"/>
  <c r="M8" i="1"/>
  <c r="I177" i="3"/>
  <c r="W13" i="8"/>
  <c r="M11" i="1"/>
  <c r="W59" i="8"/>
  <c r="W54" i="8"/>
  <c r="K177" i="3"/>
  <c r="R173" i="3"/>
  <c r="H171" i="5"/>
  <c r="G171" i="5"/>
  <c r="R93" i="28"/>
  <c r="Q94" i="28"/>
  <c r="K256" i="25"/>
  <c r="L255" i="25"/>
  <c r="W55" i="8"/>
  <c r="W36" i="8"/>
  <c r="W38" i="8"/>
  <c r="W8" i="8"/>
  <c r="W11" i="8"/>
  <c r="W5" i="8"/>
  <c r="K178" i="5"/>
  <c r="G178" i="5"/>
  <c r="J178" i="5"/>
  <c r="M178" i="5"/>
  <c r="R173" i="5"/>
  <c r="N178" i="5"/>
  <c r="R175" i="5"/>
  <c r="E178" i="5"/>
  <c r="Q250" i="7"/>
  <c r="Q246" i="7"/>
  <c r="S424" i="4"/>
  <c r="S423" i="4"/>
  <c r="O177" i="3"/>
  <c r="R174" i="3"/>
  <c r="N177" i="3"/>
  <c r="H177" i="3"/>
  <c r="M177" i="3"/>
  <c r="C177" i="3"/>
  <c r="G177" i="3"/>
  <c r="F177" i="3"/>
  <c r="R175" i="3"/>
  <c r="P177" i="3"/>
  <c r="R425" i="4"/>
  <c r="S422" i="4"/>
  <c r="R426" i="4"/>
  <c r="P178" i="5"/>
  <c r="L178" i="5"/>
  <c r="H178" i="5"/>
  <c r="R176" i="5"/>
  <c r="R174" i="5"/>
  <c r="B178" i="5"/>
  <c r="I178" i="5"/>
  <c r="C178" i="5"/>
  <c r="M170" i="3"/>
  <c r="E170" i="3"/>
  <c r="O170" i="3"/>
  <c r="K170" i="3"/>
  <c r="G170" i="3"/>
  <c r="C170" i="3"/>
  <c r="R168" i="3"/>
  <c r="R166" i="3"/>
  <c r="N170" i="3"/>
  <c r="R165" i="3"/>
  <c r="P170" i="3"/>
  <c r="J170" i="3"/>
  <c r="H170" i="3"/>
  <c r="L170" i="3"/>
  <c r="F170" i="3"/>
  <c r="R167" i="3"/>
  <c r="D170" i="3"/>
  <c r="W57" i="8"/>
  <c r="W67" i="8"/>
  <c r="W10" i="8"/>
  <c r="W17" i="8"/>
  <c r="W37" i="8"/>
  <c r="W68" i="8"/>
  <c r="W7" i="8"/>
  <c r="W12" i="8"/>
  <c r="W56" i="8"/>
  <c r="W64" i="8"/>
  <c r="W19" i="8"/>
  <c r="W20" i="8"/>
  <c r="W71" i="8"/>
  <c r="W21" i="8"/>
  <c r="W28" i="8"/>
  <c r="W26" i="8"/>
  <c r="W9" i="8"/>
  <c r="W18" i="8"/>
  <c r="W32" i="8"/>
  <c r="W30" i="8"/>
  <c r="W53" i="8"/>
  <c r="W65" i="8"/>
  <c r="W69" i="8"/>
  <c r="W29" i="8"/>
  <c r="W27" i="8"/>
  <c r="W66" i="8"/>
  <c r="R170" i="5" l="1"/>
  <c r="Q171" i="5"/>
  <c r="W14" i="8"/>
  <c r="Q177" i="3"/>
  <c r="R176" i="3"/>
  <c r="W72" i="8"/>
  <c r="W60" i="8"/>
  <c r="W40" i="8"/>
  <c r="W33" i="8"/>
  <c r="W23" i="8"/>
  <c r="Q178" i="5"/>
  <c r="R177" i="5"/>
  <c r="R169" i="3"/>
  <c r="Q170" i="3"/>
  <c r="F37" i="30"/>
  <c r="K523" i="33"/>
  <c r="Z13" i="26" l="1"/>
  <c r="K22" i="1"/>
  <c r="AA85" i="8"/>
  <c r="Y85" i="8"/>
  <c r="K18" i="1"/>
  <c r="K19" i="1" l="1"/>
  <c r="L19" i="1"/>
  <c r="D186" i="5"/>
  <c r="E186" i="5"/>
  <c r="F186" i="5"/>
  <c r="G186" i="5"/>
  <c r="H186" i="5"/>
  <c r="I186" i="5"/>
  <c r="J186" i="5"/>
  <c r="K186" i="5"/>
  <c r="L186" i="5"/>
  <c r="M186" i="5"/>
  <c r="N186" i="5"/>
  <c r="O186" i="5"/>
  <c r="X82" i="8"/>
  <c r="Z82" i="8"/>
  <c r="C443" i="4" l="1"/>
  <c r="D443" i="4"/>
  <c r="E443" i="4"/>
  <c r="F443" i="4"/>
  <c r="G443" i="4"/>
  <c r="H443" i="4"/>
  <c r="I443" i="4"/>
  <c r="J443" i="4"/>
  <c r="K443" i="4"/>
  <c r="L443" i="4"/>
  <c r="M443" i="4"/>
  <c r="N443" i="4"/>
  <c r="C444" i="4"/>
  <c r="D444" i="4"/>
  <c r="E444" i="4"/>
  <c r="F444" i="4"/>
  <c r="G444" i="4"/>
  <c r="H444" i="4"/>
  <c r="I444" i="4"/>
  <c r="J444" i="4"/>
  <c r="K444" i="4"/>
  <c r="L444" i="4"/>
  <c r="M444" i="4"/>
  <c r="N444" i="4"/>
  <c r="L18" i="1" l="1"/>
  <c r="K162" i="15"/>
  <c r="K161" i="15" l="1"/>
  <c r="K163" i="15" s="1"/>
  <c r="K157" i="15"/>
  <c r="K171" i="15" l="1"/>
  <c r="F44" i="30" l="1"/>
  <c r="K179" i="15" l="1"/>
  <c r="D281" i="7"/>
  <c r="E281" i="7"/>
  <c r="F281" i="7"/>
  <c r="G281" i="7"/>
  <c r="H281" i="7"/>
  <c r="I281" i="7"/>
  <c r="J281" i="7"/>
  <c r="K281" i="7"/>
  <c r="L281" i="7"/>
  <c r="M281" i="7"/>
  <c r="N281" i="7"/>
  <c r="O281" i="7"/>
  <c r="D286" i="7"/>
  <c r="E286" i="7"/>
  <c r="F286" i="7"/>
  <c r="G286" i="7"/>
  <c r="H286" i="7"/>
  <c r="I286" i="7"/>
  <c r="J286" i="7"/>
  <c r="K286" i="7"/>
  <c r="L286" i="7"/>
  <c r="M286" i="7"/>
  <c r="N286" i="7"/>
  <c r="O286" i="7"/>
  <c r="C286" i="7"/>
  <c r="D291" i="7"/>
  <c r="E291" i="7"/>
  <c r="F291" i="7"/>
  <c r="G291" i="7"/>
  <c r="H291" i="7"/>
  <c r="I291" i="7"/>
  <c r="J291" i="7"/>
  <c r="K291" i="7"/>
  <c r="L291" i="7"/>
  <c r="M291" i="7"/>
  <c r="N291" i="7"/>
  <c r="O291" i="7"/>
  <c r="P291" i="7"/>
  <c r="C291" i="7"/>
  <c r="F531" i="4" l="1"/>
  <c r="N363" i="22" l="1"/>
  <c r="M363" i="22"/>
  <c r="G363" i="22"/>
  <c r="E363" i="22"/>
  <c r="D363" i="22"/>
  <c r="P361" i="22"/>
  <c r="L361" i="22" s="1"/>
  <c r="H361" i="22"/>
  <c r="R360" i="22"/>
  <c r="H360" i="22"/>
  <c r="P359" i="22"/>
  <c r="H359" i="22"/>
  <c r="H358" i="22"/>
  <c r="R358" i="22" s="1"/>
  <c r="P357" i="22"/>
  <c r="H357" i="22"/>
  <c r="B356" i="22"/>
  <c r="H356" i="22" s="1"/>
  <c r="C355" i="22"/>
  <c r="H355" i="22" s="1"/>
  <c r="L355" i="22" s="1"/>
  <c r="H354" i="22"/>
  <c r="L354" i="22" s="1"/>
  <c r="H353" i="22"/>
  <c r="R353" i="22" s="1"/>
  <c r="H352" i="22"/>
  <c r="P352" i="22" s="1"/>
  <c r="C351" i="22"/>
  <c r="H350" i="22"/>
  <c r="L350" i="22" s="1"/>
  <c r="B349" i="22"/>
  <c r="H349" i="22" s="1"/>
  <c r="H348" i="22"/>
  <c r="B347" i="22"/>
  <c r="H347" i="22" s="1"/>
  <c r="R346" i="22"/>
  <c r="L346" i="22" s="1"/>
  <c r="H346" i="22"/>
  <c r="R345" i="22"/>
  <c r="H345" i="22"/>
  <c r="L344" i="22"/>
  <c r="B344" i="22"/>
  <c r="H344" i="22" s="1"/>
  <c r="B343" i="22"/>
  <c r="H343" i="22" s="1"/>
  <c r="H342" i="22"/>
  <c r="R341" i="22"/>
  <c r="H341" i="22"/>
  <c r="H340" i="22"/>
  <c r="L340" i="22" s="1"/>
  <c r="K339" i="22"/>
  <c r="J339" i="22"/>
  <c r="F339" i="22"/>
  <c r="F363" i="22" s="1"/>
  <c r="B339" i="22"/>
  <c r="P338" i="22"/>
  <c r="O338" i="22"/>
  <c r="R338" i="22" s="1"/>
  <c r="K338" i="22"/>
  <c r="J338" i="22"/>
  <c r="H338" i="22"/>
  <c r="C336" i="22"/>
  <c r="H336" i="22" s="1"/>
  <c r="C375" i="22"/>
  <c r="H375" i="22" s="1"/>
  <c r="H377" i="22"/>
  <c r="L377" i="22"/>
  <c r="O377" i="22"/>
  <c r="O401" i="22" s="1"/>
  <c r="P377" i="22"/>
  <c r="F378" i="22"/>
  <c r="H378" i="22" s="1"/>
  <c r="L378" i="22"/>
  <c r="H379" i="22"/>
  <c r="L379" i="22"/>
  <c r="R379" i="22" s="1"/>
  <c r="H380" i="22"/>
  <c r="R380" i="22"/>
  <c r="B381" i="22"/>
  <c r="H381" i="22" s="1"/>
  <c r="H382" i="22"/>
  <c r="L382" i="22"/>
  <c r="H383" i="22"/>
  <c r="R383" i="22"/>
  <c r="H384" i="22"/>
  <c r="L384" i="22"/>
  <c r="B385" i="22"/>
  <c r="H385" i="22" s="1"/>
  <c r="H386" i="22"/>
  <c r="B387" i="22"/>
  <c r="H387" i="22" s="1"/>
  <c r="H388" i="22"/>
  <c r="L388" i="22" s="1"/>
  <c r="C389" i="22"/>
  <c r="H389" i="22" s="1"/>
  <c r="H390" i="22"/>
  <c r="P390" i="22" s="1"/>
  <c r="B391" i="22"/>
  <c r="H391" i="22" s="1"/>
  <c r="H392" i="22"/>
  <c r="L392" i="22" s="1"/>
  <c r="C393" i="22"/>
  <c r="H393" i="22" s="1"/>
  <c r="L393" i="22" s="1"/>
  <c r="B394" i="22"/>
  <c r="H394" i="22" s="1"/>
  <c r="C395" i="22"/>
  <c r="H395" i="22" s="1"/>
  <c r="P395" i="22"/>
  <c r="H396" i="22"/>
  <c r="K396" i="22" s="1"/>
  <c r="K401" i="22" s="1"/>
  <c r="H397" i="22"/>
  <c r="P397" i="22"/>
  <c r="H398" i="22"/>
  <c r="R398" i="22"/>
  <c r="H399" i="22"/>
  <c r="L399" i="22"/>
  <c r="D401" i="22"/>
  <c r="E401" i="22"/>
  <c r="G401" i="22"/>
  <c r="J401" i="22"/>
  <c r="M401" i="22"/>
  <c r="N401" i="22"/>
  <c r="J363" i="22" l="1"/>
  <c r="C363" i="22"/>
  <c r="R359" i="22"/>
  <c r="L357" i="22"/>
  <c r="B363" i="22"/>
  <c r="L338" i="22"/>
  <c r="P363" i="22"/>
  <c r="K363" i="22"/>
  <c r="H351" i="22"/>
  <c r="H339" i="22"/>
  <c r="O363" i="22"/>
  <c r="L395" i="22"/>
  <c r="L401" i="22" s="1"/>
  <c r="P401" i="22"/>
  <c r="C401" i="22"/>
  <c r="R377" i="22"/>
  <c r="R397" i="22"/>
  <c r="R378" i="22"/>
  <c r="R382" i="22"/>
  <c r="H401" i="22"/>
  <c r="F401" i="22"/>
  <c r="B401" i="22"/>
  <c r="J375" i="22" l="1"/>
  <c r="L339" i="22"/>
  <c r="L363" i="22" s="1"/>
  <c r="H363" i="22"/>
  <c r="K375" i="22"/>
  <c r="L375" i="22"/>
  <c r="N375" i="22"/>
  <c r="M375" i="22"/>
  <c r="O375" i="22"/>
  <c r="P375" i="22"/>
  <c r="R401" i="22"/>
  <c r="F403" i="22" s="1"/>
  <c r="O336" i="22" l="1"/>
  <c r="H403" i="22"/>
  <c r="R363" i="22"/>
  <c r="L336" i="22"/>
  <c r="K336" i="22"/>
  <c r="M336" i="22"/>
  <c r="P336" i="22"/>
  <c r="N336" i="22"/>
  <c r="J336" i="22"/>
  <c r="R375" i="22"/>
  <c r="D403" i="22"/>
  <c r="M403" i="22"/>
  <c r="R403" i="22"/>
  <c r="E403" i="22"/>
  <c r="K403" i="22"/>
  <c r="N403" i="22"/>
  <c r="P403" i="22"/>
  <c r="L403" i="22"/>
  <c r="G403" i="22"/>
  <c r="J403" i="22"/>
  <c r="O403" i="22"/>
  <c r="C403" i="22"/>
  <c r="B403" i="22"/>
  <c r="R365" i="22" l="1"/>
  <c r="G365" i="22"/>
  <c r="N365" i="22"/>
  <c r="J365" i="22"/>
  <c r="E365" i="22"/>
  <c r="D365" i="22"/>
  <c r="M365" i="22"/>
  <c r="K365" i="22"/>
  <c r="B365" i="22"/>
  <c r="C365" i="22"/>
  <c r="P365" i="22"/>
  <c r="F365" i="22"/>
  <c r="O365" i="22"/>
  <c r="R336" i="22"/>
  <c r="H365" i="22"/>
  <c r="L365" i="22"/>
  <c r="L24" i="1" l="1"/>
  <c r="L25" i="1" s="1"/>
  <c r="L22" i="1"/>
  <c r="L17" i="1"/>
  <c r="L15" i="1"/>
  <c r="L13" i="1"/>
  <c r="N464" i="10"/>
  <c r="B430" i="12"/>
  <c r="X60" i="8"/>
  <c r="E507" i="33" l="1"/>
  <c r="F507" i="33"/>
  <c r="G507" i="33"/>
  <c r="H507" i="33"/>
  <c r="I507" i="33"/>
  <c r="J507" i="33"/>
  <c r="D507" i="33"/>
  <c r="D508" i="33" s="1"/>
  <c r="D528" i="33" l="1"/>
  <c r="E528" i="33"/>
  <c r="F528" i="33"/>
  <c r="G528" i="33"/>
  <c r="H528" i="33"/>
  <c r="I528" i="33"/>
  <c r="J528" i="33"/>
  <c r="D518" i="33"/>
  <c r="E518" i="33"/>
  <c r="F518" i="33"/>
  <c r="G518" i="33"/>
  <c r="H518" i="33"/>
  <c r="I518" i="33"/>
  <c r="J518" i="33"/>
  <c r="K528" i="33" l="1"/>
  <c r="B564" i="11"/>
  <c r="B572" i="11"/>
  <c r="C556" i="11" l="1"/>
  <c r="Z84" i="8"/>
  <c r="Q487" i="4" l="1"/>
  <c r="P487" i="4"/>
  <c r="O487" i="4"/>
  <c r="N487" i="4"/>
  <c r="M487" i="4"/>
  <c r="L487" i="4"/>
  <c r="K487" i="4"/>
  <c r="J487" i="4"/>
  <c r="I487" i="4"/>
  <c r="H487" i="4"/>
  <c r="G487" i="4"/>
  <c r="F487" i="4"/>
  <c r="E487" i="4"/>
  <c r="D487" i="4"/>
  <c r="C487" i="4"/>
  <c r="Q486" i="4"/>
  <c r="P486" i="4"/>
  <c r="O486" i="4"/>
  <c r="N486" i="4"/>
  <c r="M486" i="4"/>
  <c r="L486" i="4"/>
  <c r="K486" i="4"/>
  <c r="J486" i="4"/>
  <c r="I486" i="4"/>
  <c r="H486" i="4"/>
  <c r="G486" i="4"/>
  <c r="F486" i="4"/>
  <c r="E486" i="4"/>
  <c r="D486" i="4"/>
  <c r="C486" i="4"/>
  <c r="Q485" i="4"/>
  <c r="P485" i="4"/>
  <c r="O485" i="4"/>
  <c r="N485" i="4"/>
  <c r="M485" i="4"/>
  <c r="L485" i="4"/>
  <c r="K485" i="4"/>
  <c r="J485" i="4"/>
  <c r="I485" i="4"/>
  <c r="H485" i="4"/>
  <c r="G485" i="4"/>
  <c r="F485" i="4"/>
  <c r="E485" i="4"/>
  <c r="D485" i="4"/>
  <c r="C485" i="4"/>
  <c r="Q445" i="4"/>
  <c r="P445" i="4"/>
  <c r="O445" i="4"/>
  <c r="N445" i="4"/>
  <c r="M445" i="4"/>
  <c r="L445" i="4"/>
  <c r="K445" i="4"/>
  <c r="J445" i="4"/>
  <c r="I445" i="4"/>
  <c r="H445" i="4"/>
  <c r="G445" i="4"/>
  <c r="F445" i="4"/>
  <c r="E445" i="4"/>
  <c r="D445" i="4"/>
  <c r="C445" i="4"/>
  <c r="Q444" i="4"/>
  <c r="P444" i="4"/>
  <c r="O444" i="4"/>
  <c r="Q443" i="4"/>
  <c r="P443" i="4"/>
  <c r="O443" i="4"/>
  <c r="P192" i="3"/>
  <c r="R443" i="4" l="1"/>
  <c r="L5" i="1" s="1"/>
  <c r="R445" i="4"/>
  <c r="R444" i="4"/>
  <c r="R486" i="4"/>
  <c r="R485" i="4"/>
  <c r="R487" i="4"/>
  <c r="K172" i="33"/>
  <c r="K171" i="33"/>
  <c r="J156" i="33"/>
  <c r="J162" i="33" s="1"/>
  <c r="J161" i="33" s="1"/>
  <c r="I156" i="33"/>
  <c r="I162" i="33" s="1"/>
  <c r="I161" i="33" s="1"/>
  <c r="H156" i="33"/>
  <c r="H162" i="33" s="1"/>
  <c r="H161" i="33" s="1"/>
  <c r="G156" i="33"/>
  <c r="G162" i="33" s="1"/>
  <c r="G161" i="33" s="1"/>
  <c r="F156" i="33"/>
  <c r="F162" i="33" s="1"/>
  <c r="F161" i="33" s="1"/>
  <c r="E156" i="33"/>
  <c r="E162" i="33" s="1"/>
  <c r="E161" i="33" s="1"/>
  <c r="D156" i="33"/>
  <c r="D162" i="33" s="1"/>
  <c r="D161" i="33" s="1"/>
  <c r="K155" i="33"/>
  <c r="K154" i="33"/>
  <c r="K153" i="33"/>
  <c r="K152" i="33"/>
  <c r="K151" i="33"/>
  <c r="J146" i="33"/>
  <c r="I146" i="33"/>
  <c r="H146" i="33"/>
  <c r="G146" i="33"/>
  <c r="F146" i="33"/>
  <c r="E146" i="33"/>
  <c r="D146" i="33"/>
  <c r="K145" i="33"/>
  <c r="K144" i="33"/>
  <c r="K143" i="33"/>
  <c r="K142" i="33"/>
  <c r="K141" i="33"/>
  <c r="J136" i="33"/>
  <c r="I136" i="33"/>
  <c r="H136" i="33"/>
  <c r="G136" i="33"/>
  <c r="F136" i="33"/>
  <c r="E136" i="33"/>
  <c r="D136" i="33"/>
  <c r="K134" i="33"/>
  <c r="K133" i="33"/>
  <c r="K132" i="33"/>
  <c r="K544" i="33"/>
  <c r="K543" i="33"/>
  <c r="K527" i="33"/>
  <c r="K526" i="33"/>
  <c r="K525" i="33"/>
  <c r="K524" i="33"/>
  <c r="K517" i="33"/>
  <c r="K516" i="33"/>
  <c r="K515" i="33"/>
  <c r="K514" i="33"/>
  <c r="K513" i="33"/>
  <c r="J508" i="33"/>
  <c r="I508" i="33"/>
  <c r="H508" i="33"/>
  <c r="G508" i="33"/>
  <c r="F508" i="33"/>
  <c r="E508" i="33"/>
  <c r="K506" i="33"/>
  <c r="K505" i="33"/>
  <c r="K504" i="33"/>
  <c r="S445" i="4" l="1"/>
  <c r="K508" i="33"/>
  <c r="K545" i="33"/>
  <c r="K173" i="33"/>
  <c r="S487" i="4"/>
  <c r="K135" i="33"/>
  <c r="K136" i="33" s="1"/>
  <c r="K518" i="33"/>
  <c r="K146" i="33"/>
  <c r="K156" i="33"/>
  <c r="K507" i="33"/>
  <c r="K534" i="33" s="1"/>
  <c r="K162" i="33" l="1"/>
  <c r="K161" i="33" s="1"/>
  <c r="G70" i="15"/>
  <c r="F70" i="15"/>
  <c r="E70" i="15"/>
  <c r="D70" i="15"/>
  <c r="C70" i="15"/>
  <c r="K69" i="15"/>
  <c r="K68" i="15"/>
  <c r="G66" i="15"/>
  <c r="F66" i="15"/>
  <c r="E66" i="15"/>
  <c r="D66" i="15"/>
  <c r="C66" i="15"/>
  <c r="K65" i="15"/>
  <c r="K64" i="15"/>
  <c r="J62" i="15"/>
  <c r="I62" i="15"/>
  <c r="G62" i="15"/>
  <c r="F62" i="15"/>
  <c r="E62" i="15"/>
  <c r="D62" i="15"/>
  <c r="C62" i="15"/>
  <c r="K61" i="15"/>
  <c r="K60" i="15"/>
  <c r="G167" i="15"/>
  <c r="F167" i="15"/>
  <c r="E167" i="15"/>
  <c r="D167" i="15"/>
  <c r="C167" i="15"/>
  <c r="K166" i="15"/>
  <c r="K165" i="15"/>
  <c r="G163" i="15"/>
  <c r="F163" i="15"/>
  <c r="E163" i="15"/>
  <c r="D163" i="15"/>
  <c r="C163" i="15"/>
  <c r="J159" i="15"/>
  <c r="I159" i="15"/>
  <c r="G159" i="15"/>
  <c r="F159" i="15"/>
  <c r="E159" i="15"/>
  <c r="D159" i="15"/>
  <c r="C159" i="15"/>
  <c r="K158" i="15"/>
  <c r="K159" i="15" s="1"/>
  <c r="B271" i="13"/>
  <c r="C268" i="13" s="1"/>
  <c r="B266" i="13"/>
  <c r="C263" i="13" s="1"/>
  <c r="B248" i="13"/>
  <c r="B243" i="13"/>
  <c r="B256" i="12"/>
  <c r="B252" i="12"/>
  <c r="C251" i="12" s="1"/>
  <c r="B247" i="12"/>
  <c r="C246" i="12" s="1"/>
  <c r="B241" i="12"/>
  <c r="C239" i="12" s="1"/>
  <c r="B233" i="12"/>
  <c r="C231" i="12" s="1"/>
  <c r="B442" i="12"/>
  <c r="B435" i="12"/>
  <c r="C433" i="12" s="1"/>
  <c r="C429" i="12"/>
  <c r="B424" i="12"/>
  <c r="C421" i="12" s="1"/>
  <c r="B416" i="12"/>
  <c r="C416" i="12" s="1"/>
  <c r="K66" i="15" l="1"/>
  <c r="K62" i="15"/>
  <c r="K70" i="15"/>
  <c r="C410" i="12"/>
  <c r="C434" i="12"/>
  <c r="C237" i="12"/>
  <c r="K167" i="15"/>
  <c r="C442" i="12"/>
  <c r="C439" i="12"/>
  <c r="C412" i="12"/>
  <c r="C243" i="12"/>
  <c r="C240" i="13"/>
  <c r="L28" i="1"/>
  <c r="C270" i="13"/>
  <c r="C438" i="12"/>
  <c r="C441" i="12"/>
  <c r="C419" i="12"/>
  <c r="C415" i="12"/>
  <c r="C411" i="12"/>
  <c r="C240" i="12"/>
  <c r="C225" i="12"/>
  <c r="C244" i="12"/>
  <c r="C229" i="12"/>
  <c r="C245" i="12"/>
  <c r="C232" i="12"/>
  <c r="C255" i="12"/>
  <c r="C241" i="13"/>
  <c r="C242" i="13"/>
  <c r="C239" i="13"/>
  <c r="C262" i="13"/>
  <c r="C264" i="13"/>
  <c r="C269" i="13"/>
  <c r="C246" i="13"/>
  <c r="C247" i="13"/>
  <c r="C254" i="12"/>
  <c r="C228" i="12"/>
  <c r="C236" i="12"/>
  <c r="C249" i="12"/>
  <c r="C226" i="12"/>
  <c r="C230" i="12"/>
  <c r="C238" i="12"/>
  <c r="C250" i="12"/>
  <c r="C227" i="12"/>
  <c r="C235" i="12"/>
  <c r="C420" i="12"/>
  <c r="C422" i="12"/>
  <c r="C409" i="12"/>
  <c r="C418" i="12"/>
  <c r="C423" i="12"/>
  <c r="C440" i="12"/>
  <c r="C414" i="12"/>
  <c r="C426" i="12"/>
  <c r="C427" i="12"/>
  <c r="C428" i="12"/>
  <c r="C432" i="12"/>
  <c r="C408" i="12"/>
  <c r="C413" i="12"/>
  <c r="C437" i="12"/>
  <c r="P251" i="27"/>
  <c r="O251" i="27"/>
  <c r="N251" i="27"/>
  <c r="M251" i="27"/>
  <c r="L251" i="27"/>
  <c r="K251" i="27"/>
  <c r="J251" i="27"/>
  <c r="I251" i="27"/>
  <c r="H251" i="27"/>
  <c r="G251" i="27"/>
  <c r="F251" i="27"/>
  <c r="E251" i="27"/>
  <c r="D251" i="27"/>
  <c r="C251" i="27"/>
  <c r="B251" i="27"/>
  <c r="Q250" i="27"/>
  <c r="Q249" i="27"/>
  <c r="Q248" i="27"/>
  <c r="Q247" i="27"/>
  <c r="Q246" i="27"/>
  <c r="AA14" i="26"/>
  <c r="AA7" i="26"/>
  <c r="AA6" i="26"/>
  <c r="Y14" i="26"/>
  <c r="L23" i="1" s="1"/>
  <c r="Y7" i="26"/>
  <c r="L16" i="1" s="1"/>
  <c r="Y6" i="26"/>
  <c r="L14" i="1" s="1"/>
  <c r="G14" i="26"/>
  <c r="G7" i="26"/>
  <c r="G6" i="26"/>
  <c r="P145" i="7"/>
  <c r="O145" i="7"/>
  <c r="N145" i="7"/>
  <c r="M145" i="7"/>
  <c r="L145" i="7"/>
  <c r="K145" i="7"/>
  <c r="J145" i="7"/>
  <c r="I145" i="7"/>
  <c r="H145" i="7"/>
  <c r="G145" i="7"/>
  <c r="F145" i="7"/>
  <c r="E145" i="7"/>
  <c r="D145" i="7"/>
  <c r="C145" i="7"/>
  <c r="B145" i="7"/>
  <c r="Q144" i="7"/>
  <c r="Q143" i="7"/>
  <c r="P140" i="7"/>
  <c r="O140" i="7"/>
  <c r="N140" i="7"/>
  <c r="M140" i="7"/>
  <c r="L140" i="7"/>
  <c r="K140" i="7"/>
  <c r="J140" i="7"/>
  <c r="I140" i="7"/>
  <c r="H140" i="7"/>
  <c r="G140" i="7"/>
  <c r="F140" i="7"/>
  <c r="E140" i="7"/>
  <c r="D140" i="7"/>
  <c r="C140" i="7"/>
  <c r="B140" i="7"/>
  <c r="Q139" i="7"/>
  <c r="Q138" i="7"/>
  <c r="P135" i="7"/>
  <c r="O135" i="7"/>
  <c r="N135" i="7"/>
  <c r="M135" i="7"/>
  <c r="L135" i="7"/>
  <c r="K135" i="7"/>
  <c r="J135" i="7"/>
  <c r="I135" i="7"/>
  <c r="H135" i="7"/>
  <c r="G135" i="7"/>
  <c r="F135" i="7"/>
  <c r="E135" i="7"/>
  <c r="D135" i="7"/>
  <c r="C135" i="7"/>
  <c r="B135" i="7"/>
  <c r="Q134" i="7"/>
  <c r="Q133" i="7"/>
  <c r="Q129" i="7"/>
  <c r="O130" i="7" s="1"/>
  <c r="Q125" i="7"/>
  <c r="P126" i="7" s="1"/>
  <c r="P317" i="7"/>
  <c r="O317" i="7"/>
  <c r="N317" i="7"/>
  <c r="M317" i="7"/>
  <c r="L317" i="7"/>
  <c r="K317" i="7"/>
  <c r="J317" i="7"/>
  <c r="I317" i="7"/>
  <c r="H317" i="7"/>
  <c r="F317" i="7"/>
  <c r="E317" i="7"/>
  <c r="D317" i="7"/>
  <c r="C317" i="7"/>
  <c r="B317" i="7"/>
  <c r="P312" i="7"/>
  <c r="O312" i="7"/>
  <c r="N312" i="7"/>
  <c r="M312" i="7"/>
  <c r="L312" i="7"/>
  <c r="K312" i="7"/>
  <c r="J312" i="7"/>
  <c r="I312" i="7"/>
  <c r="H312" i="7"/>
  <c r="F312" i="7"/>
  <c r="E312" i="7"/>
  <c r="D312" i="7"/>
  <c r="C312" i="7"/>
  <c r="B312" i="7"/>
  <c r="P307" i="7"/>
  <c r="O307" i="7"/>
  <c r="N307" i="7"/>
  <c r="M307" i="7"/>
  <c r="L307" i="7"/>
  <c r="K307" i="7"/>
  <c r="J307" i="7"/>
  <c r="I307" i="7"/>
  <c r="H307" i="7"/>
  <c r="F307" i="7"/>
  <c r="E307" i="7"/>
  <c r="D307" i="7"/>
  <c r="C307" i="7"/>
  <c r="B307" i="7"/>
  <c r="B291" i="7"/>
  <c r="P286" i="7"/>
  <c r="B286" i="7"/>
  <c r="P281" i="7"/>
  <c r="C281" i="7"/>
  <c r="B281" i="7"/>
  <c r="Q79" i="4"/>
  <c r="P79" i="4"/>
  <c r="O79" i="4"/>
  <c r="N79" i="4"/>
  <c r="M79" i="4"/>
  <c r="L79" i="4"/>
  <c r="K79" i="4"/>
  <c r="J79" i="4"/>
  <c r="I79" i="4"/>
  <c r="H79" i="4"/>
  <c r="G79" i="4"/>
  <c r="F79" i="4"/>
  <c r="E79" i="4"/>
  <c r="D79" i="4"/>
  <c r="C79" i="4"/>
  <c r="Q78" i="4"/>
  <c r="P78" i="4"/>
  <c r="O78" i="4"/>
  <c r="N78" i="4"/>
  <c r="M78" i="4"/>
  <c r="L78" i="4"/>
  <c r="K78" i="4"/>
  <c r="J78" i="4"/>
  <c r="I78" i="4"/>
  <c r="H78" i="4"/>
  <c r="G78" i="4"/>
  <c r="F78" i="4"/>
  <c r="E78" i="4"/>
  <c r="D78" i="4"/>
  <c r="C78" i="4"/>
  <c r="Q77" i="4"/>
  <c r="P77" i="4"/>
  <c r="O77" i="4"/>
  <c r="N77" i="4"/>
  <c r="M77" i="4"/>
  <c r="L77" i="4"/>
  <c r="K77" i="4"/>
  <c r="J77" i="4"/>
  <c r="I77" i="4"/>
  <c r="H77" i="4"/>
  <c r="G77" i="4"/>
  <c r="F77" i="4"/>
  <c r="E77" i="4"/>
  <c r="D77" i="4"/>
  <c r="C77" i="4"/>
  <c r="R76" i="4"/>
  <c r="R75" i="4"/>
  <c r="R74" i="4"/>
  <c r="R73" i="4"/>
  <c r="R72" i="4"/>
  <c r="R71" i="4"/>
  <c r="R70" i="4"/>
  <c r="R69" i="4"/>
  <c r="R68" i="4"/>
  <c r="R67" i="4"/>
  <c r="R66" i="4"/>
  <c r="R65" i="4"/>
  <c r="R63" i="4"/>
  <c r="R62" i="4"/>
  <c r="R61" i="4"/>
  <c r="R60" i="4"/>
  <c r="R59" i="4"/>
  <c r="R58" i="4"/>
  <c r="R57" i="4"/>
  <c r="R56" i="4"/>
  <c r="R55" i="4"/>
  <c r="R54" i="4"/>
  <c r="R53" i="4"/>
  <c r="R52" i="4"/>
  <c r="R51" i="4"/>
  <c r="R50" i="4"/>
  <c r="R49" i="4"/>
  <c r="Q552" i="4"/>
  <c r="P552" i="4"/>
  <c r="O552" i="4"/>
  <c r="N552" i="4"/>
  <c r="M552" i="4"/>
  <c r="L552" i="4"/>
  <c r="K552" i="4"/>
  <c r="J552" i="4"/>
  <c r="I552" i="4"/>
  <c r="G552" i="4"/>
  <c r="F552" i="4"/>
  <c r="E552" i="4"/>
  <c r="D552" i="4"/>
  <c r="C552" i="4"/>
  <c r="Q551" i="4"/>
  <c r="P551" i="4"/>
  <c r="O551" i="4"/>
  <c r="N551" i="4"/>
  <c r="M551" i="4"/>
  <c r="L551" i="4"/>
  <c r="K551" i="4"/>
  <c r="J551" i="4"/>
  <c r="I551" i="4"/>
  <c r="G551" i="4"/>
  <c r="F551" i="4"/>
  <c r="E551" i="4"/>
  <c r="D551" i="4"/>
  <c r="C551" i="4"/>
  <c r="Q550" i="4"/>
  <c r="P550" i="4"/>
  <c r="O550" i="4"/>
  <c r="N550" i="4"/>
  <c r="M550" i="4"/>
  <c r="L550" i="4"/>
  <c r="K550" i="4"/>
  <c r="J550" i="4"/>
  <c r="I550" i="4"/>
  <c r="G550" i="4"/>
  <c r="F550" i="4"/>
  <c r="E550" i="4"/>
  <c r="D550" i="4"/>
  <c r="C550" i="4"/>
  <c r="P533" i="4"/>
  <c r="O533" i="4"/>
  <c r="M533" i="4"/>
  <c r="L533" i="4"/>
  <c r="K533" i="4"/>
  <c r="J533" i="4"/>
  <c r="G533" i="4"/>
  <c r="F533" i="4"/>
  <c r="D533" i="4"/>
  <c r="Q532" i="4"/>
  <c r="P532" i="4"/>
  <c r="O532" i="4"/>
  <c r="N532" i="4"/>
  <c r="M532" i="4"/>
  <c r="L532" i="4"/>
  <c r="K532" i="4"/>
  <c r="J532" i="4"/>
  <c r="I532" i="4"/>
  <c r="G532" i="4"/>
  <c r="F532" i="4"/>
  <c r="E532" i="4"/>
  <c r="D532" i="4"/>
  <c r="C532" i="4"/>
  <c r="Q531" i="4"/>
  <c r="P531" i="4"/>
  <c r="O531" i="4"/>
  <c r="N531" i="4"/>
  <c r="M531" i="4"/>
  <c r="L531" i="4"/>
  <c r="K531" i="4"/>
  <c r="J531" i="4"/>
  <c r="I531" i="4"/>
  <c r="G531" i="4"/>
  <c r="E531" i="4"/>
  <c r="D531" i="4"/>
  <c r="C531" i="4"/>
  <c r="Q490" i="4"/>
  <c r="P490" i="4"/>
  <c r="O490" i="4"/>
  <c r="N490" i="4"/>
  <c r="M490" i="4"/>
  <c r="L490" i="4"/>
  <c r="K490" i="4"/>
  <c r="J490" i="4"/>
  <c r="I490" i="4"/>
  <c r="G490" i="4"/>
  <c r="F490" i="4"/>
  <c r="E490" i="4"/>
  <c r="D490" i="4"/>
  <c r="C490" i="4"/>
  <c r="Q489" i="4"/>
  <c r="P489" i="4"/>
  <c r="O489" i="4"/>
  <c r="N489" i="4"/>
  <c r="M489" i="4"/>
  <c r="L489" i="4"/>
  <c r="K489" i="4"/>
  <c r="J489" i="4"/>
  <c r="I489" i="4"/>
  <c r="G489" i="4"/>
  <c r="F489" i="4"/>
  <c r="E489" i="4"/>
  <c r="D489" i="4"/>
  <c r="C489" i="4"/>
  <c r="Q488" i="4"/>
  <c r="P488" i="4"/>
  <c r="O488" i="4"/>
  <c r="N488" i="4"/>
  <c r="M488" i="4"/>
  <c r="L488" i="4"/>
  <c r="K488" i="4"/>
  <c r="J488" i="4"/>
  <c r="I488" i="4"/>
  <c r="G488" i="4"/>
  <c r="F488" i="4"/>
  <c r="E488" i="4"/>
  <c r="D488" i="4"/>
  <c r="C488" i="4"/>
  <c r="C247" i="12" l="1"/>
  <c r="C252" i="12"/>
  <c r="C256" i="12"/>
  <c r="C241" i="12"/>
  <c r="C233" i="12"/>
  <c r="C435" i="12"/>
  <c r="K23" i="1"/>
  <c r="Q135" i="7"/>
  <c r="Q145" i="7"/>
  <c r="G82" i="4"/>
  <c r="C271" i="13"/>
  <c r="S59" i="4"/>
  <c r="H82" i="4"/>
  <c r="L82" i="4"/>
  <c r="P82" i="4"/>
  <c r="S63" i="4"/>
  <c r="S68" i="4"/>
  <c r="S71" i="4"/>
  <c r="S49" i="4"/>
  <c r="S60" i="4"/>
  <c r="C248" i="13"/>
  <c r="C243" i="13"/>
  <c r="C424" i="12"/>
  <c r="Q251" i="27"/>
  <c r="C266" i="13"/>
  <c r="C430" i="12"/>
  <c r="P130" i="7"/>
  <c r="D130" i="7"/>
  <c r="H130" i="7"/>
  <c r="L130" i="7"/>
  <c r="Q140" i="7"/>
  <c r="E126" i="7"/>
  <c r="I126" i="7"/>
  <c r="M126" i="7"/>
  <c r="B126" i="7"/>
  <c r="F126" i="7"/>
  <c r="J126" i="7"/>
  <c r="N126" i="7"/>
  <c r="E130" i="7"/>
  <c r="I130" i="7"/>
  <c r="M130" i="7"/>
  <c r="C126" i="7"/>
  <c r="G126" i="7"/>
  <c r="K126" i="7"/>
  <c r="O126" i="7"/>
  <c r="B130" i="7"/>
  <c r="F130" i="7"/>
  <c r="J130" i="7"/>
  <c r="N130" i="7"/>
  <c r="D126" i="7"/>
  <c r="H126" i="7"/>
  <c r="L126" i="7"/>
  <c r="C130" i="7"/>
  <c r="G130" i="7"/>
  <c r="K130" i="7"/>
  <c r="S57" i="4"/>
  <c r="J80" i="4"/>
  <c r="C81" i="4"/>
  <c r="K82" i="4"/>
  <c r="R79" i="4"/>
  <c r="S55" i="4"/>
  <c r="S62" i="4"/>
  <c r="S70" i="4"/>
  <c r="S74" i="4"/>
  <c r="S53" i="4"/>
  <c r="S72" i="4"/>
  <c r="F80" i="4"/>
  <c r="N80" i="4"/>
  <c r="G81" i="4"/>
  <c r="O81" i="4"/>
  <c r="S54" i="4"/>
  <c r="S61" i="4"/>
  <c r="S66" i="4"/>
  <c r="S69" i="4"/>
  <c r="C82" i="4"/>
  <c r="G80" i="4"/>
  <c r="O82" i="4"/>
  <c r="E82" i="4"/>
  <c r="I82" i="4"/>
  <c r="M82" i="4"/>
  <c r="Q82" i="4"/>
  <c r="S51" i="4"/>
  <c r="S76" i="4"/>
  <c r="K80" i="4"/>
  <c r="K81" i="4"/>
  <c r="S52" i="4"/>
  <c r="O80" i="4"/>
  <c r="S50" i="4"/>
  <c r="S58" i="4"/>
  <c r="S67" i="4"/>
  <c r="S75" i="4"/>
  <c r="E81" i="4"/>
  <c r="I81" i="4"/>
  <c r="M81" i="4"/>
  <c r="Q81" i="4"/>
  <c r="F82" i="4"/>
  <c r="J82" i="4"/>
  <c r="N82" i="4"/>
  <c r="C80" i="4"/>
  <c r="S56" i="4"/>
  <c r="S65" i="4"/>
  <c r="S73" i="4"/>
  <c r="F81" i="4"/>
  <c r="J81" i="4"/>
  <c r="N81" i="4"/>
  <c r="R77" i="4"/>
  <c r="R78" i="4"/>
  <c r="D80" i="4"/>
  <c r="H80" i="4"/>
  <c r="L80" i="4"/>
  <c r="P80" i="4"/>
  <c r="D81" i="4"/>
  <c r="H81" i="4"/>
  <c r="L81" i="4"/>
  <c r="P81" i="4"/>
  <c r="D82" i="4"/>
  <c r="E80" i="4"/>
  <c r="I80" i="4"/>
  <c r="M80" i="4"/>
  <c r="Q80" i="4"/>
  <c r="P16" i="5"/>
  <c r="O16" i="5"/>
  <c r="N16" i="5"/>
  <c r="M16" i="5"/>
  <c r="L16" i="5"/>
  <c r="K16" i="5"/>
  <c r="J16" i="5"/>
  <c r="I16" i="5"/>
  <c r="H16" i="5"/>
  <c r="G16" i="5"/>
  <c r="F16" i="5"/>
  <c r="E16" i="5"/>
  <c r="D16" i="5"/>
  <c r="C16" i="5"/>
  <c r="B16" i="5"/>
  <c r="Q15" i="5"/>
  <c r="Q14" i="5"/>
  <c r="Q13" i="5"/>
  <c r="Q12" i="5"/>
  <c r="P9" i="5"/>
  <c r="O9" i="5"/>
  <c r="N9" i="5"/>
  <c r="M9" i="5"/>
  <c r="L9" i="5"/>
  <c r="K9" i="5"/>
  <c r="J9" i="5"/>
  <c r="I9" i="5"/>
  <c r="H9" i="5"/>
  <c r="G9" i="5"/>
  <c r="F9" i="5"/>
  <c r="E9" i="5"/>
  <c r="D9" i="5"/>
  <c r="C9" i="5"/>
  <c r="B9" i="5"/>
  <c r="Q8" i="5"/>
  <c r="Q7" i="5"/>
  <c r="Q6" i="5"/>
  <c r="Q5" i="5"/>
  <c r="Q117" i="3"/>
  <c r="Q118" i="3"/>
  <c r="Q119" i="3"/>
  <c r="Q120" i="3"/>
  <c r="B121" i="3"/>
  <c r="C121" i="3"/>
  <c r="D121" i="3"/>
  <c r="E121" i="3"/>
  <c r="F121" i="3"/>
  <c r="G121" i="3"/>
  <c r="H121" i="3"/>
  <c r="I121" i="3"/>
  <c r="J121" i="3"/>
  <c r="K121" i="3"/>
  <c r="L121" i="3"/>
  <c r="M121" i="3"/>
  <c r="N121" i="3"/>
  <c r="O121" i="3"/>
  <c r="P121" i="3"/>
  <c r="Q124" i="3"/>
  <c r="Q125" i="3"/>
  <c r="Q126" i="3"/>
  <c r="Q127" i="3"/>
  <c r="B128" i="3"/>
  <c r="C128" i="3"/>
  <c r="D128" i="3"/>
  <c r="E128" i="3"/>
  <c r="F128" i="3"/>
  <c r="G128" i="3"/>
  <c r="H128" i="3"/>
  <c r="I128" i="3"/>
  <c r="J128" i="3"/>
  <c r="K128" i="3"/>
  <c r="L128" i="3"/>
  <c r="M128" i="3"/>
  <c r="N128" i="3"/>
  <c r="O128" i="3"/>
  <c r="P128" i="3"/>
  <c r="F72" i="8"/>
  <c r="G71" i="8" s="1"/>
  <c r="G58" i="8"/>
  <c r="F40" i="8"/>
  <c r="G39" i="8" s="1"/>
  <c r="F33" i="8"/>
  <c r="G29" i="8" s="1"/>
  <c r="F23" i="8"/>
  <c r="G21" i="8" s="1"/>
  <c r="F14" i="8"/>
  <c r="X84" i="8"/>
  <c r="X72" i="8"/>
  <c r="L12" i="1" s="1"/>
  <c r="Y58" i="8"/>
  <c r="Y57" i="8"/>
  <c r="Y56" i="8"/>
  <c r="Y53" i="8"/>
  <c r="Y54" i="8"/>
  <c r="X40" i="8"/>
  <c r="Y37" i="8" s="1"/>
  <c r="X33" i="8"/>
  <c r="Y31" i="8" s="1"/>
  <c r="X23" i="8"/>
  <c r="Y20" i="8" s="1"/>
  <c r="X14" i="8"/>
  <c r="AB72" i="8"/>
  <c r="AC72" i="8" s="1"/>
  <c r="AB60" i="8"/>
  <c r="AC57" i="8" s="1"/>
  <c r="AB40" i="8"/>
  <c r="AC37" i="8" s="1"/>
  <c r="AB33" i="8"/>
  <c r="AC31" i="8" s="1"/>
  <c r="AB23" i="8"/>
  <c r="AC22" i="8" s="1"/>
  <c r="AB14" i="8"/>
  <c r="AC9" i="8" s="1"/>
  <c r="B249" i="11"/>
  <c r="B243" i="11"/>
  <c r="C240" i="11" s="1"/>
  <c r="B236" i="11"/>
  <c r="D227" i="11"/>
  <c r="E226" i="11" s="1"/>
  <c r="B227" i="11"/>
  <c r="C226" i="11" s="1"/>
  <c r="D220" i="11"/>
  <c r="B220" i="11"/>
  <c r="D212" i="11"/>
  <c r="B212" i="11"/>
  <c r="S27" i="1" s="1"/>
  <c r="B599" i="11"/>
  <c r="C599" i="11" s="1"/>
  <c r="B594" i="11"/>
  <c r="C594" i="11" s="1"/>
  <c r="B588" i="11"/>
  <c r="C586" i="11" s="1"/>
  <c r="D579" i="11"/>
  <c r="E577" i="11" s="1"/>
  <c r="B579" i="11"/>
  <c r="C576" i="11" s="1"/>
  <c r="D572" i="11"/>
  <c r="E571" i="11" s="1"/>
  <c r="C569" i="11"/>
  <c r="D564" i="11"/>
  <c r="C563" i="11"/>
  <c r="P33" i="28"/>
  <c r="O33" i="28"/>
  <c r="N33" i="28"/>
  <c r="M33" i="28"/>
  <c r="L33" i="28"/>
  <c r="K33" i="28"/>
  <c r="J33" i="28"/>
  <c r="I33" i="28"/>
  <c r="H33" i="28"/>
  <c r="G33" i="28"/>
  <c r="F33" i="28"/>
  <c r="E33" i="28"/>
  <c r="D33" i="28"/>
  <c r="C33" i="28"/>
  <c r="B33" i="28"/>
  <c r="Q32" i="28"/>
  <c r="Q31" i="28"/>
  <c r="Q30" i="28"/>
  <c r="Q29" i="28"/>
  <c r="Q101" i="28"/>
  <c r="Q100" i="28"/>
  <c r="Q99" i="28"/>
  <c r="Q98" i="28"/>
  <c r="P111" i="28"/>
  <c r="O111" i="28"/>
  <c r="N111" i="28"/>
  <c r="M111" i="28"/>
  <c r="L111" i="28"/>
  <c r="K111" i="28"/>
  <c r="J111" i="28"/>
  <c r="I111" i="28"/>
  <c r="H111" i="28"/>
  <c r="G111" i="28"/>
  <c r="F111" i="28"/>
  <c r="E111" i="28"/>
  <c r="D111" i="28"/>
  <c r="C111" i="28"/>
  <c r="B111" i="28"/>
  <c r="Q306" i="27"/>
  <c r="P302" i="27"/>
  <c r="O302" i="27"/>
  <c r="N302" i="27"/>
  <c r="M302" i="27"/>
  <c r="L302" i="27"/>
  <c r="K302" i="27"/>
  <c r="J302" i="27"/>
  <c r="I302" i="27"/>
  <c r="H302" i="27"/>
  <c r="G302" i="27"/>
  <c r="F302" i="27"/>
  <c r="E302" i="27"/>
  <c r="D302" i="27"/>
  <c r="C302" i="27"/>
  <c r="B302" i="27"/>
  <c r="Q301" i="27"/>
  <c r="Q300" i="27"/>
  <c r="Q299" i="27"/>
  <c r="Q298" i="27"/>
  <c r="Q297" i="27"/>
  <c r="P464" i="10"/>
  <c r="O461" i="10"/>
  <c r="L464" i="10"/>
  <c r="J464" i="10"/>
  <c r="H464" i="10"/>
  <c r="I463" i="10" s="1"/>
  <c r="F464" i="10"/>
  <c r="G461" i="10" s="1"/>
  <c r="D464" i="10"/>
  <c r="E462" i="10" s="1"/>
  <c r="B464" i="10"/>
  <c r="C463" i="10" s="1"/>
  <c r="R463" i="10"/>
  <c r="R462" i="10"/>
  <c r="R461" i="10"/>
  <c r="R460" i="10"/>
  <c r="P458" i="10"/>
  <c r="Q452" i="10" s="1"/>
  <c r="N458" i="10"/>
  <c r="O455" i="10" s="1"/>
  <c r="L458" i="10"/>
  <c r="M454" i="10" s="1"/>
  <c r="J458" i="10"/>
  <c r="K453" i="10" s="1"/>
  <c r="H458" i="10"/>
  <c r="I452" i="10" s="1"/>
  <c r="F458" i="10"/>
  <c r="G455" i="10" s="1"/>
  <c r="D458" i="10"/>
  <c r="E454" i="10" s="1"/>
  <c r="B458" i="10"/>
  <c r="C456" i="10" s="1"/>
  <c r="R457" i="10"/>
  <c r="R456" i="10"/>
  <c r="R455" i="10"/>
  <c r="R454" i="10"/>
  <c r="R453" i="10"/>
  <c r="R452" i="10"/>
  <c r="P450" i="10"/>
  <c r="Q446" i="10" s="1"/>
  <c r="N450" i="10"/>
  <c r="O445" i="10" s="1"/>
  <c r="L450" i="10"/>
  <c r="M444" i="10" s="1"/>
  <c r="J450" i="10"/>
  <c r="K447" i="10" s="1"/>
  <c r="H450" i="10"/>
  <c r="I446" i="10" s="1"/>
  <c r="F450" i="10"/>
  <c r="G445" i="10" s="1"/>
  <c r="D450" i="10"/>
  <c r="E444" i="10" s="1"/>
  <c r="B450" i="10"/>
  <c r="C449" i="10" s="1"/>
  <c r="R449" i="10"/>
  <c r="R448" i="10"/>
  <c r="R447" i="10"/>
  <c r="R446" i="10"/>
  <c r="R445" i="10"/>
  <c r="R444" i="10"/>
  <c r="P442" i="10"/>
  <c r="Q436" i="10" s="1"/>
  <c r="N442" i="10"/>
  <c r="O435" i="10" s="1"/>
  <c r="L442" i="10"/>
  <c r="M434" i="10" s="1"/>
  <c r="J442" i="10"/>
  <c r="K437" i="10" s="1"/>
  <c r="H442" i="10"/>
  <c r="I436" i="10" s="1"/>
  <c r="F442" i="10"/>
  <c r="G435" i="10" s="1"/>
  <c r="D442" i="10"/>
  <c r="E434" i="10" s="1"/>
  <c r="B442" i="10"/>
  <c r="C441" i="10" s="1"/>
  <c r="R441" i="10"/>
  <c r="R440" i="10"/>
  <c r="R439" i="10"/>
  <c r="R438" i="10"/>
  <c r="R437" i="10"/>
  <c r="R436" i="10"/>
  <c r="R435" i="10"/>
  <c r="R434" i="10"/>
  <c r="I279" i="25"/>
  <c r="H279" i="25"/>
  <c r="G279" i="25"/>
  <c r="F279" i="25"/>
  <c r="E279" i="25"/>
  <c r="D279" i="25"/>
  <c r="C279" i="25"/>
  <c r="B279" i="25"/>
  <c r="J278" i="25"/>
  <c r="J277" i="25"/>
  <c r="J276" i="25"/>
  <c r="J275" i="25"/>
  <c r="J274" i="25"/>
  <c r="J273" i="25"/>
  <c r="J272" i="25"/>
  <c r="J271" i="25"/>
  <c r="J270" i="25"/>
  <c r="J269" i="25"/>
  <c r="J268" i="25"/>
  <c r="J267" i="25"/>
  <c r="J266" i="25"/>
  <c r="J265" i="25"/>
  <c r="J264" i="25"/>
  <c r="J263" i="25"/>
  <c r="J262" i="25"/>
  <c r="J261" i="25"/>
  <c r="J260" i="25"/>
  <c r="AC14" i="26"/>
  <c r="AC7" i="26"/>
  <c r="AC6" i="26"/>
  <c r="Q290" i="7"/>
  <c r="Q289" i="7"/>
  <c r="Q285" i="7"/>
  <c r="Q284" i="7"/>
  <c r="Q280" i="7"/>
  <c r="L10" i="1" s="1"/>
  <c r="Q279" i="7"/>
  <c r="Q275" i="7"/>
  <c r="Q271" i="7"/>
  <c r="V7" i="1" l="1"/>
  <c r="V5" i="1"/>
  <c r="V6" i="1" s="1"/>
  <c r="G12" i="8"/>
  <c r="G6" i="8"/>
  <c r="C248" i="11"/>
  <c r="C247" i="11"/>
  <c r="C246" i="11"/>
  <c r="E205" i="11"/>
  <c r="E207" i="11"/>
  <c r="E218" i="11"/>
  <c r="E217" i="11"/>
  <c r="Q130" i="7"/>
  <c r="Q126" i="7"/>
  <c r="C242" i="11"/>
  <c r="C238" i="11"/>
  <c r="C239" i="11"/>
  <c r="C455" i="10"/>
  <c r="G276" i="7"/>
  <c r="L9" i="1"/>
  <c r="G19" i="8"/>
  <c r="C446" i="10"/>
  <c r="C462" i="10"/>
  <c r="E456" i="10"/>
  <c r="Q102" i="28"/>
  <c r="Q16" i="5"/>
  <c r="J17" i="5" s="1"/>
  <c r="G5" i="8"/>
  <c r="E556" i="11"/>
  <c r="L27" i="1"/>
  <c r="G446" i="10"/>
  <c r="Y11" i="8"/>
  <c r="L11" i="1"/>
  <c r="M272" i="7"/>
  <c r="G272" i="7"/>
  <c r="C272" i="7"/>
  <c r="E272" i="7"/>
  <c r="N272" i="7"/>
  <c r="H272" i="7"/>
  <c r="P272" i="7"/>
  <c r="K272" i="7"/>
  <c r="F272" i="7"/>
  <c r="B272" i="7"/>
  <c r="O272" i="7"/>
  <c r="J272" i="7"/>
  <c r="D272" i="7"/>
  <c r="C460" i="10"/>
  <c r="Y70" i="8"/>
  <c r="Y69" i="8"/>
  <c r="L276" i="7"/>
  <c r="M276" i="7"/>
  <c r="F276" i="7"/>
  <c r="B276" i="7"/>
  <c r="O276" i="7"/>
  <c r="D276" i="7"/>
  <c r="H276" i="7"/>
  <c r="P276" i="7"/>
  <c r="K276" i="7"/>
  <c r="E276" i="7"/>
  <c r="J276" i="7"/>
  <c r="N276" i="7"/>
  <c r="C276" i="7"/>
  <c r="I461" i="10"/>
  <c r="AC64" i="8"/>
  <c r="Q291" i="7"/>
  <c r="Q286" i="7"/>
  <c r="G67" i="8"/>
  <c r="G66" i="8"/>
  <c r="G70" i="8"/>
  <c r="Y55" i="8"/>
  <c r="Y59" i="8"/>
  <c r="K454" i="10"/>
  <c r="C453" i="10"/>
  <c r="C445" i="10"/>
  <c r="R442" i="10"/>
  <c r="E567" i="11"/>
  <c r="E566" i="11"/>
  <c r="AC7" i="8"/>
  <c r="G65" i="8"/>
  <c r="G69" i="8"/>
  <c r="AC71" i="8"/>
  <c r="G10" i="8"/>
  <c r="G27" i="8"/>
  <c r="G64" i="8"/>
  <c r="G72" i="8" s="1"/>
  <c r="G68" i="8"/>
  <c r="K435" i="10"/>
  <c r="Y36" i="8"/>
  <c r="Y38" i="8"/>
  <c r="Y5" i="8"/>
  <c r="C598" i="11"/>
  <c r="C560" i="11"/>
  <c r="C584" i="11"/>
  <c r="E561" i="11"/>
  <c r="C578" i="11"/>
  <c r="C587" i="11"/>
  <c r="R81" i="4"/>
  <c r="S78" i="4"/>
  <c r="R80" i="4"/>
  <c r="S77" i="4"/>
  <c r="S79" i="4"/>
  <c r="R82" i="4"/>
  <c r="Q121" i="3"/>
  <c r="L122" i="3" s="1"/>
  <c r="Q128" i="3"/>
  <c r="P8" i="1" s="1"/>
  <c r="Q9" i="5"/>
  <c r="H10" i="5" s="1"/>
  <c r="AC11" i="8"/>
  <c r="AC19" i="8"/>
  <c r="AC5" i="8"/>
  <c r="AC13" i="8"/>
  <c r="AC21" i="8"/>
  <c r="Y19" i="8"/>
  <c r="AC17" i="8"/>
  <c r="AC65" i="8"/>
  <c r="Y10" i="8"/>
  <c r="Y28" i="8"/>
  <c r="Y39" i="8"/>
  <c r="G56" i="8"/>
  <c r="Y64" i="8"/>
  <c r="AC38" i="8"/>
  <c r="AC55" i="8"/>
  <c r="AC58" i="8"/>
  <c r="Y8" i="8"/>
  <c r="Y12" i="8"/>
  <c r="Y17" i="8"/>
  <c r="Y21" i="8"/>
  <c r="G30" i="8"/>
  <c r="AC20" i="8"/>
  <c r="AC28" i="8"/>
  <c r="AC39" i="8"/>
  <c r="AC53" i="8"/>
  <c r="AC59" i="8"/>
  <c r="AC69" i="8"/>
  <c r="Y9" i="8"/>
  <c r="Y13" i="8"/>
  <c r="Y18" i="8"/>
  <c r="Y22" i="8"/>
  <c r="Y71" i="8"/>
  <c r="G9" i="8"/>
  <c r="G18" i="8"/>
  <c r="G32" i="8"/>
  <c r="G31" i="8"/>
  <c r="G53" i="8"/>
  <c r="AC56" i="8"/>
  <c r="AC18" i="8"/>
  <c r="AC36" i="8"/>
  <c r="AC54" i="8"/>
  <c r="Y7" i="8"/>
  <c r="Y67" i="8"/>
  <c r="G13" i="8"/>
  <c r="G22" i="8"/>
  <c r="G28" i="8"/>
  <c r="G36" i="8"/>
  <c r="G59" i="8"/>
  <c r="G37" i="8"/>
  <c r="G7" i="8"/>
  <c r="G11" i="8"/>
  <c r="G20" i="8"/>
  <c r="G38" i="8"/>
  <c r="G54" i="8"/>
  <c r="G57" i="8"/>
  <c r="G8" i="8"/>
  <c r="G17" i="8"/>
  <c r="G26" i="8"/>
  <c r="G55" i="8"/>
  <c r="Y29" i="8"/>
  <c r="Y32" i="8"/>
  <c r="Y30" i="8"/>
  <c r="Y65" i="8"/>
  <c r="Y27" i="8"/>
  <c r="Y66" i="8"/>
  <c r="AC26" i="8"/>
  <c r="AC29" i="8"/>
  <c r="AC32" i="8"/>
  <c r="AC30" i="8"/>
  <c r="AC27" i="8"/>
  <c r="AC67" i="8"/>
  <c r="C205" i="11"/>
  <c r="C208" i="11"/>
  <c r="C215" i="11"/>
  <c r="C211" i="11"/>
  <c r="E216" i="11"/>
  <c r="C590" i="11"/>
  <c r="E557" i="11"/>
  <c r="E562" i="11"/>
  <c r="C597" i="11"/>
  <c r="E559" i="11"/>
  <c r="E558" i="11"/>
  <c r="E563" i="11"/>
  <c r="C231" i="11"/>
  <c r="C591" i="11"/>
  <c r="E560" i="11"/>
  <c r="E568" i="11"/>
  <c r="C577" i="11"/>
  <c r="C583" i="11"/>
  <c r="C593" i="11"/>
  <c r="C206" i="11"/>
  <c r="C234" i="11"/>
  <c r="C592" i="11"/>
  <c r="E569" i="11"/>
  <c r="C596" i="11"/>
  <c r="C559" i="11"/>
  <c r="C562" i="11"/>
  <c r="C218" i="11"/>
  <c r="E225" i="11"/>
  <c r="C204" i="11"/>
  <c r="C209" i="11"/>
  <c r="E214" i="11"/>
  <c r="C219" i="11"/>
  <c r="C232" i="11"/>
  <c r="C230" i="11"/>
  <c r="C235" i="11"/>
  <c r="C229" i="11"/>
  <c r="C233" i="11"/>
  <c r="C225" i="11"/>
  <c r="C217" i="11"/>
  <c r="E206" i="11"/>
  <c r="E210" i="11"/>
  <c r="E204" i="11"/>
  <c r="E208" i="11"/>
  <c r="C207" i="11"/>
  <c r="C210" i="11"/>
  <c r="E219" i="11"/>
  <c r="E209" i="11"/>
  <c r="E211" i="11"/>
  <c r="E215" i="11"/>
  <c r="C224" i="11"/>
  <c r="C227" i="11" s="1"/>
  <c r="C241" i="11"/>
  <c r="C245" i="11"/>
  <c r="C214" i="11"/>
  <c r="C216" i="11"/>
  <c r="E224" i="11"/>
  <c r="C566" i="11"/>
  <c r="C568" i="11"/>
  <c r="C572" i="11"/>
  <c r="E576" i="11"/>
  <c r="E578" i="11"/>
  <c r="C558" i="11"/>
  <c r="C564" i="11"/>
  <c r="C571" i="11"/>
  <c r="C581" i="11"/>
  <c r="C585" i="11"/>
  <c r="C588" i="11"/>
  <c r="C561" i="11"/>
  <c r="C567" i="11"/>
  <c r="C582" i="11"/>
  <c r="Q33" i="28"/>
  <c r="R32" i="28" s="1"/>
  <c r="Q111" i="28"/>
  <c r="D112" i="28" s="1"/>
  <c r="Q302" i="27"/>
  <c r="H303" i="27" s="1"/>
  <c r="E463" i="10"/>
  <c r="G460" i="10"/>
  <c r="I462" i="10"/>
  <c r="R464" i="10"/>
  <c r="M463" i="10"/>
  <c r="O460" i="10"/>
  <c r="Q461" i="10"/>
  <c r="Q462" i="10"/>
  <c r="O454" i="10"/>
  <c r="O457" i="10"/>
  <c r="O456" i="10"/>
  <c r="O453" i="10"/>
  <c r="O452" i="10"/>
  <c r="M456" i="10"/>
  <c r="M455" i="10"/>
  <c r="M452" i="10"/>
  <c r="G453" i="10"/>
  <c r="G456" i="10"/>
  <c r="G457" i="10"/>
  <c r="G454" i="10"/>
  <c r="G452" i="10"/>
  <c r="E455" i="10"/>
  <c r="C454" i="10"/>
  <c r="C457" i="10"/>
  <c r="Q434" i="10"/>
  <c r="C434" i="10"/>
  <c r="Q444" i="10"/>
  <c r="Q448" i="10"/>
  <c r="O446" i="10"/>
  <c r="K445" i="10"/>
  <c r="K449" i="10"/>
  <c r="K446" i="10"/>
  <c r="K444" i="10"/>
  <c r="K448" i="10"/>
  <c r="I444" i="10"/>
  <c r="Q438" i="10"/>
  <c r="K440" i="10"/>
  <c r="I438" i="10"/>
  <c r="C438" i="10"/>
  <c r="M441" i="10"/>
  <c r="M440" i="10"/>
  <c r="M437" i="10"/>
  <c r="M436" i="10"/>
  <c r="K439" i="10"/>
  <c r="K436" i="10"/>
  <c r="I434" i="10"/>
  <c r="E440" i="10"/>
  <c r="E436" i="10"/>
  <c r="E441" i="10"/>
  <c r="E437" i="10"/>
  <c r="C439" i="10"/>
  <c r="C440" i="10"/>
  <c r="C437" i="10"/>
  <c r="K462" i="10"/>
  <c r="K463" i="10"/>
  <c r="M460" i="10"/>
  <c r="E460" i="10"/>
  <c r="O462" i="10"/>
  <c r="G462" i="10"/>
  <c r="M461" i="10"/>
  <c r="E461" i="10"/>
  <c r="K460" i="10"/>
  <c r="O463" i="10"/>
  <c r="M462" i="10"/>
  <c r="K461" i="10"/>
  <c r="Q460" i="10"/>
  <c r="I460" i="10"/>
  <c r="Q457" i="10"/>
  <c r="I457" i="10"/>
  <c r="Q453" i="10"/>
  <c r="I453" i="10"/>
  <c r="K455" i="10"/>
  <c r="Q454" i="10"/>
  <c r="I454" i="10"/>
  <c r="R458" i="10"/>
  <c r="M457" i="10"/>
  <c r="E457" i="10"/>
  <c r="K456" i="10"/>
  <c r="Q455" i="10"/>
  <c r="I455" i="10"/>
  <c r="M453" i="10"/>
  <c r="E453" i="10"/>
  <c r="K452" i="10"/>
  <c r="K457" i="10"/>
  <c r="Q456" i="10"/>
  <c r="I456" i="10"/>
  <c r="M449" i="10"/>
  <c r="E449" i="10"/>
  <c r="E445" i="10"/>
  <c r="O447" i="10"/>
  <c r="G447" i="10"/>
  <c r="M446" i="10"/>
  <c r="E446" i="10"/>
  <c r="Q449" i="10"/>
  <c r="I449" i="10"/>
  <c r="O448" i="10"/>
  <c r="G448" i="10"/>
  <c r="M447" i="10"/>
  <c r="E447" i="10"/>
  <c r="Q445" i="10"/>
  <c r="I445" i="10"/>
  <c r="O444" i="10"/>
  <c r="G444" i="10"/>
  <c r="O449" i="10"/>
  <c r="G449" i="10"/>
  <c r="M448" i="10"/>
  <c r="E448" i="10"/>
  <c r="O441" i="10"/>
  <c r="G437" i="10"/>
  <c r="Q439" i="10"/>
  <c r="O438" i="10"/>
  <c r="G438" i="10"/>
  <c r="Q435" i="10"/>
  <c r="G434" i="10"/>
  <c r="Q441" i="10"/>
  <c r="I441" i="10"/>
  <c r="O440" i="10"/>
  <c r="G440" i="10"/>
  <c r="M439" i="10"/>
  <c r="E439" i="10"/>
  <c r="K438" i="10"/>
  <c r="Q437" i="10"/>
  <c r="I437" i="10"/>
  <c r="O436" i="10"/>
  <c r="G436" i="10"/>
  <c r="E435" i="10"/>
  <c r="K434" i="10"/>
  <c r="O437" i="10"/>
  <c r="I435" i="10"/>
  <c r="O434" i="10"/>
  <c r="K441" i="10"/>
  <c r="Q440" i="10"/>
  <c r="I440" i="10"/>
  <c r="O439" i="10"/>
  <c r="G439" i="10"/>
  <c r="M438" i="10"/>
  <c r="E438" i="10"/>
  <c r="R450" i="10"/>
  <c r="C444" i="10"/>
  <c r="C447" i="10"/>
  <c r="C448" i="10"/>
  <c r="C452" i="10"/>
  <c r="J279" i="25"/>
  <c r="K260" i="25" s="1"/>
  <c r="Q281" i="7"/>
  <c r="Q461" i="4"/>
  <c r="P461" i="4"/>
  <c r="O461" i="4"/>
  <c r="N461" i="4"/>
  <c r="M461" i="4"/>
  <c r="L461" i="4"/>
  <c r="K461" i="4"/>
  <c r="J461" i="4"/>
  <c r="I461" i="4"/>
  <c r="H461" i="4"/>
  <c r="G461" i="4"/>
  <c r="F461" i="4"/>
  <c r="E461" i="4"/>
  <c r="D461" i="4"/>
  <c r="C461" i="4"/>
  <c r="Q460" i="4"/>
  <c r="P460" i="4"/>
  <c r="O460" i="4"/>
  <c r="N460" i="4"/>
  <c r="M460" i="4"/>
  <c r="L460" i="4"/>
  <c r="K460" i="4"/>
  <c r="J460" i="4"/>
  <c r="I460" i="4"/>
  <c r="H460" i="4"/>
  <c r="G460" i="4"/>
  <c r="F460" i="4"/>
  <c r="E460" i="4"/>
  <c r="D460" i="4"/>
  <c r="C460" i="4"/>
  <c r="Q459" i="4"/>
  <c r="P459" i="4"/>
  <c r="O459" i="4"/>
  <c r="N459" i="4"/>
  <c r="M459" i="4"/>
  <c r="L459" i="4"/>
  <c r="K459" i="4"/>
  <c r="J459" i="4"/>
  <c r="I459" i="4"/>
  <c r="H459" i="4"/>
  <c r="G459" i="4"/>
  <c r="F459" i="4"/>
  <c r="E459" i="4"/>
  <c r="D459" i="4"/>
  <c r="C459" i="4"/>
  <c r="R458" i="4"/>
  <c r="R457" i="4"/>
  <c r="R456" i="4"/>
  <c r="R455" i="4"/>
  <c r="R454" i="4"/>
  <c r="R453" i="4"/>
  <c r="R452" i="4"/>
  <c r="R451" i="4"/>
  <c r="R450" i="4"/>
  <c r="R449" i="4"/>
  <c r="R448" i="4"/>
  <c r="R447" i="4"/>
  <c r="R442" i="4"/>
  <c r="R441" i="4"/>
  <c r="R440" i="4"/>
  <c r="R439" i="4"/>
  <c r="R438" i="4"/>
  <c r="R437" i="4"/>
  <c r="R436" i="4"/>
  <c r="R435" i="4"/>
  <c r="R434" i="4"/>
  <c r="R433" i="4"/>
  <c r="R432" i="4"/>
  <c r="R431" i="4"/>
  <c r="P193" i="5"/>
  <c r="O193" i="5"/>
  <c r="N193" i="5"/>
  <c r="M193" i="5"/>
  <c r="L193" i="5"/>
  <c r="K193" i="5"/>
  <c r="J193" i="5"/>
  <c r="I193" i="5"/>
  <c r="H193" i="5"/>
  <c r="G193" i="5"/>
  <c r="F193" i="5"/>
  <c r="E193" i="5"/>
  <c r="D193" i="5"/>
  <c r="C193" i="5"/>
  <c r="B193" i="5"/>
  <c r="Q192" i="5"/>
  <c r="Q191" i="5"/>
  <c r="Q190" i="5"/>
  <c r="Q189" i="5"/>
  <c r="P186" i="5"/>
  <c r="C186" i="5"/>
  <c r="B186" i="5"/>
  <c r="Q185" i="5"/>
  <c r="Q184" i="5"/>
  <c r="Q183" i="5"/>
  <c r="Q182" i="5"/>
  <c r="G14" i="8" l="1"/>
  <c r="G33" i="8"/>
  <c r="G40" i="8"/>
  <c r="G23" i="8"/>
  <c r="E212" i="11"/>
  <c r="C249" i="11"/>
  <c r="C236" i="11"/>
  <c r="C243" i="11"/>
  <c r="C212" i="11"/>
  <c r="E220" i="11"/>
  <c r="C220" i="11"/>
  <c r="E227" i="11"/>
  <c r="R125" i="3"/>
  <c r="I464" i="10"/>
  <c r="N17" i="5"/>
  <c r="P17" i="5"/>
  <c r="R14" i="5"/>
  <c r="I17" i="5"/>
  <c r="S452" i="4"/>
  <c r="C464" i="10"/>
  <c r="S449" i="4"/>
  <c r="S439" i="4"/>
  <c r="C579" i="11"/>
  <c r="O17" i="5"/>
  <c r="L17" i="5"/>
  <c r="K17" i="5"/>
  <c r="B17" i="5"/>
  <c r="Q17" i="5" s="1"/>
  <c r="M17" i="5"/>
  <c r="E17" i="5"/>
  <c r="R13" i="5"/>
  <c r="C17" i="5"/>
  <c r="H17" i="5"/>
  <c r="G17" i="5"/>
  <c r="F17" i="5"/>
  <c r="R15" i="5"/>
  <c r="D17" i="5"/>
  <c r="R12" i="5"/>
  <c r="R16" i="5" s="1"/>
  <c r="E10" i="5"/>
  <c r="Y60" i="8"/>
  <c r="K272" i="25"/>
  <c r="K278" i="25"/>
  <c r="D464" i="4"/>
  <c r="S458" i="4"/>
  <c r="S431" i="4"/>
  <c r="S451" i="4"/>
  <c r="P463" i="4"/>
  <c r="K450" i="10"/>
  <c r="K262" i="25"/>
  <c r="J464" i="4"/>
  <c r="N464" i="4"/>
  <c r="G280" i="25"/>
  <c r="I129" i="3"/>
  <c r="B10" i="5"/>
  <c r="Q10" i="5" s="1"/>
  <c r="I122" i="3"/>
  <c r="K269" i="25"/>
  <c r="B280" i="25"/>
  <c r="M463" i="4"/>
  <c r="F463" i="4"/>
  <c r="S450" i="4"/>
  <c r="G463" i="4"/>
  <c r="S433" i="4"/>
  <c r="S434" i="4"/>
  <c r="E564" i="11"/>
  <c r="E572" i="11"/>
  <c r="C450" i="10"/>
  <c r="M464" i="10"/>
  <c r="G458" i="10"/>
  <c r="D129" i="3"/>
  <c r="F280" i="25"/>
  <c r="K274" i="25"/>
  <c r="K265" i="25"/>
  <c r="K268" i="25"/>
  <c r="K275" i="25"/>
  <c r="C458" i="10"/>
  <c r="B129" i="3"/>
  <c r="I280" i="25"/>
  <c r="L26" i="1"/>
  <c r="K270" i="25"/>
  <c r="K261" i="25"/>
  <c r="K264" i="25"/>
  <c r="K263" i="25"/>
  <c r="Q464" i="10"/>
  <c r="K464" i="10"/>
  <c r="O464" i="10"/>
  <c r="G464" i="10"/>
  <c r="O129" i="3"/>
  <c r="K266" i="25"/>
  <c r="K277" i="25"/>
  <c r="K276" i="25"/>
  <c r="Q272" i="7"/>
  <c r="S440" i="4"/>
  <c r="Q458" i="10"/>
  <c r="O458" i="10"/>
  <c r="I458" i="10"/>
  <c r="O450" i="10"/>
  <c r="M450" i="10"/>
  <c r="E450" i="10"/>
  <c r="AC14" i="8"/>
  <c r="M442" i="10"/>
  <c r="D280" i="25"/>
  <c r="C280" i="25"/>
  <c r="E280" i="25"/>
  <c r="H280" i="25"/>
  <c r="Y72" i="8"/>
  <c r="Y40" i="8"/>
  <c r="Y33" i="8"/>
  <c r="Y23" i="8"/>
  <c r="Y14" i="8"/>
  <c r="Q276" i="7"/>
  <c r="S453" i="4"/>
  <c r="S457" i="4"/>
  <c r="E462" i="4"/>
  <c r="I462" i="4"/>
  <c r="M462" i="4"/>
  <c r="Q462" i="4"/>
  <c r="J463" i="4"/>
  <c r="N463" i="4"/>
  <c r="C464" i="4"/>
  <c r="K464" i="4"/>
  <c r="O464" i="4"/>
  <c r="L464" i="4"/>
  <c r="S436" i="4"/>
  <c r="S432" i="4"/>
  <c r="S437" i="4"/>
  <c r="I34" i="28"/>
  <c r="P34" i="28"/>
  <c r="J34" i="28"/>
  <c r="D34" i="28"/>
  <c r="K34" i="28"/>
  <c r="R31" i="28"/>
  <c r="C34" i="28"/>
  <c r="O34" i="28"/>
  <c r="B34" i="28"/>
  <c r="M34" i="28"/>
  <c r="L34" i="28"/>
  <c r="R29" i="28"/>
  <c r="N34" i="28"/>
  <c r="M303" i="27"/>
  <c r="J303" i="27"/>
  <c r="S441" i="4"/>
  <c r="J462" i="4"/>
  <c r="C463" i="4"/>
  <c r="K463" i="4"/>
  <c r="S438" i="4"/>
  <c r="S442" i="4"/>
  <c r="S447" i="4"/>
  <c r="S455" i="4"/>
  <c r="C462" i="4"/>
  <c r="G462" i="4"/>
  <c r="K462" i="4"/>
  <c r="O462" i="4"/>
  <c r="D463" i="4"/>
  <c r="L463" i="4"/>
  <c r="E464" i="4"/>
  <c r="I464" i="4"/>
  <c r="M464" i="4"/>
  <c r="Q464" i="4"/>
  <c r="S454" i="4"/>
  <c r="F462" i="4"/>
  <c r="N462" i="4"/>
  <c r="O463" i="4"/>
  <c r="S435" i="4"/>
  <c r="S443" i="4"/>
  <c r="S448" i="4"/>
  <c r="S456" i="4"/>
  <c r="D462" i="4"/>
  <c r="L462" i="4"/>
  <c r="P462" i="4"/>
  <c r="E463" i="4"/>
  <c r="I463" i="4"/>
  <c r="Q463" i="4"/>
  <c r="F464" i="4"/>
  <c r="K129" i="3"/>
  <c r="H129" i="3"/>
  <c r="M129" i="3"/>
  <c r="R120" i="3"/>
  <c r="G129" i="3"/>
  <c r="E129" i="3"/>
  <c r="L129" i="3"/>
  <c r="F129" i="3"/>
  <c r="R124" i="3"/>
  <c r="C129" i="3"/>
  <c r="R126" i="3"/>
  <c r="N129" i="3"/>
  <c r="K122" i="3"/>
  <c r="C122" i="3"/>
  <c r="P129" i="3"/>
  <c r="R117" i="3"/>
  <c r="B122" i="3"/>
  <c r="J122" i="3"/>
  <c r="F122" i="3"/>
  <c r="N122" i="3"/>
  <c r="D122" i="3"/>
  <c r="R118" i="3"/>
  <c r="G122" i="3"/>
  <c r="E122" i="3"/>
  <c r="R127" i="3"/>
  <c r="H122" i="3"/>
  <c r="R119" i="3"/>
  <c r="J129" i="3"/>
  <c r="M122" i="3"/>
  <c r="O122" i="3"/>
  <c r="P122" i="3"/>
  <c r="L10" i="5"/>
  <c r="N10" i="5"/>
  <c r="R5" i="5"/>
  <c r="R9" i="5" s="1"/>
  <c r="R8" i="5"/>
  <c r="O10" i="5"/>
  <c r="K10" i="5"/>
  <c r="G10" i="5"/>
  <c r="C10" i="5"/>
  <c r="J10" i="5"/>
  <c r="M10" i="5"/>
  <c r="D10" i="5"/>
  <c r="R6" i="5"/>
  <c r="F10" i="5"/>
  <c r="I10" i="5"/>
  <c r="P10" i="5"/>
  <c r="R7" i="5"/>
  <c r="AC60" i="8"/>
  <c r="AC40" i="8"/>
  <c r="AC23" i="8"/>
  <c r="AC33" i="8"/>
  <c r="E579" i="11"/>
  <c r="H112" i="28"/>
  <c r="M112" i="28"/>
  <c r="R111" i="28"/>
  <c r="R107" i="28"/>
  <c r="O112" i="28"/>
  <c r="G112" i="28"/>
  <c r="Q112" i="28"/>
  <c r="N112" i="28"/>
  <c r="B112" i="28"/>
  <c r="R110" i="28"/>
  <c r="R109" i="28"/>
  <c r="K112" i="28"/>
  <c r="C112" i="28"/>
  <c r="R108" i="28"/>
  <c r="J112" i="28"/>
  <c r="F112" i="28"/>
  <c r="P112" i="28"/>
  <c r="I112" i="28"/>
  <c r="L112" i="28"/>
  <c r="E112" i="28"/>
  <c r="E34" i="28"/>
  <c r="H34" i="28"/>
  <c r="G34" i="28"/>
  <c r="F34" i="28"/>
  <c r="R30" i="28"/>
  <c r="C303" i="27"/>
  <c r="R302" i="27"/>
  <c r="D303" i="27"/>
  <c r="I303" i="27"/>
  <c r="G303" i="27"/>
  <c r="Q303" i="27"/>
  <c r="F303" i="27"/>
  <c r="P303" i="27"/>
  <c r="R300" i="27"/>
  <c r="E303" i="27"/>
  <c r="K303" i="27"/>
  <c r="R299" i="27"/>
  <c r="B303" i="27"/>
  <c r="L303" i="27"/>
  <c r="R297" i="27"/>
  <c r="R301" i="27"/>
  <c r="O303" i="27"/>
  <c r="N303" i="27"/>
  <c r="R298" i="27"/>
  <c r="E458" i="10"/>
  <c r="I450" i="10"/>
  <c r="E442" i="10"/>
  <c r="I442" i="10"/>
  <c r="E464" i="10"/>
  <c r="K458" i="10"/>
  <c r="M458" i="10"/>
  <c r="Q450" i="10"/>
  <c r="G450" i="10"/>
  <c r="G442" i="10"/>
  <c r="K442" i="10"/>
  <c r="O442" i="10"/>
  <c r="Q442" i="10"/>
  <c r="C442" i="10"/>
  <c r="R460" i="4"/>
  <c r="R459" i="4"/>
  <c r="R461" i="4"/>
  <c r="Q193" i="5"/>
  <c r="B194" i="5" s="1"/>
  <c r="Q186" i="5"/>
  <c r="O192" i="3"/>
  <c r="N192" i="3"/>
  <c r="M192" i="3"/>
  <c r="L192" i="3"/>
  <c r="K192" i="3"/>
  <c r="J192" i="3"/>
  <c r="I192" i="3"/>
  <c r="H192" i="3"/>
  <c r="G192" i="3"/>
  <c r="F192" i="3"/>
  <c r="E192" i="3"/>
  <c r="D192" i="3"/>
  <c r="C192" i="3"/>
  <c r="B192" i="3"/>
  <c r="Q191" i="3"/>
  <c r="Q190" i="3"/>
  <c r="Q189" i="3"/>
  <c r="Q188" i="3"/>
  <c r="P185" i="3"/>
  <c r="O185" i="3"/>
  <c r="N185" i="3"/>
  <c r="M185" i="3"/>
  <c r="L185" i="3"/>
  <c r="K185" i="3"/>
  <c r="J185" i="3"/>
  <c r="I185" i="3"/>
  <c r="H185" i="3"/>
  <c r="G185" i="3"/>
  <c r="F185" i="3"/>
  <c r="E185" i="3"/>
  <c r="D185" i="3"/>
  <c r="C185" i="3"/>
  <c r="B185" i="3"/>
  <c r="Q184" i="3"/>
  <c r="Q183" i="3"/>
  <c r="Q182" i="3"/>
  <c r="Q181" i="3"/>
  <c r="Q6" i="2"/>
  <c r="Q34" i="28" l="1"/>
  <c r="R33" i="28"/>
  <c r="R121" i="3"/>
  <c r="R128" i="3"/>
  <c r="Q129" i="3"/>
  <c r="Q122" i="3"/>
  <c r="R190" i="5"/>
  <c r="F187" i="5"/>
  <c r="D187" i="5"/>
  <c r="I187" i="5"/>
  <c r="E187" i="5"/>
  <c r="G187" i="5"/>
  <c r="H187" i="5"/>
  <c r="I194" i="5"/>
  <c r="C187" i="5"/>
  <c r="R4" i="2"/>
  <c r="R5" i="2"/>
  <c r="M4" i="1"/>
  <c r="R192" i="5"/>
  <c r="H194" i="5"/>
  <c r="N187" i="5"/>
  <c r="J187" i="5"/>
  <c r="O187" i="5"/>
  <c r="M187" i="5"/>
  <c r="K187" i="5"/>
  <c r="R189" i="5"/>
  <c r="L7" i="1"/>
  <c r="S459" i="4"/>
  <c r="R183" i="5"/>
  <c r="R184" i="5"/>
  <c r="D194" i="5"/>
  <c r="L6" i="1"/>
  <c r="P187" i="5"/>
  <c r="C194" i="5"/>
  <c r="B187" i="5"/>
  <c r="P194" i="5"/>
  <c r="O194" i="5"/>
  <c r="N194" i="5"/>
  <c r="M194" i="5"/>
  <c r="K194" i="5"/>
  <c r="J194" i="5"/>
  <c r="G194" i="5"/>
  <c r="F194" i="5"/>
  <c r="E194" i="5"/>
  <c r="S461" i="4"/>
  <c r="R462" i="4"/>
  <c r="R463" i="4"/>
  <c r="R185" i="5"/>
  <c r="Q192" i="3"/>
  <c r="I193" i="3" s="1"/>
  <c r="Q185" i="3"/>
  <c r="R183" i="3" s="1"/>
  <c r="R538" i="4"/>
  <c r="R482" i="4"/>
  <c r="R6" i="2" l="1"/>
  <c r="C193" i="3"/>
  <c r="I186" i="3"/>
  <c r="L8" i="1"/>
  <c r="M6" i="1"/>
  <c r="Q194" i="5"/>
  <c r="R186" i="5"/>
  <c r="Q187" i="5" s="1"/>
  <c r="R193" i="5"/>
  <c r="N186" i="3"/>
  <c r="J186" i="3"/>
  <c r="F186" i="3"/>
  <c r="B186" i="3"/>
  <c r="M186" i="3"/>
  <c r="E186" i="3"/>
  <c r="L186" i="3"/>
  <c r="H186" i="3"/>
  <c r="O186" i="3"/>
  <c r="K186" i="3"/>
  <c r="G186" i="3"/>
  <c r="C186" i="3"/>
  <c r="D186" i="3"/>
  <c r="O193" i="3"/>
  <c r="K193" i="3"/>
  <c r="G193" i="3"/>
  <c r="N193" i="3"/>
  <c r="J193" i="3"/>
  <c r="F193" i="3"/>
  <c r="B193" i="3"/>
  <c r="M193" i="3"/>
  <c r="E193" i="3"/>
  <c r="R189" i="3"/>
  <c r="L193" i="3"/>
  <c r="H193" i="3"/>
  <c r="D193" i="3"/>
  <c r="R191" i="3"/>
  <c r="R188" i="3"/>
  <c r="R190" i="3"/>
  <c r="R184" i="3"/>
  <c r="R182" i="3"/>
  <c r="R181" i="3"/>
  <c r="D504" i="10"/>
  <c r="E500" i="10" l="1"/>
  <c r="E503" i="10"/>
  <c r="E502" i="10"/>
  <c r="Q193" i="3"/>
  <c r="R192" i="3"/>
  <c r="Q186" i="3"/>
  <c r="R185" i="3"/>
  <c r="E504" i="10" l="1"/>
  <c r="C504" i="4"/>
  <c r="D504" i="4"/>
  <c r="E504" i="4"/>
  <c r="F504" i="4"/>
  <c r="G504" i="4"/>
  <c r="H504" i="4"/>
  <c r="I504" i="4"/>
  <c r="J504" i="4"/>
  <c r="K504" i="4"/>
  <c r="L504" i="4"/>
  <c r="M504" i="4"/>
  <c r="N504" i="4"/>
  <c r="O504" i="4"/>
  <c r="P504" i="4"/>
  <c r="Q504" i="4"/>
  <c r="C505" i="4"/>
  <c r="D505" i="4"/>
  <c r="E505" i="4"/>
  <c r="F505" i="4"/>
  <c r="G505" i="4"/>
  <c r="H505" i="4"/>
  <c r="I505" i="4"/>
  <c r="J505" i="4"/>
  <c r="K505" i="4"/>
  <c r="L505" i="4"/>
  <c r="M505" i="4"/>
  <c r="N505" i="4"/>
  <c r="O505" i="4"/>
  <c r="P505" i="4"/>
  <c r="Q505" i="4"/>
  <c r="C506" i="4"/>
  <c r="D506" i="4"/>
  <c r="E506" i="4"/>
  <c r="F506" i="4"/>
  <c r="G506" i="4"/>
  <c r="H506" i="4"/>
  <c r="I506" i="4"/>
  <c r="J506" i="4"/>
  <c r="K506" i="4"/>
  <c r="L506" i="4"/>
  <c r="M506" i="4"/>
  <c r="N506" i="4"/>
  <c r="O506" i="4"/>
  <c r="P506" i="4"/>
  <c r="Q506" i="4"/>
  <c r="D509" i="4" l="1"/>
  <c r="O509" i="4"/>
  <c r="K509" i="4"/>
  <c r="G509" i="4"/>
  <c r="C509" i="4"/>
  <c r="N508" i="4"/>
  <c r="J508" i="4"/>
  <c r="F508" i="4"/>
  <c r="Q507" i="4"/>
  <c r="M507" i="4"/>
  <c r="I507" i="4"/>
  <c r="E507" i="4"/>
  <c r="P507" i="4"/>
  <c r="L507" i="4"/>
  <c r="D507" i="4"/>
  <c r="Q508" i="4"/>
  <c r="I508" i="4"/>
  <c r="I509" i="4"/>
  <c r="E509" i="4"/>
  <c r="P508" i="4"/>
  <c r="L508" i="4"/>
  <c r="D508" i="4"/>
  <c r="O507" i="4"/>
  <c r="K507" i="4"/>
  <c r="G507" i="4"/>
  <c r="C507" i="4"/>
  <c r="F509" i="4"/>
  <c r="M508" i="4"/>
  <c r="E508" i="4"/>
  <c r="P509" i="4"/>
  <c r="O508" i="4"/>
  <c r="K508" i="4"/>
  <c r="G508" i="4"/>
  <c r="C508" i="4"/>
  <c r="N507" i="4"/>
  <c r="J507" i="4"/>
  <c r="F507" i="4"/>
  <c r="Q341" i="7" l="1"/>
  <c r="K551" i="33"/>
  <c r="K552" i="33"/>
  <c r="K553" i="33"/>
  <c r="D554" i="33"/>
  <c r="D555" i="33" s="1"/>
  <c r="E554" i="33"/>
  <c r="E555" i="33" s="1"/>
  <c r="F554" i="33"/>
  <c r="F555" i="33" s="1"/>
  <c r="G554" i="33"/>
  <c r="G555" i="33" s="1"/>
  <c r="H554" i="33"/>
  <c r="H555" i="33" s="1"/>
  <c r="I554" i="33"/>
  <c r="I555" i="33" s="1"/>
  <c r="J554" i="33"/>
  <c r="J555" i="33" s="1"/>
  <c r="K560" i="33"/>
  <c r="K561" i="33"/>
  <c r="K562" i="33"/>
  <c r="K563" i="33"/>
  <c r="K564" i="33"/>
  <c r="D565" i="33"/>
  <c r="E565" i="33"/>
  <c r="F565" i="33"/>
  <c r="G565" i="33"/>
  <c r="H565" i="33"/>
  <c r="I565" i="33"/>
  <c r="J565" i="33"/>
  <c r="K570" i="33"/>
  <c r="K571" i="33"/>
  <c r="K572" i="33"/>
  <c r="K573" i="33"/>
  <c r="K574" i="33"/>
  <c r="D575" i="33"/>
  <c r="E575" i="33"/>
  <c r="F575" i="33"/>
  <c r="G575" i="33"/>
  <c r="H575" i="33"/>
  <c r="I575" i="33"/>
  <c r="J575" i="33"/>
  <c r="K590" i="33"/>
  <c r="K591" i="33"/>
  <c r="K554" i="33" l="1"/>
  <c r="K555" i="33" s="1"/>
  <c r="K592" i="33"/>
  <c r="I581" i="33"/>
  <c r="I580" i="33" s="1"/>
  <c r="E581" i="33"/>
  <c r="E580" i="33" s="1"/>
  <c r="H581" i="33"/>
  <c r="H580" i="33" s="1"/>
  <c r="D581" i="33"/>
  <c r="D580" i="33" s="1"/>
  <c r="K575" i="33"/>
  <c r="J581" i="33"/>
  <c r="J580" i="33" s="1"/>
  <c r="F581" i="33"/>
  <c r="F580" i="33" s="1"/>
  <c r="K565" i="33"/>
  <c r="G581" i="33"/>
  <c r="G580" i="33" s="1"/>
  <c r="Q336" i="7"/>
  <c r="K581" i="33" l="1"/>
  <c r="K580" i="33" s="1"/>
  <c r="Q330" i="7"/>
  <c r="Q342" i="7" s="1"/>
  <c r="Q337" i="7" l="1"/>
  <c r="J6" i="1" l="1"/>
  <c r="Q205" i="3"/>
  <c r="R474" i="10" l="1"/>
  <c r="N490" i="10"/>
  <c r="L490" i="10"/>
  <c r="J490" i="10"/>
  <c r="H490" i="10"/>
  <c r="F490" i="10"/>
  <c r="D490" i="10"/>
  <c r="B490" i="10"/>
  <c r="Z60" i="8"/>
  <c r="K175" i="15"/>
  <c r="D629" i="11"/>
  <c r="K194" i="15"/>
  <c r="K190" i="15"/>
  <c r="K186" i="15"/>
  <c r="K180" i="15"/>
  <c r="K181" i="15" s="1"/>
  <c r="K172" i="15"/>
  <c r="K173" i="15" s="1"/>
  <c r="G485" i="10" l="1"/>
  <c r="G484" i="10"/>
  <c r="G489" i="10"/>
  <c r="G486" i="10"/>
  <c r="G487" i="10"/>
  <c r="O484" i="10"/>
  <c r="O485" i="10"/>
  <c r="O486" i="10"/>
  <c r="O489" i="10"/>
  <c r="O488" i="10"/>
  <c r="C488" i="10"/>
  <c r="C487" i="10"/>
  <c r="C486" i="10"/>
  <c r="C485" i="10"/>
  <c r="C489" i="10"/>
  <c r="C484" i="10"/>
  <c r="K489" i="10"/>
  <c r="K488" i="10"/>
  <c r="K486" i="10"/>
  <c r="K485" i="10"/>
  <c r="K484" i="10"/>
  <c r="E487" i="10"/>
  <c r="E488" i="10"/>
  <c r="E489" i="10"/>
  <c r="E485" i="10"/>
  <c r="E484" i="10"/>
  <c r="E486" i="10"/>
  <c r="M486" i="10"/>
  <c r="M487" i="10"/>
  <c r="M484" i="10"/>
  <c r="M488" i="10"/>
  <c r="M489" i="10"/>
  <c r="I485" i="10"/>
  <c r="I484" i="10"/>
  <c r="I489" i="10"/>
  <c r="I488" i="10"/>
  <c r="I487" i="10"/>
  <c r="AA56" i="8"/>
  <c r="AA58" i="8"/>
  <c r="AA55" i="8"/>
  <c r="AA59" i="8"/>
  <c r="AA57" i="8"/>
  <c r="AA53" i="8"/>
  <c r="AA54" i="8"/>
  <c r="E626" i="11"/>
  <c r="E627" i="11"/>
  <c r="R473" i="4"/>
  <c r="R474" i="4"/>
  <c r="R475" i="4"/>
  <c r="R476" i="4"/>
  <c r="R477" i="4"/>
  <c r="R478" i="4"/>
  <c r="R479" i="4"/>
  <c r="R480" i="4"/>
  <c r="R481" i="4"/>
  <c r="R483" i="4"/>
  <c r="R484" i="4"/>
  <c r="S484" i="4" l="1"/>
  <c r="S479" i="4"/>
  <c r="S475" i="4"/>
  <c r="S478" i="4"/>
  <c r="S481" i="4"/>
  <c r="S480" i="4"/>
  <c r="S476" i="4"/>
  <c r="S483" i="4"/>
  <c r="S482" i="4"/>
  <c r="S474" i="4"/>
  <c r="S477" i="4"/>
  <c r="S473" i="4"/>
  <c r="E629" i="11"/>
  <c r="R535" i="4"/>
  <c r="R536" i="4"/>
  <c r="R537" i="4"/>
  <c r="R539" i="4"/>
  <c r="R540" i="4"/>
  <c r="R541" i="4"/>
  <c r="R542" i="4"/>
  <c r="R543" i="4"/>
  <c r="R544" i="4"/>
  <c r="R545" i="4"/>
  <c r="R546" i="4"/>
  <c r="S546" i="4" l="1"/>
  <c r="S537" i="4"/>
  <c r="S542" i="4"/>
  <c r="S545" i="4"/>
  <c r="S536" i="4"/>
  <c r="S544" i="4"/>
  <c r="S540" i="4"/>
  <c r="S535" i="4"/>
  <c r="S541" i="4"/>
  <c r="S543" i="4"/>
  <c r="S539" i="4"/>
  <c r="S538" i="4"/>
  <c r="B462" i="12"/>
  <c r="B454" i="12"/>
  <c r="C342" i="7"/>
  <c r="D342" i="7"/>
  <c r="E342" i="7"/>
  <c r="F342" i="7"/>
  <c r="H342" i="7"/>
  <c r="I342" i="7"/>
  <c r="J342" i="7"/>
  <c r="K342" i="7"/>
  <c r="L342" i="7"/>
  <c r="M342" i="7"/>
  <c r="N342" i="7"/>
  <c r="O342" i="7"/>
  <c r="P342" i="7"/>
  <c r="B342" i="7"/>
  <c r="C337" i="7"/>
  <c r="D337" i="7"/>
  <c r="E337" i="7"/>
  <c r="F337" i="7"/>
  <c r="H337" i="7"/>
  <c r="I337" i="7"/>
  <c r="J337" i="7"/>
  <c r="K337" i="7"/>
  <c r="L337" i="7"/>
  <c r="M337" i="7"/>
  <c r="N337" i="7"/>
  <c r="O337" i="7"/>
  <c r="P337" i="7"/>
  <c r="B337" i="7"/>
  <c r="C453" i="12" l="1"/>
  <c r="C448" i="12"/>
  <c r="C452" i="12"/>
  <c r="C447" i="12"/>
  <c r="C451" i="12"/>
  <c r="C446" i="12"/>
  <c r="C454" i="12"/>
  <c r="C449" i="12"/>
  <c r="C458" i="12"/>
  <c r="C461" i="12"/>
  <c r="C457" i="12"/>
  <c r="C460" i="12"/>
  <c r="C456" i="12"/>
  <c r="C459" i="12"/>
  <c r="Q322" i="7"/>
  <c r="M323" i="7" l="1"/>
  <c r="H323" i="7"/>
  <c r="D323" i="7"/>
  <c r="P323" i="7"/>
  <c r="L323" i="7"/>
  <c r="G323" i="7"/>
  <c r="C323" i="7"/>
  <c r="O323" i="7"/>
  <c r="K323" i="7"/>
  <c r="F323" i="7"/>
  <c r="B323" i="7"/>
  <c r="N323" i="7"/>
  <c r="J323" i="7"/>
  <c r="E323" i="7"/>
  <c r="D332" i="7"/>
  <c r="E332" i="7"/>
  <c r="F332" i="7"/>
  <c r="H332" i="7"/>
  <c r="I332" i="7"/>
  <c r="J332" i="7"/>
  <c r="K332" i="7"/>
  <c r="L332" i="7"/>
  <c r="M332" i="7"/>
  <c r="N332" i="7"/>
  <c r="O332" i="7"/>
  <c r="P332" i="7"/>
  <c r="C332" i="7"/>
  <c r="B332" i="7"/>
  <c r="Q331" i="7"/>
  <c r="Q332" i="7" s="1"/>
  <c r="Q326" i="7"/>
  <c r="N327" i="7" l="1"/>
  <c r="J327" i="7"/>
  <c r="F327" i="7"/>
  <c r="B327" i="7"/>
  <c r="M327" i="7"/>
  <c r="I327" i="7"/>
  <c r="E327" i="7"/>
  <c r="P327" i="7"/>
  <c r="L327" i="7"/>
  <c r="H327" i="7"/>
  <c r="D327" i="7"/>
  <c r="O327" i="7"/>
  <c r="K327" i="7"/>
  <c r="G327" i="7"/>
  <c r="C327" i="7"/>
  <c r="F181" i="15"/>
  <c r="F173" i="15"/>
  <c r="E177" i="15"/>
  <c r="F177" i="15"/>
  <c r="G177" i="15"/>
  <c r="D177" i="15"/>
  <c r="C177" i="15"/>
  <c r="E181" i="15"/>
  <c r="G181" i="15"/>
  <c r="D181" i="15"/>
  <c r="C181" i="15"/>
  <c r="J173" i="15"/>
  <c r="I173" i="15"/>
  <c r="J195" i="15" l="1"/>
  <c r="H195" i="15"/>
  <c r="E191" i="15"/>
  <c r="F191" i="15"/>
  <c r="G191" i="15"/>
  <c r="D191" i="15"/>
  <c r="G195" i="15" l="1"/>
  <c r="F195" i="15"/>
  <c r="E195" i="15"/>
  <c r="D195" i="15"/>
  <c r="C195" i="15"/>
  <c r="K193" i="15"/>
  <c r="K195" i="15" s="1"/>
  <c r="C191" i="15"/>
  <c r="K189" i="15"/>
  <c r="K191" i="15" s="1"/>
  <c r="G187" i="15"/>
  <c r="F187" i="15"/>
  <c r="E187" i="15"/>
  <c r="D187" i="15"/>
  <c r="C187" i="15"/>
  <c r="K185" i="15"/>
  <c r="K187" i="15" s="1"/>
  <c r="K176" i="15"/>
  <c r="K177" i="15" s="1"/>
  <c r="G173" i="15"/>
  <c r="E173" i="15"/>
  <c r="D173" i="15"/>
  <c r="C173" i="15"/>
  <c r="B101" i="13"/>
  <c r="S28" i="1" s="1"/>
  <c r="B96" i="13"/>
  <c r="C93" i="13" s="1"/>
  <c r="B479" i="12"/>
  <c r="B473" i="12"/>
  <c r="B468" i="12"/>
  <c r="B701" i="11"/>
  <c r="C699" i="11" s="1"/>
  <c r="B696" i="11"/>
  <c r="C693" i="11" s="1"/>
  <c r="B690" i="11"/>
  <c r="C685" i="11" s="1"/>
  <c r="D681" i="11"/>
  <c r="E678" i="11" s="1"/>
  <c r="B681" i="11"/>
  <c r="C680" i="11" s="1"/>
  <c r="D672" i="11"/>
  <c r="E671" i="11" s="1"/>
  <c r="B672" i="11"/>
  <c r="C671" i="11" s="1"/>
  <c r="D664" i="11"/>
  <c r="E663" i="11" s="1"/>
  <c r="B664" i="11"/>
  <c r="B649" i="11"/>
  <c r="B644" i="11"/>
  <c r="B638" i="11"/>
  <c r="B629" i="11"/>
  <c r="D622" i="11"/>
  <c r="B622" i="11"/>
  <c r="D614" i="11"/>
  <c r="B614" i="11"/>
  <c r="P102" i="28"/>
  <c r="O102" i="28"/>
  <c r="N102" i="28"/>
  <c r="M102" i="28"/>
  <c r="L102" i="28"/>
  <c r="K102" i="28"/>
  <c r="J102" i="28"/>
  <c r="I102" i="28"/>
  <c r="H102" i="28"/>
  <c r="G102" i="28"/>
  <c r="F102" i="28"/>
  <c r="E102" i="28"/>
  <c r="D102" i="28"/>
  <c r="C102" i="28"/>
  <c r="B102" i="28"/>
  <c r="P277" i="27"/>
  <c r="O277" i="27"/>
  <c r="N277" i="27"/>
  <c r="M277" i="27"/>
  <c r="L277" i="27"/>
  <c r="K277" i="27"/>
  <c r="J277" i="27"/>
  <c r="I277" i="27"/>
  <c r="H277" i="27"/>
  <c r="G277" i="27"/>
  <c r="F277" i="27"/>
  <c r="E277" i="27"/>
  <c r="D277" i="27"/>
  <c r="C277" i="27"/>
  <c r="B277" i="27"/>
  <c r="Q276" i="27"/>
  <c r="Q275" i="27"/>
  <c r="Q274" i="27"/>
  <c r="Q273" i="27"/>
  <c r="Q272" i="27"/>
  <c r="P504" i="10"/>
  <c r="N504" i="10"/>
  <c r="L504" i="10"/>
  <c r="J504" i="10"/>
  <c r="H504" i="10"/>
  <c r="F504" i="10"/>
  <c r="B504" i="10"/>
  <c r="R503" i="10"/>
  <c r="R502" i="10"/>
  <c r="R501" i="10"/>
  <c r="R500" i="10"/>
  <c r="P498" i="10"/>
  <c r="N498" i="10"/>
  <c r="L498" i="10"/>
  <c r="J498" i="10"/>
  <c r="H498" i="10"/>
  <c r="F498" i="10"/>
  <c r="D498" i="10"/>
  <c r="B498" i="10"/>
  <c r="R497" i="10"/>
  <c r="R496" i="10"/>
  <c r="R495" i="10"/>
  <c r="R494" i="10"/>
  <c r="R493" i="10"/>
  <c r="R492" i="10"/>
  <c r="P490" i="10"/>
  <c r="E490" i="10"/>
  <c r="R489" i="10"/>
  <c r="R488" i="10"/>
  <c r="R487" i="10"/>
  <c r="R486" i="10"/>
  <c r="R485" i="10"/>
  <c r="R484" i="10"/>
  <c r="P482" i="10"/>
  <c r="N482" i="10"/>
  <c r="L482" i="10"/>
  <c r="J482" i="10"/>
  <c r="H482" i="10"/>
  <c r="F482" i="10"/>
  <c r="D482" i="10"/>
  <c r="B482" i="10"/>
  <c r="R481" i="10"/>
  <c r="R480" i="10"/>
  <c r="R479" i="10"/>
  <c r="R478" i="10"/>
  <c r="R477" i="10"/>
  <c r="R476" i="10"/>
  <c r="R475" i="10"/>
  <c r="I329" i="25"/>
  <c r="H329" i="25"/>
  <c r="G329" i="25"/>
  <c r="F329" i="25"/>
  <c r="E329" i="25"/>
  <c r="D329" i="25"/>
  <c r="C329" i="25"/>
  <c r="B329" i="25"/>
  <c r="J328" i="25"/>
  <c r="J327" i="25"/>
  <c r="J326" i="25"/>
  <c r="J325" i="25"/>
  <c r="J324" i="25"/>
  <c r="J323" i="25"/>
  <c r="J322" i="25"/>
  <c r="J321" i="25"/>
  <c r="J320" i="25"/>
  <c r="J319" i="25"/>
  <c r="J318" i="25"/>
  <c r="J317" i="25"/>
  <c r="J316" i="25"/>
  <c r="J315" i="25"/>
  <c r="J314" i="25"/>
  <c r="J313" i="25"/>
  <c r="J312" i="25"/>
  <c r="J311" i="25"/>
  <c r="J310" i="25"/>
  <c r="I304" i="25"/>
  <c r="H304" i="25"/>
  <c r="G304" i="25"/>
  <c r="F304" i="25"/>
  <c r="E304" i="25"/>
  <c r="D304" i="25"/>
  <c r="C304" i="25"/>
  <c r="B304" i="25"/>
  <c r="J303" i="25"/>
  <c r="J302" i="25"/>
  <c r="J301" i="25"/>
  <c r="J300" i="25"/>
  <c r="J299" i="25"/>
  <c r="J298" i="25"/>
  <c r="J297" i="25"/>
  <c r="J296" i="25"/>
  <c r="J295" i="25"/>
  <c r="J294" i="25"/>
  <c r="J293" i="25"/>
  <c r="J292" i="25"/>
  <c r="J291" i="25"/>
  <c r="J290" i="25"/>
  <c r="J289" i="25"/>
  <c r="J288" i="25"/>
  <c r="J287" i="25"/>
  <c r="J286" i="25"/>
  <c r="J285" i="25"/>
  <c r="Z72" i="8"/>
  <c r="Z40" i="8"/>
  <c r="Z33" i="8"/>
  <c r="Z23" i="8"/>
  <c r="Z14" i="8"/>
  <c r="Q316" i="7"/>
  <c r="Q315" i="7"/>
  <c r="Q311" i="7"/>
  <c r="Q310" i="7"/>
  <c r="Q306" i="7"/>
  <c r="Q305" i="7"/>
  <c r="Q301" i="7"/>
  <c r="Q297" i="7"/>
  <c r="R527" i="4"/>
  <c r="R526" i="4"/>
  <c r="R525" i="4"/>
  <c r="R524" i="4"/>
  <c r="R523" i="4"/>
  <c r="R522" i="4"/>
  <c r="R521" i="4"/>
  <c r="R520" i="4"/>
  <c r="R519" i="4"/>
  <c r="R518" i="4"/>
  <c r="R517" i="4"/>
  <c r="R516" i="4"/>
  <c r="R503" i="4"/>
  <c r="R502" i="4"/>
  <c r="R501" i="4"/>
  <c r="R500" i="4"/>
  <c r="R499" i="4"/>
  <c r="R498" i="4"/>
  <c r="R497" i="4"/>
  <c r="R496" i="4"/>
  <c r="R495" i="4"/>
  <c r="R494" i="4"/>
  <c r="R493" i="4"/>
  <c r="R492" i="4"/>
  <c r="P224" i="5"/>
  <c r="O224" i="5"/>
  <c r="N224" i="5"/>
  <c r="M224" i="5"/>
  <c r="L224" i="5"/>
  <c r="K224" i="5"/>
  <c r="J224" i="5"/>
  <c r="I224" i="5"/>
  <c r="H224" i="5"/>
  <c r="G224" i="5"/>
  <c r="F224" i="5"/>
  <c r="E224" i="5"/>
  <c r="D224" i="5"/>
  <c r="C224" i="5"/>
  <c r="B224" i="5"/>
  <c r="Q223" i="5"/>
  <c r="Q222" i="5"/>
  <c r="Q221" i="5"/>
  <c r="Q220" i="5"/>
  <c r="P217" i="5"/>
  <c r="O217" i="5"/>
  <c r="N217" i="5"/>
  <c r="M217" i="5"/>
  <c r="L217" i="5"/>
  <c r="K217" i="5"/>
  <c r="J217" i="5"/>
  <c r="I217" i="5"/>
  <c r="H217" i="5"/>
  <c r="G217" i="5"/>
  <c r="F217" i="5"/>
  <c r="E217" i="5"/>
  <c r="D217" i="5"/>
  <c r="C217" i="5"/>
  <c r="B217" i="5"/>
  <c r="Q216" i="5"/>
  <c r="Q215" i="5"/>
  <c r="Q214" i="5"/>
  <c r="Q213" i="5"/>
  <c r="P209" i="5"/>
  <c r="O209" i="5"/>
  <c r="N209" i="5"/>
  <c r="M209" i="5"/>
  <c r="L209" i="5"/>
  <c r="K209" i="5"/>
  <c r="J209" i="5"/>
  <c r="I209" i="5"/>
  <c r="H209" i="5"/>
  <c r="G209" i="5"/>
  <c r="F209" i="5"/>
  <c r="E209" i="5"/>
  <c r="D209" i="5"/>
  <c r="C209" i="5"/>
  <c r="B209" i="5"/>
  <c r="Q208" i="5"/>
  <c r="Q207" i="5"/>
  <c r="Q206" i="5"/>
  <c r="Q205" i="5"/>
  <c r="P202" i="5"/>
  <c r="O202" i="5"/>
  <c r="N202" i="5"/>
  <c r="M202" i="5"/>
  <c r="L202" i="5"/>
  <c r="K202" i="5"/>
  <c r="J202" i="5"/>
  <c r="I202" i="5"/>
  <c r="H202" i="5"/>
  <c r="G202" i="5"/>
  <c r="F202" i="5"/>
  <c r="E202" i="5"/>
  <c r="D202" i="5"/>
  <c r="C202" i="5"/>
  <c r="B202" i="5"/>
  <c r="Q201" i="5"/>
  <c r="Q200" i="5"/>
  <c r="Q199" i="5"/>
  <c r="Q198" i="5"/>
  <c r="P224" i="3"/>
  <c r="O224" i="3"/>
  <c r="N224" i="3"/>
  <c r="M224" i="3"/>
  <c r="L224" i="3"/>
  <c r="K224" i="3"/>
  <c r="J224" i="3"/>
  <c r="I224" i="3"/>
  <c r="H224" i="3"/>
  <c r="G224" i="3"/>
  <c r="F224" i="3"/>
  <c r="E224" i="3"/>
  <c r="D224" i="3"/>
  <c r="C224" i="3"/>
  <c r="B224" i="3"/>
  <c r="Q223" i="3"/>
  <c r="Q222" i="3"/>
  <c r="Q221" i="3"/>
  <c r="Q220" i="3"/>
  <c r="P217" i="3"/>
  <c r="O217" i="3"/>
  <c r="N217" i="3"/>
  <c r="M217" i="3"/>
  <c r="L217" i="3"/>
  <c r="K217" i="3"/>
  <c r="J217" i="3"/>
  <c r="I217" i="3"/>
  <c r="H217" i="3"/>
  <c r="G217" i="3"/>
  <c r="F217" i="3"/>
  <c r="E217" i="3"/>
  <c r="D217" i="3"/>
  <c r="C217" i="3"/>
  <c r="B217" i="3"/>
  <c r="Q216" i="3"/>
  <c r="Q215" i="3"/>
  <c r="Q214" i="3"/>
  <c r="Q213" i="3"/>
  <c r="P208" i="3"/>
  <c r="O208" i="3"/>
  <c r="N208" i="3"/>
  <c r="M208" i="3"/>
  <c r="L208" i="3"/>
  <c r="K208" i="3"/>
  <c r="J208" i="3"/>
  <c r="I208" i="3"/>
  <c r="H208" i="3"/>
  <c r="G208" i="3"/>
  <c r="F208" i="3"/>
  <c r="E208" i="3"/>
  <c r="D208" i="3"/>
  <c r="C208" i="3"/>
  <c r="B208" i="3"/>
  <c r="Q207" i="3"/>
  <c r="Q206" i="3"/>
  <c r="Q204" i="3"/>
  <c r="P201" i="3"/>
  <c r="O201" i="3"/>
  <c r="N201" i="3"/>
  <c r="M201" i="3"/>
  <c r="L201" i="3"/>
  <c r="K201" i="3"/>
  <c r="J201" i="3"/>
  <c r="I201" i="3"/>
  <c r="H201" i="3"/>
  <c r="G201" i="3"/>
  <c r="F201" i="3"/>
  <c r="E201" i="3"/>
  <c r="D201" i="3"/>
  <c r="C201" i="3"/>
  <c r="B201" i="3"/>
  <c r="Q200" i="3"/>
  <c r="Q199" i="3"/>
  <c r="Q198" i="3"/>
  <c r="Q197" i="3"/>
  <c r="Q18" i="2"/>
  <c r="O18" i="2"/>
  <c r="M18" i="2"/>
  <c r="K18" i="2"/>
  <c r="I18" i="2"/>
  <c r="G18" i="2"/>
  <c r="E18" i="2"/>
  <c r="C18" i="2"/>
  <c r="Q12" i="2"/>
  <c r="K191" i="10" l="1"/>
  <c r="M191" i="10"/>
  <c r="G191" i="10"/>
  <c r="O191" i="10"/>
  <c r="I191" i="10"/>
  <c r="Q191" i="10"/>
  <c r="M347" i="10"/>
  <c r="K347" i="10"/>
  <c r="G347" i="10"/>
  <c r="O347" i="10"/>
  <c r="I347" i="10"/>
  <c r="Q347" i="10"/>
  <c r="R10" i="2"/>
  <c r="R11" i="2"/>
  <c r="R8" i="2"/>
  <c r="R9" i="2"/>
  <c r="S498" i="4"/>
  <c r="H18" i="2"/>
  <c r="P18" i="2"/>
  <c r="J18" i="2"/>
  <c r="P298" i="7"/>
  <c r="L298" i="7"/>
  <c r="G298" i="7"/>
  <c r="C298" i="7"/>
  <c r="O298" i="7"/>
  <c r="K298" i="7"/>
  <c r="F298" i="7"/>
  <c r="B298" i="7"/>
  <c r="N298" i="7"/>
  <c r="J298" i="7"/>
  <c r="D298" i="7"/>
  <c r="M298" i="7"/>
  <c r="H298" i="7"/>
  <c r="E298" i="7"/>
  <c r="D18" i="2"/>
  <c r="L18" i="2"/>
  <c r="M302" i="7"/>
  <c r="I302" i="7"/>
  <c r="E302" i="7"/>
  <c r="P302" i="7"/>
  <c r="L302" i="7"/>
  <c r="H302" i="7"/>
  <c r="D302" i="7"/>
  <c r="O302" i="7"/>
  <c r="K302" i="7"/>
  <c r="G302" i="7"/>
  <c r="C302" i="7"/>
  <c r="B302" i="7"/>
  <c r="N302" i="7"/>
  <c r="J302" i="7"/>
  <c r="F302" i="7"/>
  <c r="F18" i="2"/>
  <c r="N18" i="2"/>
  <c r="S516" i="4"/>
  <c r="S501" i="4"/>
  <c r="S492" i="4"/>
  <c r="S496" i="4"/>
  <c r="S500" i="4"/>
  <c r="R14" i="2"/>
  <c r="R17" i="2"/>
  <c r="R16" i="2"/>
  <c r="C95" i="13"/>
  <c r="C94" i="13"/>
  <c r="C99" i="13"/>
  <c r="C98" i="13"/>
  <c r="C100" i="13"/>
  <c r="C92" i="13"/>
  <c r="C476" i="12"/>
  <c r="C475" i="12"/>
  <c r="C479" i="12"/>
  <c r="C478" i="12"/>
  <c r="C470" i="12"/>
  <c r="C472" i="12"/>
  <c r="C471" i="12"/>
  <c r="C464" i="12"/>
  <c r="C467" i="12"/>
  <c r="C466" i="12"/>
  <c r="C465" i="12"/>
  <c r="G477" i="10"/>
  <c r="G481" i="10"/>
  <c r="G480" i="10"/>
  <c r="G479" i="10"/>
  <c r="G475" i="10"/>
  <c r="G478" i="10"/>
  <c r="G474" i="10"/>
  <c r="O477" i="10"/>
  <c r="O476" i="10"/>
  <c r="O481" i="10"/>
  <c r="O478" i="10"/>
  <c r="O474" i="10"/>
  <c r="O479" i="10"/>
  <c r="O475" i="10"/>
  <c r="C494" i="10"/>
  <c r="C497" i="10"/>
  <c r="C493" i="10"/>
  <c r="C496" i="10"/>
  <c r="C492" i="10"/>
  <c r="C495" i="10"/>
  <c r="K497" i="10"/>
  <c r="K496" i="10"/>
  <c r="K492" i="10"/>
  <c r="K494" i="10"/>
  <c r="K493" i="10"/>
  <c r="C504" i="10"/>
  <c r="C500" i="10"/>
  <c r="C503" i="10"/>
  <c r="C502" i="10"/>
  <c r="C501" i="10"/>
  <c r="M500" i="10"/>
  <c r="M503" i="10"/>
  <c r="M502" i="10"/>
  <c r="M504" i="10"/>
  <c r="I481" i="10"/>
  <c r="I480" i="10"/>
  <c r="I477" i="10"/>
  <c r="I478" i="10"/>
  <c r="I476" i="10"/>
  <c r="I474" i="10"/>
  <c r="I475" i="10"/>
  <c r="I479" i="10"/>
  <c r="Q481" i="10"/>
  <c r="Q480" i="10"/>
  <c r="Q479" i="10"/>
  <c r="Q476" i="10"/>
  <c r="Q475" i="10"/>
  <c r="Q477" i="10"/>
  <c r="Q478" i="10"/>
  <c r="Q474" i="10"/>
  <c r="Q487" i="10"/>
  <c r="Q484" i="10"/>
  <c r="Q489" i="10"/>
  <c r="Q488" i="10"/>
  <c r="Q485" i="10"/>
  <c r="Q486" i="10"/>
  <c r="E495" i="10"/>
  <c r="E494" i="10"/>
  <c r="E493" i="10"/>
  <c r="E497" i="10"/>
  <c r="E496" i="10"/>
  <c r="M494" i="10"/>
  <c r="M493" i="10"/>
  <c r="M497" i="10"/>
  <c r="M496" i="10"/>
  <c r="M495" i="10"/>
  <c r="G501" i="10"/>
  <c r="G503" i="10"/>
  <c r="G502" i="10"/>
  <c r="G504" i="10"/>
  <c r="G500" i="10"/>
  <c r="O503" i="10"/>
  <c r="O502" i="10"/>
  <c r="O501" i="10"/>
  <c r="O500" i="10"/>
  <c r="O504" i="10"/>
  <c r="C479" i="10"/>
  <c r="C475" i="10"/>
  <c r="C478" i="10"/>
  <c r="C474" i="10"/>
  <c r="C476" i="10"/>
  <c r="C481" i="10"/>
  <c r="C480" i="10"/>
  <c r="C477" i="10"/>
  <c r="K479" i="10"/>
  <c r="K475" i="10"/>
  <c r="K477" i="10"/>
  <c r="K481" i="10"/>
  <c r="K480" i="10"/>
  <c r="K478" i="10"/>
  <c r="K476" i="10"/>
  <c r="K474" i="10"/>
  <c r="G495" i="10"/>
  <c r="G494" i="10"/>
  <c r="G493" i="10"/>
  <c r="G492" i="10"/>
  <c r="G497" i="10"/>
  <c r="G496" i="10"/>
  <c r="O494" i="10"/>
  <c r="O493" i="10"/>
  <c r="O492" i="10"/>
  <c r="O497" i="10"/>
  <c r="O496" i="10"/>
  <c r="O495" i="10"/>
  <c r="I503" i="10"/>
  <c r="I502" i="10"/>
  <c r="I504" i="10"/>
  <c r="I500" i="10"/>
  <c r="I501" i="10"/>
  <c r="Q503" i="10"/>
  <c r="Q502" i="10"/>
  <c r="Q501" i="10"/>
  <c r="Q504" i="10"/>
  <c r="Q500" i="10"/>
  <c r="E478" i="10"/>
  <c r="E474" i="10"/>
  <c r="E479" i="10"/>
  <c r="E475" i="10"/>
  <c r="E481" i="10"/>
  <c r="E480" i="10"/>
  <c r="E477" i="10"/>
  <c r="M478" i="10"/>
  <c r="M474" i="10"/>
  <c r="M481" i="10"/>
  <c r="M480" i="10"/>
  <c r="M479" i="10"/>
  <c r="M475" i="10"/>
  <c r="M477" i="10"/>
  <c r="I495" i="10"/>
  <c r="I494" i="10"/>
  <c r="I493" i="10"/>
  <c r="I497" i="10"/>
  <c r="I496" i="10"/>
  <c r="Q494" i="10"/>
  <c r="Q493" i="10"/>
  <c r="Q492" i="10"/>
  <c r="Q497" i="10"/>
  <c r="Q496" i="10"/>
  <c r="Q495" i="10"/>
  <c r="K504" i="10"/>
  <c r="K500" i="10"/>
  <c r="K501" i="10"/>
  <c r="K503" i="10"/>
  <c r="K502" i="10"/>
  <c r="S520" i="4"/>
  <c r="S524" i="4"/>
  <c r="S525" i="4"/>
  <c r="S493" i="4"/>
  <c r="S521" i="4"/>
  <c r="S494" i="4"/>
  <c r="S502" i="4"/>
  <c r="S518" i="4"/>
  <c r="S522" i="4"/>
  <c r="S526" i="4"/>
  <c r="S497" i="4"/>
  <c r="S517" i="4"/>
  <c r="S495" i="4"/>
  <c r="S499" i="4"/>
  <c r="S503" i="4"/>
  <c r="S519" i="4"/>
  <c r="S523" i="4"/>
  <c r="S527" i="4"/>
  <c r="AA37" i="8"/>
  <c r="AA38" i="8"/>
  <c r="AA36" i="8"/>
  <c r="AA20" i="8"/>
  <c r="AA22" i="8"/>
  <c r="AA18" i="8"/>
  <c r="AA21" i="8"/>
  <c r="AA19" i="8"/>
  <c r="AA17" i="8"/>
  <c r="AA13" i="8"/>
  <c r="AA7" i="8"/>
  <c r="AA9" i="8"/>
  <c r="AA12" i="8"/>
  <c r="AA10" i="8"/>
  <c r="AA8" i="8"/>
  <c r="AA5" i="8"/>
  <c r="AA11" i="8"/>
  <c r="AA70" i="8"/>
  <c r="AA66" i="8"/>
  <c r="AA68" i="8"/>
  <c r="AA71" i="8"/>
  <c r="AA69" i="8"/>
  <c r="AA67" i="8"/>
  <c r="AA65" i="8"/>
  <c r="AA64" i="8"/>
  <c r="AA30" i="8"/>
  <c r="AA29" i="8"/>
  <c r="AA27" i="8"/>
  <c r="AA32" i="8"/>
  <c r="C618" i="11"/>
  <c r="C616" i="11"/>
  <c r="C622" i="11"/>
  <c r="C620" i="11"/>
  <c r="C621" i="11"/>
  <c r="C619" i="11"/>
  <c r="C617" i="11"/>
  <c r="C643" i="11"/>
  <c r="C642" i="11"/>
  <c r="C641" i="11"/>
  <c r="C644" i="11"/>
  <c r="E620" i="11"/>
  <c r="E621" i="11"/>
  <c r="E618" i="11"/>
  <c r="E616" i="11"/>
  <c r="E617" i="11"/>
  <c r="C649" i="11"/>
  <c r="C648" i="11"/>
  <c r="C646" i="11"/>
  <c r="C608" i="11"/>
  <c r="C606" i="11"/>
  <c r="C614" i="11"/>
  <c r="C609" i="11"/>
  <c r="C613" i="11"/>
  <c r="C611" i="11"/>
  <c r="C612" i="11"/>
  <c r="C610" i="11"/>
  <c r="C607" i="11"/>
  <c r="C628" i="11"/>
  <c r="C626" i="11"/>
  <c r="C627" i="11"/>
  <c r="E612" i="11"/>
  <c r="E610" i="11"/>
  <c r="E607" i="11"/>
  <c r="E613" i="11"/>
  <c r="E608" i="11"/>
  <c r="E606" i="11"/>
  <c r="E611" i="11"/>
  <c r="C637" i="11"/>
  <c r="C633" i="11"/>
  <c r="C632" i="11"/>
  <c r="C635" i="11"/>
  <c r="C638" i="11"/>
  <c r="C634" i="11"/>
  <c r="C636" i="11"/>
  <c r="C631" i="11"/>
  <c r="K490" i="10"/>
  <c r="C666" i="11"/>
  <c r="C668" i="11"/>
  <c r="C678" i="11"/>
  <c r="R498" i="10"/>
  <c r="E656" i="11"/>
  <c r="Q277" i="27"/>
  <c r="R274" i="27" s="1"/>
  <c r="E667" i="11"/>
  <c r="O490" i="10"/>
  <c r="E659" i="11"/>
  <c r="E668" i="11"/>
  <c r="E661" i="11"/>
  <c r="E666" i="11"/>
  <c r="C670" i="11"/>
  <c r="C679" i="11"/>
  <c r="I490" i="10"/>
  <c r="C695" i="11"/>
  <c r="C694" i="11"/>
  <c r="J304" i="25"/>
  <c r="K287" i="25" s="1"/>
  <c r="J329" i="25"/>
  <c r="K316" i="25" s="1"/>
  <c r="C663" i="11"/>
  <c r="C656" i="11"/>
  <c r="C687" i="11"/>
  <c r="C686" i="11"/>
  <c r="G490" i="10"/>
  <c r="R490" i="10"/>
  <c r="R504" i="10"/>
  <c r="Q307" i="7"/>
  <c r="Q317" i="7"/>
  <c r="E660" i="11"/>
  <c r="R482" i="10"/>
  <c r="M490" i="10"/>
  <c r="Q312" i="7"/>
  <c r="R530" i="4"/>
  <c r="C91" i="13"/>
  <c r="Q217" i="5"/>
  <c r="H218" i="5" s="1"/>
  <c r="R528" i="4"/>
  <c r="R529" i="4"/>
  <c r="R504" i="4"/>
  <c r="C490" i="10"/>
  <c r="E669" i="11"/>
  <c r="E679" i="11"/>
  <c r="C684" i="11"/>
  <c r="C688" i="11"/>
  <c r="C700" i="11"/>
  <c r="C661" i="11"/>
  <c r="C698" i="11"/>
  <c r="C659" i="11"/>
  <c r="C657" i="11"/>
  <c r="C660" i="11"/>
  <c r="C667" i="11"/>
  <c r="C669" i="11"/>
  <c r="R505" i="4"/>
  <c r="R549" i="4"/>
  <c r="R547" i="4"/>
  <c r="R548" i="4"/>
  <c r="Q323" i="7"/>
  <c r="R506" i="4"/>
  <c r="Q209" i="5"/>
  <c r="H210" i="5" s="1"/>
  <c r="Q202" i="5"/>
  <c r="E203" i="5" s="1"/>
  <c r="Q224" i="3"/>
  <c r="K225" i="3" s="1"/>
  <c r="Q224" i="5"/>
  <c r="R221" i="5" s="1"/>
  <c r="Q208" i="3"/>
  <c r="B209" i="3" s="1"/>
  <c r="Q217" i="3"/>
  <c r="J218" i="3" s="1"/>
  <c r="Q201" i="3"/>
  <c r="D202" i="3" s="1"/>
  <c r="Q327" i="7"/>
  <c r="C96" i="13" l="1"/>
  <c r="C101" i="13"/>
  <c r="R18" i="2"/>
  <c r="R12" i="2"/>
  <c r="O202" i="3"/>
  <c r="C305" i="25"/>
  <c r="J209" i="3"/>
  <c r="R507" i="4"/>
  <c r="K7" i="1"/>
  <c r="K5" i="1"/>
  <c r="K6" i="1" s="1"/>
  <c r="S504" i="4"/>
  <c r="D305" i="25"/>
  <c r="K289" i="25"/>
  <c r="H209" i="3"/>
  <c r="F305" i="25"/>
  <c r="O209" i="3"/>
  <c r="I498" i="10"/>
  <c r="K286" i="25"/>
  <c r="F202" i="3"/>
  <c r="K292" i="25"/>
  <c r="N210" i="5"/>
  <c r="L210" i="5"/>
  <c r="R508" i="4"/>
  <c r="H218" i="3"/>
  <c r="K218" i="5"/>
  <c r="F218" i="5"/>
  <c r="P218" i="5"/>
  <c r="G210" i="5"/>
  <c r="H305" i="25"/>
  <c r="K290" i="25"/>
  <c r="E209" i="3"/>
  <c r="G305" i="25"/>
  <c r="K293" i="25"/>
  <c r="L209" i="3"/>
  <c r="J202" i="3"/>
  <c r="K296" i="25"/>
  <c r="C209" i="3"/>
  <c r="K299" i="25"/>
  <c r="N209" i="3"/>
  <c r="P202" i="3"/>
  <c r="G218" i="3"/>
  <c r="G218" i="5"/>
  <c r="M218" i="5"/>
  <c r="D218" i="5"/>
  <c r="M202" i="3"/>
  <c r="K295" i="25"/>
  <c r="L202" i="3"/>
  <c r="F218" i="3"/>
  <c r="N218" i="5"/>
  <c r="I218" i="5"/>
  <c r="F210" i="5"/>
  <c r="K298" i="25"/>
  <c r="M209" i="3"/>
  <c r="K202" i="3"/>
  <c r="K301" i="25"/>
  <c r="K285" i="25"/>
  <c r="P210" i="5"/>
  <c r="D209" i="3"/>
  <c r="B202" i="3"/>
  <c r="B305" i="25"/>
  <c r="K288" i="25"/>
  <c r="K209" i="3"/>
  <c r="I202" i="3"/>
  <c r="I305" i="25"/>
  <c r="K291" i="25"/>
  <c r="F209" i="3"/>
  <c r="H202" i="3"/>
  <c r="O218" i="5"/>
  <c r="J218" i="5"/>
  <c r="E218" i="5"/>
  <c r="K294" i="25"/>
  <c r="I209" i="3"/>
  <c r="C202" i="3"/>
  <c r="K297" i="25"/>
  <c r="P209" i="3"/>
  <c r="N202" i="3"/>
  <c r="K300" i="25"/>
  <c r="G209" i="3"/>
  <c r="E202" i="3"/>
  <c r="E305" i="25"/>
  <c r="D210" i="5"/>
  <c r="O210" i="5"/>
  <c r="M210" i="5"/>
  <c r="I210" i="5"/>
  <c r="C210" i="5"/>
  <c r="B210" i="5"/>
  <c r="K210" i="5"/>
  <c r="E210" i="5"/>
  <c r="J210" i="5"/>
  <c r="H203" i="5"/>
  <c r="G203" i="5"/>
  <c r="F203" i="5"/>
  <c r="B203" i="5"/>
  <c r="D203" i="5"/>
  <c r="C203" i="5"/>
  <c r="M203" i="5"/>
  <c r="P203" i="5"/>
  <c r="O203" i="5"/>
  <c r="N203" i="5"/>
  <c r="I203" i="5"/>
  <c r="L203" i="5"/>
  <c r="K203" i="5"/>
  <c r="J203" i="5"/>
  <c r="R273" i="27"/>
  <c r="R272" i="27"/>
  <c r="O278" i="27"/>
  <c r="N278" i="27"/>
  <c r="M278" i="27"/>
  <c r="L278" i="27"/>
  <c r="K278" i="27"/>
  <c r="J278" i="27"/>
  <c r="E278" i="27"/>
  <c r="H278" i="27"/>
  <c r="G278" i="27"/>
  <c r="B278" i="27"/>
  <c r="R276" i="27"/>
  <c r="D278" i="27"/>
  <c r="C468" i="12"/>
  <c r="K312" i="25"/>
  <c r="D330" i="25"/>
  <c r="K322" i="25"/>
  <c r="K328" i="25"/>
  <c r="K315" i="25"/>
  <c r="K314" i="25"/>
  <c r="F330" i="25"/>
  <c r="B330" i="25"/>
  <c r="K313" i="25"/>
  <c r="C330" i="25"/>
  <c r="K317" i="25"/>
  <c r="K323" i="25"/>
  <c r="K324" i="25"/>
  <c r="G330" i="25"/>
  <c r="K318" i="25"/>
  <c r="K325" i="25"/>
  <c r="K320" i="25"/>
  <c r="K327" i="25"/>
  <c r="K311" i="25"/>
  <c r="I330" i="25"/>
  <c r="K326" i="25"/>
  <c r="K310" i="25"/>
  <c r="E330" i="25"/>
  <c r="H330" i="25"/>
  <c r="K319" i="25"/>
  <c r="K321" i="25"/>
  <c r="S506" i="4"/>
  <c r="R509" i="4"/>
  <c r="R490" i="4"/>
  <c r="R550" i="4"/>
  <c r="S547" i="4"/>
  <c r="S505" i="4"/>
  <c r="R531" i="4"/>
  <c r="S528" i="4"/>
  <c r="S486" i="4"/>
  <c r="R489" i="4"/>
  <c r="S548" i="4"/>
  <c r="R551" i="4"/>
  <c r="S529" i="4"/>
  <c r="R532" i="4"/>
  <c r="S549" i="4"/>
  <c r="R552" i="4"/>
  <c r="R488" i="4"/>
  <c r="S485" i="4"/>
  <c r="S530" i="4"/>
  <c r="R533" i="4"/>
  <c r="P225" i="5"/>
  <c r="O225" i="5"/>
  <c r="N225" i="5"/>
  <c r="I225" i="5"/>
  <c r="L225" i="5"/>
  <c r="K225" i="5"/>
  <c r="J225" i="5"/>
  <c r="E225" i="5"/>
  <c r="H225" i="5"/>
  <c r="G225" i="5"/>
  <c r="F225" i="5"/>
  <c r="D225" i="5"/>
  <c r="C218" i="5"/>
  <c r="C225" i="5"/>
  <c r="B218" i="5"/>
  <c r="B225" i="5"/>
  <c r="M225" i="5"/>
  <c r="B225" i="3"/>
  <c r="M225" i="3"/>
  <c r="H225" i="3"/>
  <c r="G225" i="3"/>
  <c r="N225" i="3"/>
  <c r="M218" i="3"/>
  <c r="E225" i="3"/>
  <c r="D218" i="3"/>
  <c r="D225" i="3"/>
  <c r="C218" i="3"/>
  <c r="C225" i="3"/>
  <c r="B218" i="3"/>
  <c r="J225" i="3"/>
  <c r="I218" i="3"/>
  <c r="P218" i="3"/>
  <c r="P225" i="3"/>
  <c r="O218" i="3"/>
  <c r="O225" i="3"/>
  <c r="N218" i="3"/>
  <c r="F225" i="3"/>
  <c r="E218" i="3"/>
  <c r="L218" i="3"/>
  <c r="L225" i="3"/>
  <c r="K218" i="3"/>
  <c r="R100" i="28"/>
  <c r="R101" i="28"/>
  <c r="R98" i="28"/>
  <c r="R99" i="28"/>
  <c r="B103" i="28"/>
  <c r="P103" i="28"/>
  <c r="O103" i="28"/>
  <c r="N103" i="28"/>
  <c r="M103" i="28"/>
  <c r="L103" i="28"/>
  <c r="K103" i="28"/>
  <c r="J103" i="28"/>
  <c r="H103" i="28"/>
  <c r="G103" i="28"/>
  <c r="F103" i="28"/>
  <c r="E103" i="28"/>
  <c r="D103" i="28"/>
  <c r="C103" i="28"/>
  <c r="Q278" i="27"/>
  <c r="R277" i="27"/>
  <c r="F278" i="27"/>
  <c r="I278" i="27"/>
  <c r="P278" i="27"/>
  <c r="R275" i="27"/>
  <c r="C278" i="27"/>
  <c r="O482" i="10"/>
  <c r="K482" i="10"/>
  <c r="C482" i="10"/>
  <c r="M498" i="10"/>
  <c r="G498" i="10"/>
  <c r="G482" i="10"/>
  <c r="K279" i="25"/>
  <c r="C681" i="11"/>
  <c r="C696" i="11"/>
  <c r="R222" i="5"/>
  <c r="R220" i="5"/>
  <c r="R215" i="3"/>
  <c r="R199" i="5"/>
  <c r="C701" i="11"/>
  <c r="E498" i="10"/>
  <c r="O498" i="10"/>
  <c r="M482" i="10"/>
  <c r="C672" i="11"/>
  <c r="R207" i="3"/>
  <c r="Q490" i="10"/>
  <c r="E482" i="10"/>
  <c r="I482" i="10"/>
  <c r="E622" i="11"/>
  <c r="E664" i="11"/>
  <c r="R206" i="5"/>
  <c r="E672" i="11"/>
  <c r="Q498" i="10"/>
  <c r="R214" i="5"/>
  <c r="C629" i="11"/>
  <c r="C690" i="11"/>
  <c r="C664" i="11"/>
  <c r="E681" i="11"/>
  <c r="K498" i="10"/>
  <c r="Q482" i="10"/>
  <c r="AA33" i="8"/>
  <c r="R198" i="5"/>
  <c r="C462" i="12"/>
  <c r="AA72" i="8"/>
  <c r="AA40" i="8"/>
  <c r="C498" i="10"/>
  <c r="C473" i="12"/>
  <c r="E614" i="11"/>
  <c r="Q298" i="7"/>
  <c r="AA23" i="8"/>
  <c r="R213" i="5"/>
  <c r="R215" i="5"/>
  <c r="R216" i="5"/>
  <c r="AA14" i="8"/>
  <c r="AA60" i="8"/>
  <c r="Q302" i="7"/>
  <c r="R222" i="3"/>
  <c r="R220" i="3"/>
  <c r="R207" i="5"/>
  <c r="R223" i="5"/>
  <c r="R208" i="5"/>
  <c r="R205" i="5"/>
  <c r="R201" i="5"/>
  <c r="R200" i="5"/>
  <c r="R213" i="3"/>
  <c r="R214" i="3"/>
  <c r="R206" i="3"/>
  <c r="R216" i="3"/>
  <c r="R221" i="3"/>
  <c r="R223" i="3"/>
  <c r="R200" i="3"/>
  <c r="R198" i="3"/>
  <c r="R197" i="3"/>
  <c r="R199" i="3"/>
  <c r="R102" i="28" l="1"/>
  <c r="Q103" i="28"/>
  <c r="J280" i="25"/>
  <c r="J305" i="25"/>
  <c r="Q210" i="5"/>
  <c r="K329" i="25"/>
  <c r="K304" i="25"/>
  <c r="J330" i="25"/>
  <c r="R217" i="5"/>
  <c r="R224" i="5"/>
  <c r="Q218" i="5"/>
  <c r="R209" i="5"/>
  <c r="R224" i="3"/>
  <c r="Q225" i="3"/>
  <c r="R202" i="5"/>
  <c r="Q203" i="5"/>
  <c r="Q225" i="5"/>
  <c r="Q218" i="3"/>
  <c r="R208" i="3"/>
  <c r="R217" i="3"/>
  <c r="Q209" i="3"/>
  <c r="R201" i="3"/>
  <c r="Q202" i="3"/>
  <c r="M18" i="1"/>
  <c r="V84" i="8"/>
</calcChain>
</file>

<file path=xl/sharedStrings.xml><?xml version="1.0" encoding="utf-8"?>
<sst xmlns="http://schemas.openxmlformats.org/spreadsheetml/2006/main" count="8878" uniqueCount="1092">
  <si>
    <r>
      <rPr>
        <b/>
        <sz val="18"/>
        <color theme="1"/>
        <rFont val="Calibri"/>
        <family val="2"/>
        <scheme val="minor"/>
      </rPr>
      <t>ARIZONA DEPARTMENT of CHILD SAFETY</t>
    </r>
    <r>
      <rPr>
        <sz val="11"/>
        <color theme="1"/>
        <rFont val="Calibri"/>
        <family val="2"/>
        <scheme val="minor"/>
      </rPr>
      <t xml:space="preserve">
</t>
    </r>
  </si>
  <si>
    <t>SEMI-ANNUAL CHILD WELFARE REPORT</t>
  </si>
  <si>
    <t>Table of Contents</t>
  </si>
  <si>
    <t>Title</t>
  </si>
  <si>
    <t>Page</t>
  </si>
  <si>
    <t>Executive Summary</t>
  </si>
  <si>
    <t>1-5</t>
  </si>
  <si>
    <t>Semi-Annual Comparisons</t>
  </si>
  <si>
    <t>Reports of Child Abuse and Neglect</t>
  </si>
  <si>
    <t>Assignment of Investigations</t>
  </si>
  <si>
    <t>Investigations of Child Abuse and Neglect</t>
  </si>
  <si>
    <t>Completed Investigations</t>
  </si>
  <si>
    <t>10-11</t>
  </si>
  <si>
    <t>Safe Haven Infants</t>
  </si>
  <si>
    <t>Children Entering Out-of-Home Care</t>
  </si>
  <si>
    <t>13-14</t>
  </si>
  <si>
    <t>Children in Out-of-Home Care</t>
  </si>
  <si>
    <t>15-16</t>
  </si>
  <si>
    <t>Child, Parent and Foster Home Visitation</t>
  </si>
  <si>
    <t>Placement Demographics</t>
  </si>
  <si>
    <t>18-19</t>
  </si>
  <si>
    <t>Children Exiting Out-of-Home Care</t>
  </si>
  <si>
    <t>Fatalities</t>
  </si>
  <si>
    <t>Termination of Parental Rights</t>
  </si>
  <si>
    <t>Children with Case Plan Goals of Adoption</t>
  </si>
  <si>
    <t>23</t>
  </si>
  <si>
    <t>Adoptive Placement Disruptions</t>
  </si>
  <si>
    <t>Adoptions-Finalized</t>
  </si>
  <si>
    <t>Caseloads</t>
  </si>
  <si>
    <t>DCS Specialists and Supervisor Retention</t>
  </si>
  <si>
    <t>Expenditures</t>
  </si>
  <si>
    <t>Training &amp; Dependencies</t>
  </si>
  <si>
    <t>29-30</t>
  </si>
  <si>
    <t>Title IV-E Waiver</t>
  </si>
  <si>
    <t>Faith-Based Activities</t>
  </si>
  <si>
    <t>32-33</t>
  </si>
  <si>
    <t>Metric Definition'!A1</t>
  </si>
  <si>
    <t>Licensed Foster Care, Adoption and Kinship Homes</t>
  </si>
  <si>
    <t>SEMI-ANNUAL COMPARISONS</t>
  </si>
  <si>
    <t>Due Jun 2018</t>
  </si>
  <si>
    <t>Apr 2013 through Sep 2013</t>
  </si>
  <si>
    <t>Oct 2013 through Mar 2014</t>
  </si>
  <si>
    <t>October 2014 - 
March 2015</t>
  </si>
  <si>
    <t>April 2015 -September 2015</t>
  </si>
  <si>
    <t>October 2015- 
March 2016</t>
  </si>
  <si>
    <t>April 2016 - 
September 2016</t>
  </si>
  <si>
    <t>October 2016 - March 2017</t>
  </si>
  <si>
    <t>April 2017 - 
September 2017</t>
  </si>
  <si>
    <t>October 2017 - March 2018</t>
  </si>
  <si>
    <r>
      <t xml:space="preserve">January 2018 - 
June 2018 </t>
    </r>
    <r>
      <rPr>
        <b/>
        <vertAlign val="superscript"/>
        <sz val="10"/>
        <rFont val="Calibri"/>
        <family val="2"/>
        <scheme val="minor"/>
      </rPr>
      <t>5</t>
    </r>
  </si>
  <si>
    <t>July 2018 - 
December 2018</t>
  </si>
  <si>
    <t>January 2019 - 
June 2019</t>
  </si>
  <si>
    <r>
      <t xml:space="preserve">July 2019 - 
December 2019 </t>
    </r>
    <r>
      <rPr>
        <b/>
        <vertAlign val="superscript"/>
        <sz val="10"/>
        <rFont val="Calibri"/>
        <family val="2"/>
        <scheme val="minor"/>
      </rPr>
      <t>3</t>
    </r>
  </si>
  <si>
    <t>January 2020 - 
June 2020</t>
  </si>
  <si>
    <t>July 2020 - 
December 2020</t>
  </si>
  <si>
    <t>January 2021 - 
June 2021</t>
  </si>
  <si>
    <t>July 2021 - 
December 2021</t>
  </si>
  <si>
    <t>January 2022 - 
June 2022</t>
  </si>
  <si>
    <t>July 2022 - 
December 2022</t>
  </si>
  <si>
    <t>Number of Reports Received</t>
  </si>
  <si>
    <r>
      <t>Number of Reports Substantiated</t>
    </r>
    <r>
      <rPr>
        <vertAlign val="superscript"/>
        <sz val="11"/>
        <color theme="1"/>
        <rFont val="Calibri"/>
        <family val="2"/>
        <scheme val="minor"/>
      </rPr>
      <t xml:space="preserve"> 1</t>
    </r>
  </si>
  <si>
    <t>Substantiation Rate</t>
  </si>
  <si>
    <r>
      <t xml:space="preserve">Number of Reports Investigated &amp; Closed </t>
    </r>
    <r>
      <rPr>
        <b/>
        <vertAlign val="superscript"/>
        <sz val="10"/>
        <color theme="1"/>
        <rFont val="Calibri"/>
        <family val="2"/>
        <scheme val="minor"/>
      </rPr>
      <t>6</t>
    </r>
  </si>
  <si>
    <t>Number of Reports Responded to</t>
  </si>
  <si>
    <t>Number of New Removals</t>
  </si>
  <si>
    <t>Number of New Removals with Voluntary under 18</t>
  </si>
  <si>
    <t>Number of Children in Out-of-Home Care on the Last Day of Reporting Period</t>
  </si>
  <si>
    <t>Number of Children in Shelter for More than 21 Days</t>
  </si>
  <si>
    <t xml:space="preserve">Number and Percentage of Children Receiving Visitation In the Last Month of Reporting Period </t>
  </si>
  <si>
    <t xml:space="preserve">Percentage of Parents Receiving Visitation </t>
  </si>
  <si>
    <r>
      <t xml:space="preserve">Number of Licensed Foster Homes </t>
    </r>
    <r>
      <rPr>
        <b/>
        <vertAlign val="superscript"/>
        <sz val="10"/>
        <color theme="1"/>
        <rFont val="Calibri"/>
        <family val="2"/>
        <scheme val="minor"/>
      </rPr>
      <t>2</t>
    </r>
  </si>
  <si>
    <t>Number of Foster Home Spaces Available to DCS</t>
  </si>
  <si>
    <t xml:space="preserve">Number of New Foster Homes </t>
  </si>
  <si>
    <t>Number of Foster Homes Closed</t>
  </si>
  <si>
    <r>
      <t>Number and Percentage of Foster Homes not Receiving Visitation</t>
    </r>
    <r>
      <rPr>
        <b/>
        <vertAlign val="superscript"/>
        <sz val="10"/>
        <color rgb="FF000000"/>
        <rFont val="Calibri"/>
        <family val="2"/>
        <scheme val="minor"/>
      </rPr>
      <t>4</t>
    </r>
  </si>
  <si>
    <t>Number of Children Leaving DCS Custody</t>
  </si>
  <si>
    <t>Number of Children With a Case Plan Goal of Adoption</t>
  </si>
  <si>
    <t>Number of Children With a Finalized Adoption</t>
  </si>
  <si>
    <r>
      <rPr>
        <vertAlign val="superscript"/>
        <sz val="10"/>
        <color theme="1"/>
        <rFont val="Calibri"/>
        <family val="2"/>
        <scheme val="minor"/>
      </rPr>
      <t>2</t>
    </r>
    <r>
      <rPr>
        <sz val="10"/>
        <color theme="1"/>
        <rFont val="Calibri"/>
        <family val="2"/>
        <scheme val="minor"/>
      </rPr>
      <t xml:space="preserve"> The number of available foster homes includes homes reported by the Department's Home Recruitment, Study and Supervision contractors along with foster homes utilized for appropriate children in coordination with the Division of Developmental Disabilities.</t>
    </r>
  </si>
  <si>
    <r>
      <rPr>
        <vertAlign val="superscript"/>
        <sz val="10"/>
        <color theme="1"/>
        <rFont val="Calibri"/>
        <family val="2"/>
        <scheme val="minor"/>
      </rPr>
      <t>3</t>
    </r>
    <r>
      <rPr>
        <sz val="10"/>
        <color theme="1"/>
        <rFont val="Calibri"/>
        <family val="2"/>
        <scheme val="minor"/>
      </rPr>
      <t xml:space="preserve"> The report run date was</t>
    </r>
    <r>
      <rPr>
        <b/>
        <i/>
        <sz val="10"/>
        <color theme="1"/>
        <rFont val="Calibri"/>
        <family val="2"/>
        <scheme val="minor"/>
      </rPr>
      <t xml:space="preserve"> January 29, 2021.</t>
    </r>
  </si>
  <si>
    <r>
      <t xml:space="preserve">4  </t>
    </r>
    <r>
      <rPr>
        <sz val="10"/>
        <color theme="1"/>
        <rFont val="Calibri"/>
        <family val="2"/>
        <scheme val="minor"/>
      </rPr>
      <t>Data is provided by HRSS provider agencies. During the July to December 2020 reporting period, agencies conducted home visits virtually due to COVID-19 restrictions, which attributes to a higher incidence of completed visitation.</t>
    </r>
  </si>
  <si>
    <r>
      <rPr>
        <vertAlign val="superscript"/>
        <sz val="10"/>
        <color theme="1"/>
        <rFont val="Calibri"/>
        <family val="2"/>
        <scheme val="minor"/>
      </rPr>
      <t>5</t>
    </r>
    <r>
      <rPr>
        <sz val="10"/>
        <color theme="1"/>
        <rFont val="Calibri"/>
        <family val="2"/>
        <scheme val="minor"/>
      </rPr>
      <t xml:space="preserve"> As a result of SB1518, data is now reported on state fiscal year, thus starting 9/30/18, semi-annual data covers January to June and July to December.</t>
    </r>
  </si>
  <si>
    <r>
      <rPr>
        <vertAlign val="superscript"/>
        <sz val="10"/>
        <color theme="1"/>
        <rFont val="Calibri"/>
        <family val="2"/>
        <scheme val="minor"/>
      </rPr>
      <t>6</t>
    </r>
    <r>
      <rPr>
        <sz val="10"/>
        <color theme="1"/>
        <rFont val="Calibri"/>
        <family val="2"/>
        <scheme val="minor"/>
      </rPr>
      <t xml:space="preserve"> The Department continues to diligently address data quality issues and will continue to update data as issues are identified and resolved. This data element will be updated and resubmitted in future iterations of this report.</t>
    </r>
  </si>
  <si>
    <r>
      <t xml:space="preserve">Total Reports Received </t>
    </r>
    <r>
      <rPr>
        <sz val="10"/>
        <color theme="0"/>
        <rFont val="Calibri"/>
        <family val="2"/>
        <scheme val="minor"/>
      </rPr>
      <t>(7)</t>
    </r>
  </si>
  <si>
    <t>October 2015 – March 2016</t>
  </si>
  <si>
    <t>April 2016 – September 2016</t>
  </si>
  <si>
    <t>October 2016 – March 2017</t>
  </si>
  <si>
    <t>April 2017 – September 2017</t>
  </si>
  <si>
    <t>October 2017 – March 2018</t>
  </si>
  <si>
    <t>January 2018 – 
June 2018</t>
  </si>
  <si>
    <t>July 2018 – 
December 2018</t>
  </si>
  <si>
    <t>January 2019 – 
June 2019</t>
  </si>
  <si>
    <t>July 2019 – 
December 2019</t>
  </si>
  <si>
    <t>January 2020 – June 2020</t>
  </si>
  <si>
    <t>July 2020 – December 2020</t>
  </si>
  <si>
    <t>January 2021 – June 2021</t>
  </si>
  <si>
    <t>July 2021 – December 2021</t>
  </si>
  <si>
    <t>January 2022 – June 2022</t>
  </si>
  <si>
    <t>July 2022 – December 2022</t>
  </si>
  <si>
    <t>Reports Assigned to DCS</t>
  </si>
  <si>
    <t>Reports -No Jurisdiction (military/tribal)</t>
  </si>
  <si>
    <t>Total Reports</t>
  </si>
  <si>
    <r>
      <t>Total Reports Received by Maltreatment Category</t>
    </r>
    <r>
      <rPr>
        <sz val="12"/>
        <color theme="0"/>
        <rFont val="Calibri"/>
        <family val="2"/>
        <scheme val="minor"/>
      </rPr>
      <t xml:space="preserve"> </t>
    </r>
    <r>
      <rPr>
        <sz val="10"/>
        <color theme="0"/>
        <rFont val="Calibri"/>
        <family val="2"/>
        <scheme val="minor"/>
      </rPr>
      <t>(7)</t>
    </r>
  </si>
  <si>
    <t>Neglect</t>
  </si>
  <si>
    <t>Physical Abuse</t>
  </si>
  <si>
    <t>Sexual Abuse</t>
  </si>
  <si>
    <t>Emotional Abuse</t>
  </si>
  <si>
    <t>Total</t>
  </si>
  <si>
    <r>
      <t xml:space="preserve">Total Reports Received by Priority </t>
    </r>
    <r>
      <rPr>
        <sz val="10"/>
        <color theme="0"/>
        <rFont val="Calibri"/>
        <family val="2"/>
        <scheme val="minor"/>
      </rPr>
      <t>(7)</t>
    </r>
  </si>
  <si>
    <t>PRIORITY 1</t>
  </si>
  <si>
    <t>PRIORITY 2</t>
  </si>
  <si>
    <t>PRIORITY 3</t>
  </si>
  <si>
    <t>PRIORITY 4</t>
  </si>
  <si>
    <r>
      <t>Total Reports Not Responded to</t>
    </r>
    <r>
      <rPr>
        <b/>
        <sz val="12"/>
        <color theme="0"/>
        <rFont val="Calibri"/>
        <family val="2"/>
        <scheme val="minor"/>
      </rPr>
      <t xml:space="preserve"> </t>
    </r>
    <r>
      <rPr>
        <sz val="10"/>
        <color theme="0"/>
        <rFont val="Calibri"/>
        <family val="2"/>
        <scheme val="minor"/>
      </rPr>
      <t xml:space="preserve">(8) </t>
    </r>
    <r>
      <rPr>
        <vertAlign val="superscript"/>
        <sz val="10"/>
        <color theme="0"/>
        <rFont val="Calibri"/>
        <family val="2"/>
        <scheme val="minor"/>
      </rPr>
      <t>1</t>
    </r>
  </si>
  <si>
    <t>07/01/2022 through 12/31/2022</t>
  </si>
  <si>
    <t>APACHE</t>
  </si>
  <si>
    <t>COCHISE</t>
  </si>
  <si>
    <t>COCONINO</t>
  </si>
  <si>
    <t>GILA</t>
  </si>
  <si>
    <t>GRAHAM</t>
  </si>
  <si>
    <t>GREENLEE</t>
  </si>
  <si>
    <t>LA PAZ</t>
  </si>
  <si>
    <t>MARICOPA</t>
  </si>
  <si>
    <t>MOHAVE</t>
  </si>
  <si>
    <t>NAVAJO</t>
  </si>
  <si>
    <t>PIMA</t>
  </si>
  <si>
    <t>PINAL</t>
  </si>
  <si>
    <t>SANTA CRUZ</t>
  </si>
  <si>
    <t>YAVAPAI</t>
  </si>
  <si>
    <t>YUMA</t>
  </si>
  <si>
    <t>STATEWIDE</t>
  </si>
  <si>
    <t>% OF TOTAL</t>
  </si>
  <si>
    <t>TOTAL</t>
  </si>
  <si>
    <t>% of TOTAL</t>
  </si>
  <si>
    <t>01/01/2022 through 06/30/2022</t>
  </si>
  <si>
    <t>07/01/2021 through 12/31/2021</t>
  </si>
  <si>
    <r>
      <t>Total Reports Not Responded to</t>
    </r>
    <r>
      <rPr>
        <b/>
        <sz val="12"/>
        <color theme="0"/>
        <rFont val="Calibri"/>
        <family val="2"/>
        <scheme val="minor"/>
      </rPr>
      <t xml:space="preserve"> </t>
    </r>
    <r>
      <rPr>
        <sz val="10"/>
        <color theme="0"/>
        <rFont val="Calibri"/>
        <family val="2"/>
        <scheme val="minor"/>
      </rPr>
      <t>(8)</t>
    </r>
  </si>
  <si>
    <t>07/01/2020 through 12/31/2020</t>
  </si>
  <si>
    <t>COCONIO</t>
  </si>
  <si>
    <t>01/01/2020 through 06/30/2020</t>
  </si>
  <si>
    <t>07/01/2019 through 12/31/2019</t>
  </si>
  <si>
    <t>01/01/2019 through 06/30/2019</t>
  </si>
  <si>
    <t xml:space="preserve"> 07/01/2018 through 12/31/2018</t>
  </si>
  <si>
    <r>
      <t xml:space="preserve">Reports Assigned for Investigation by Priority and Maltreatment Type and County </t>
    </r>
    <r>
      <rPr>
        <sz val="10"/>
        <color theme="0"/>
        <rFont val="Calibri"/>
        <family val="2"/>
        <scheme val="minor"/>
      </rPr>
      <t xml:space="preserve">(9)  </t>
    </r>
  </si>
  <si>
    <t xml:space="preserve"> 0#/01/20## through ##/3#/20##</t>
  </si>
  <si>
    <t xml:space="preserve"> APACHE</t>
  </si>
  <si>
    <t xml:space="preserve"> COCHISE</t>
  </si>
  <si>
    <t xml:space="preserve"> COCONINO</t>
  </si>
  <si>
    <t xml:space="preserve"> GILA</t>
  </si>
  <si>
    <t xml:space="preserve"> GRAHAM</t>
  </si>
  <si>
    <t xml:space="preserve"> GREENLEE</t>
  </si>
  <si>
    <t xml:space="preserve"> LA PAZ</t>
  </si>
  <si>
    <t xml:space="preserve"> MARICOPA</t>
  </si>
  <si>
    <t xml:space="preserve"> MOHAVE</t>
  </si>
  <si>
    <t xml:space="preserve"> NAVAJO</t>
  </si>
  <si>
    <t xml:space="preserve"> PIMA</t>
  </si>
  <si>
    <t xml:space="preserve"> PINAL</t>
  </si>
  <si>
    <t xml:space="preserve"> SANTA CRUZ</t>
  </si>
  <si>
    <t xml:space="preserve"> YAVAPAI</t>
  </si>
  <si>
    <t xml:space="preserve"> YUMA</t>
  </si>
  <si>
    <t xml:space="preserve"> STATEWIDE</t>
  </si>
  <si>
    <t xml:space="preserve"> % OF TOTAL</t>
  </si>
  <si>
    <t>Priority</t>
  </si>
  <si>
    <t>Maltreatment Type</t>
  </si>
  <si>
    <t>EMOT ABUSE</t>
  </si>
  <si>
    <t>NEGLECT</t>
  </si>
  <si>
    <t>PHYSICAL</t>
  </si>
  <si>
    <t>SEX ABUSE</t>
  </si>
  <si>
    <t xml:space="preserve"> 07/01/2022 through 12/31/2022</t>
  </si>
  <si>
    <t xml:space="preserve"> 01/01/2022 through 06/30/2022</t>
  </si>
  <si>
    <t xml:space="preserve"> 07/01/2021 through 12/31/2021</t>
  </si>
  <si>
    <t xml:space="preserve"> 01/01/2021 through 06/30/2021</t>
  </si>
  <si>
    <t xml:space="preserve"> 07/01/2020 through 12/31/2020</t>
  </si>
  <si>
    <t xml:space="preserve"> 01/01/2020 through 06/30/2020</t>
  </si>
  <si>
    <t xml:space="preserve"> 07/01/2019 through 12/31/2019</t>
  </si>
  <si>
    <t xml:space="preserve"> 01/01/2018 through 06/30/2018</t>
  </si>
  <si>
    <t xml:space="preserve"> 10/1/2017 through 3/31/2018</t>
  </si>
  <si>
    <r>
      <t xml:space="preserve">Reports Assigned for Investigation that Remain Open by Priority and Maltreatment Type and County </t>
    </r>
    <r>
      <rPr>
        <sz val="10"/>
        <color theme="0"/>
        <rFont val="Calibri"/>
        <family val="2"/>
        <scheme val="minor"/>
      </rPr>
      <t>(11) *</t>
    </r>
  </si>
  <si>
    <t>As of 06/30/2022</t>
  </si>
  <si>
    <t>As of 12/31/2021</t>
  </si>
  <si>
    <t>As of 06/30/2021</t>
  </si>
  <si>
    <t>As of 12/31/2020</t>
  </si>
  <si>
    <t>* Effective 1/28/21, DCS quit entering data into the CHILDS application. Data created after that was entered into Guardian starting 2/1/21 which includes updating data created between 1/29/21-1/31/21. It is anticipated that full data entry may lag through February 2021 and will need to be updated in future reports.</t>
  </si>
  <si>
    <t>As of 06/30/2020</t>
  </si>
  <si>
    <t>as of 12/31/2019</t>
  </si>
  <si>
    <t>as of 06/30/2019</t>
  </si>
  <si>
    <t>as of 12/31/2018</t>
  </si>
  <si>
    <t>As of 06/30/2018</t>
  </si>
  <si>
    <t>As of 3/31/2018</t>
  </si>
  <si>
    <t>COMPLETED INVESTIGATIONS OF CHILD ABUSE &amp; NEGLECT</t>
  </si>
  <si>
    <r>
      <t xml:space="preserve">Percent of Office of Administrative Hearings decisions where case findings are affirmed. (updated annually) </t>
    </r>
    <r>
      <rPr>
        <b/>
        <sz val="12"/>
        <color theme="0"/>
        <rFont val="Calibri"/>
        <family val="2"/>
        <scheme val="minor"/>
      </rPr>
      <t>(E1)</t>
    </r>
  </si>
  <si>
    <t>SFY 2018</t>
  </si>
  <si>
    <t>SFY 2019</t>
  </si>
  <si>
    <t>SFY 2020</t>
  </si>
  <si>
    <t>SFY 2021</t>
  </si>
  <si>
    <t>SFY 2022</t>
  </si>
  <si>
    <t>SFY 2023</t>
  </si>
  <si>
    <r>
      <t xml:space="preserve">Percent Upheld </t>
    </r>
    <r>
      <rPr>
        <b/>
        <vertAlign val="superscript"/>
        <sz val="12"/>
        <color theme="1"/>
        <rFont val="Calibri"/>
        <family val="2"/>
        <scheme val="minor"/>
      </rPr>
      <t>7</t>
    </r>
  </si>
  <si>
    <r>
      <t>Reports Completed</t>
    </r>
    <r>
      <rPr>
        <sz val="10"/>
        <color theme="0"/>
        <rFont val="Calibri"/>
        <family val="2"/>
        <scheme val="minor"/>
      </rPr>
      <t xml:space="preserve"> (10a -10c)</t>
    </r>
  </si>
  <si>
    <t xml:space="preserve"> TEMPLATE ##/01/20## through ##/3#/20##</t>
  </si>
  <si>
    <t xml:space="preserve"> FINDING</t>
  </si>
  <si>
    <t xml:space="preserve">  % OF TOTAL</t>
  </si>
  <si>
    <t>Substantiated</t>
  </si>
  <si>
    <t>Prop Sub</t>
  </si>
  <si>
    <t>Unsubstantiated</t>
  </si>
  <si>
    <t>01/01/2021 through 06/30/2021</t>
  </si>
  <si>
    <t>Finding Pending 1</t>
  </si>
  <si>
    <t xml:space="preserve"> 01/01/2019 through 06/30/2019</t>
  </si>
  <si>
    <r>
      <rPr>
        <vertAlign val="superscript"/>
        <sz val="10"/>
        <color theme="1"/>
        <rFont val="Calibri"/>
        <family val="2"/>
        <scheme val="minor"/>
      </rPr>
      <t xml:space="preserve">7 </t>
    </r>
    <r>
      <rPr>
        <sz val="10"/>
        <color theme="1"/>
        <rFont val="Calibri"/>
        <family val="2"/>
        <scheme val="minor"/>
      </rPr>
      <t xml:space="preserve"> Prior to Senate Bill 1518, historical reports only reported the percentage of OAH hearing decisions where case findings were affirmed.  Future versions of the Semi-Annual Child Welfare Report will include both the percentage and the total count.  </t>
    </r>
  </si>
  <si>
    <t xml:space="preserve">1 The Department continues to diligently address data quality issues and will continue to update data as issues are identified and resolved. This data element will be updated and resubmitted in future iterations of this report. Review of cases indicate a finding was made but the system did not indicate. These will be updated for future iterations of the report. </t>
  </si>
  <si>
    <r>
      <t>Reports Completed</t>
    </r>
    <r>
      <rPr>
        <b/>
        <sz val="12"/>
        <color theme="0"/>
        <rFont val="Calibri"/>
        <family val="2"/>
        <scheme val="minor"/>
      </rPr>
      <t xml:space="preserve"> (10a -10c)</t>
    </r>
  </si>
  <si>
    <r>
      <t>Reports Completed Resulting in Substantiation</t>
    </r>
    <r>
      <rPr>
        <b/>
        <sz val="12"/>
        <color theme="0"/>
        <rFont val="Calibri"/>
        <family val="2"/>
        <scheme val="minor"/>
      </rPr>
      <t xml:space="preserve"> (10a -10c)</t>
    </r>
  </si>
  <si>
    <t xml:space="preserve"> 10/01/2017 through 03/31/2018</t>
  </si>
  <si>
    <t>Oct 2014 - Mar 2015</t>
  </si>
  <si>
    <t>Oct 2015 - Mar 2016</t>
  </si>
  <si>
    <t>Apr 2016 - Sep 2016</t>
  </si>
  <si>
    <t>Oct 2016 - Mar 2017</t>
  </si>
  <si>
    <t>Apr 2017 - Sep 2017</t>
  </si>
  <si>
    <t>Oct 2017 - Mar 2018</t>
  </si>
  <si>
    <t>Jan 2018 - Jun 2018</t>
  </si>
  <si>
    <t>Jul 2018 - Dec 2018</t>
  </si>
  <si>
    <t>Jan 2019 - Jun 2019</t>
  </si>
  <si>
    <t>Jul 2019 - Dec 2019</t>
  </si>
  <si>
    <t>Jan 2020 - Jun 2020</t>
  </si>
  <si>
    <t>Jul 2020 - Dec 2020</t>
  </si>
  <si>
    <t>Jan 2021 - Jun 2021</t>
  </si>
  <si>
    <t>Jan 2022 - Jun 2022</t>
  </si>
  <si>
    <t>Unharmed Infants Delivered to Safe Haven</t>
  </si>
  <si>
    <t>* These counts are for newborn infants less than 72 hours old, who qualify pursuant to A.R.S. § 13-3623.01.</t>
  </si>
  <si>
    <r>
      <t xml:space="preserve">CHILDREN ENTERING OUT-OF-HOME CARE </t>
    </r>
    <r>
      <rPr>
        <sz val="10"/>
        <color theme="0"/>
        <rFont val="Calibri"/>
        <family val="2"/>
      </rPr>
      <t xml:space="preserve">(12, 14 &amp; 15) </t>
    </r>
    <r>
      <rPr>
        <b/>
        <sz val="12"/>
        <color theme="0"/>
        <rFont val="Calibri"/>
        <family val="2"/>
      </rPr>
      <t xml:space="preserve"> </t>
    </r>
    <r>
      <rPr>
        <b/>
        <sz val="16"/>
        <color theme="0"/>
        <rFont val="Calibri"/>
        <family val="2"/>
      </rPr>
      <t xml:space="preserve">
</t>
    </r>
  </si>
  <si>
    <t>template ##/01/20## through ##/3#/20##</t>
  </si>
  <si>
    <t>Reported Children</t>
  </si>
  <si>
    <t>Children reported during period</t>
  </si>
  <si>
    <t>% Reported Statewide</t>
  </si>
  <si>
    <t>Removed Children</t>
  </si>
  <si>
    <t>Children removed during period*</t>
  </si>
  <si>
    <t>% Removed Statewide</t>
  </si>
  <si>
    <t>Voluntary Placements (0-17 years)</t>
  </si>
  <si>
    <t>Voluntary Placements</t>
  </si>
  <si>
    <t>% of Voluntary Placements 
per removal</t>
  </si>
  <si>
    <t>Prior Removal Within Previous 12 Months</t>
  </si>
  <si>
    <t>Children with prior removal in previous 12 months</t>
  </si>
  <si>
    <t>% of children with prior removal within 12 months per removal</t>
  </si>
  <si>
    <t>Prior Removal Within Previous 13-24 Months</t>
  </si>
  <si>
    <t>Children with prior removal in previous 13 to 24 months</t>
  </si>
  <si>
    <t>% of children with prior removal within 13 to 24 months per removal</t>
  </si>
  <si>
    <t xml:space="preserve">  </t>
  </si>
  <si>
    <t>Children removed</t>
  </si>
  <si>
    <t>*  Children removed during the period may be part of reports received during the prior reporting period.  Thus, children removed during the period may not be part of the total count of children reported during the period.</t>
  </si>
  <si>
    <r>
      <t xml:space="preserve">CHILDREN ENTERING OUT-OF-HOME CARE </t>
    </r>
    <r>
      <rPr>
        <b/>
        <sz val="12"/>
        <color theme="0"/>
        <rFont val="Calibri"/>
        <family val="2"/>
      </rPr>
      <t xml:space="preserve">(12, 14 &amp; 15)  </t>
    </r>
    <r>
      <rPr>
        <b/>
        <sz val="16"/>
        <color theme="0"/>
        <rFont val="Calibri"/>
        <family val="2"/>
      </rPr>
      <t xml:space="preserve">
</t>
    </r>
  </si>
  <si>
    <t>07/01/2018 through 12/31/2018</t>
  </si>
  <si>
    <t>% Reported of Statewide</t>
  </si>
  <si>
    <t>% Removed of Statewide</t>
  </si>
  <si>
    <t>01/01/2018 through 06/30/2018</t>
  </si>
  <si>
    <t>10/1/2017 through 3/31/2018</t>
  </si>
  <si>
    <t>Children Reported during period</t>
  </si>
  <si>
    <t>Children Removed during period*</t>
  </si>
  <si>
    <t>% of Voluntary Placements 
per Removal</t>
  </si>
  <si>
    <t>% of children with Prior Removal within 12 months per Removal</t>
  </si>
  <si>
    <t>Children Removed</t>
  </si>
  <si>
    <t>% of children with Prior Removal within 13 to 24 months per Removal</t>
  </si>
  <si>
    <t>Number and Percentage of Children in Out-of-Home Care</t>
  </si>
  <si>
    <t>as of ##/3#/20##</t>
  </si>
  <si>
    <t>as of 12/31/2022</t>
  </si>
  <si>
    <t>as of 06/30/2022</t>
  </si>
  <si>
    <t>as of 12/31/2021</t>
  </si>
  <si>
    <t>as of 06/30/2021</t>
  </si>
  <si>
    <t>as of 12/31/2020</t>
  </si>
  <si>
    <t>as of 06/30/2020</t>
  </si>
  <si>
    <t>as of 06/30/2018</t>
  </si>
  <si>
    <t>as of 03/31/2017</t>
  </si>
  <si>
    <t># of Children</t>
  </si>
  <si>
    <t>% of Total</t>
  </si>
  <si>
    <r>
      <t xml:space="preserve"># of Children </t>
    </r>
    <r>
      <rPr>
        <b/>
        <vertAlign val="superscript"/>
        <sz val="10"/>
        <rFont val="Calibri"/>
        <family val="2"/>
      </rPr>
      <t>8</t>
    </r>
  </si>
  <si>
    <r>
      <rPr>
        <b/>
        <sz val="12"/>
        <color theme="0"/>
        <rFont val="Calibri"/>
        <family val="2"/>
      </rPr>
      <t>AGE</t>
    </r>
    <r>
      <rPr>
        <b/>
        <sz val="11"/>
        <color theme="0"/>
        <rFont val="Calibri"/>
        <family val="2"/>
      </rPr>
      <t xml:space="preserve"> </t>
    </r>
    <r>
      <rPr>
        <sz val="10"/>
        <color theme="0"/>
        <rFont val="Calibri"/>
        <family val="2"/>
      </rPr>
      <t>(20A)</t>
    </r>
  </si>
  <si>
    <t>Pending Data Correction *</t>
  </si>
  <si>
    <t>0 to 12 Months</t>
  </si>
  <si>
    <t>12 to 36 Months</t>
  </si>
  <si>
    <t>3 to 5</t>
  </si>
  <si>
    <t>6 to 9</t>
  </si>
  <si>
    <t>10 to 12</t>
  </si>
  <si>
    <t>13 to 15</t>
  </si>
  <si>
    <t>16 to 17</t>
  </si>
  <si>
    <t>18 and Over</t>
  </si>
  <si>
    <t>TOTAL OOH</t>
  </si>
  <si>
    <r>
      <t xml:space="preserve">ETHNICITY </t>
    </r>
    <r>
      <rPr>
        <sz val="10"/>
        <color theme="0"/>
        <rFont val="Calibri"/>
        <family val="2"/>
      </rPr>
      <t>(20B)</t>
    </r>
  </si>
  <si>
    <t>African American</t>
  </si>
  <si>
    <t>American Indian</t>
  </si>
  <si>
    <t>Asian</t>
  </si>
  <si>
    <t>Hispanic</t>
  </si>
  <si>
    <t>Caucasian</t>
  </si>
  <si>
    <t>Other</t>
  </si>
  <si>
    <r>
      <t xml:space="preserve">CASE PLAN GOAL (PERMANENCY GOAL) </t>
    </r>
    <r>
      <rPr>
        <sz val="10"/>
        <color theme="0"/>
        <rFont val="Calibri"/>
        <family val="2"/>
      </rPr>
      <t>(20C)</t>
    </r>
    <r>
      <rPr>
        <b/>
        <sz val="11"/>
        <color theme="0"/>
        <rFont val="Calibri"/>
        <family val="2"/>
      </rPr>
      <t>*</t>
    </r>
  </si>
  <si>
    <t>Return to Family</t>
  </si>
  <si>
    <t>Adoption</t>
  </si>
  <si>
    <t>Long Term Foster Care</t>
  </si>
  <si>
    <t>Independent Living</t>
  </si>
  <si>
    <t>Guardianship</t>
  </si>
  <si>
    <t>Case Plan Goal Being Developed</t>
  </si>
  <si>
    <t>Live with Other Relatives **</t>
  </si>
  <si>
    <t>N/A</t>
  </si>
  <si>
    <r>
      <t xml:space="preserve">LENGTH OF TIME IN CARE </t>
    </r>
    <r>
      <rPr>
        <sz val="10"/>
        <color theme="0"/>
        <rFont val="Calibri"/>
        <family val="2"/>
      </rPr>
      <t>(20E)</t>
    </r>
  </si>
  <si>
    <t>1 to 30 Days</t>
  </si>
  <si>
    <t>31 Days to 12 Months</t>
  </si>
  <si>
    <t>13 to 24 Months</t>
  </si>
  <si>
    <t>More Than 24 Months</t>
  </si>
  <si>
    <t>Average Number of Placements</t>
  </si>
  <si>
    <t>Median</t>
  </si>
  <si>
    <t>Minimum Range</t>
  </si>
  <si>
    <r>
      <t xml:space="preserve">Maximum Range </t>
    </r>
    <r>
      <rPr>
        <b/>
        <vertAlign val="superscript"/>
        <sz val="10"/>
        <color rgb="FF000000"/>
        <rFont val="Calibri"/>
        <family val="2"/>
      </rPr>
      <t>8</t>
    </r>
  </si>
  <si>
    <r>
      <rPr>
        <b/>
        <vertAlign val="superscript"/>
        <sz val="8"/>
        <color rgb="FF000000"/>
        <rFont val="Calibri"/>
        <family val="2"/>
      </rPr>
      <t xml:space="preserve">8 </t>
    </r>
    <r>
      <rPr>
        <b/>
        <sz val="8"/>
        <color rgb="FF000000"/>
        <rFont val="Calibri"/>
        <family val="2"/>
      </rPr>
      <t>Placement maximum includes any change in placement setting which includes each detention, hospitalization, and runaway episode.</t>
    </r>
  </si>
  <si>
    <t>* The Department continues to diligently address data quality issues and will continue to update data as issues are identified and resolved. This data element will be updated and resubmitted in future iterations of this report.</t>
  </si>
  <si>
    <t xml:space="preserve">** This case plan goal is no longer an option and will be removed in future iterations of this report. </t>
  </si>
  <si>
    <t xml:space="preserve"> TEMPLATE </t>
  </si>
  <si>
    <t>as of  06/30/2022</t>
  </si>
  <si>
    <t>as of  12/31/2021</t>
  </si>
  <si>
    <t>as of  06/30/2019</t>
  </si>
  <si>
    <t>as of  06/30/2018</t>
  </si>
  <si>
    <t>as of 3/31/2018</t>
  </si>
  <si>
    <r>
      <t xml:space="preserve">PRIMARY LEGAL STATUS (0 TO 17 YRS OLD) </t>
    </r>
    <r>
      <rPr>
        <sz val="10"/>
        <color theme="0"/>
        <rFont val="Calibri"/>
        <family val="2"/>
      </rPr>
      <t xml:space="preserve"> (20F)</t>
    </r>
  </si>
  <si>
    <t>Temporary Custody</t>
  </si>
  <si>
    <t>Adjudicated Dependent Only</t>
  </si>
  <si>
    <t>Legally Free for Adoption</t>
  </si>
  <si>
    <t>Partially Free for Adoption</t>
  </si>
  <si>
    <t>Voluntary Placement  &lt;18 yo</t>
  </si>
  <si>
    <t>Dually Adjudicated</t>
  </si>
  <si>
    <r>
      <t xml:space="preserve">SHELTER or RECEIVING HOME  &gt; 21 CONSECUTIVE DAYS BY AGE </t>
    </r>
    <r>
      <rPr>
        <vertAlign val="superscript"/>
        <sz val="10"/>
        <color theme="0"/>
        <rFont val="Calibri"/>
        <family val="2"/>
      </rPr>
      <t xml:space="preserve"> </t>
    </r>
    <r>
      <rPr>
        <sz val="10"/>
        <color theme="0"/>
        <rFont val="Calibri"/>
        <family val="2"/>
      </rPr>
      <t>(16)</t>
    </r>
  </si>
  <si>
    <t>3 to 5 Years</t>
  </si>
  <si>
    <t>6 to 9 Years</t>
  </si>
  <si>
    <t>10 to 12 Years</t>
  </si>
  <si>
    <t>13 to 15 Years</t>
  </si>
  <si>
    <t>16 to 17 Years</t>
  </si>
  <si>
    <t>18 Years and over</t>
  </si>
  <si>
    <t>Total OOH</t>
  </si>
  <si>
    <r>
      <t xml:space="preserve">UNLICENSED KINSHIP HOMES </t>
    </r>
    <r>
      <rPr>
        <sz val="10"/>
        <color theme="0"/>
        <rFont val="Calibri"/>
        <family val="2"/>
      </rPr>
      <t xml:space="preserve"> (17) </t>
    </r>
  </si>
  <si>
    <t xml:space="preserve"> TEMPLATE as of  06/30/2018</t>
  </si>
  <si>
    <t>as of  12/31/2018</t>
  </si>
  <si>
    <t>Unlicensed Kinship Homes</t>
  </si>
  <si>
    <r>
      <t>LICENSED COMMUNITY &amp; LICENSED KINSHIP HOMES</t>
    </r>
    <r>
      <rPr>
        <sz val="11"/>
        <color theme="0"/>
        <rFont val="Calibri"/>
        <family val="2"/>
      </rPr>
      <t xml:space="preserve"> (17) </t>
    </r>
  </si>
  <si>
    <t># of FOSTER HOMES</t>
  </si>
  <si>
    <t>BED SPACES</t>
  </si>
  <si>
    <r>
      <t xml:space="preserve">BED SPACES </t>
    </r>
    <r>
      <rPr>
        <b/>
        <vertAlign val="superscript"/>
        <sz val="10"/>
        <color rgb="FF000000"/>
        <rFont val="Calibri"/>
        <family val="2"/>
      </rPr>
      <t>9, 10</t>
    </r>
  </si>
  <si>
    <r>
      <t>BED SPACES</t>
    </r>
    <r>
      <rPr>
        <b/>
        <vertAlign val="superscript"/>
        <sz val="10"/>
        <color rgb="FF000000"/>
        <rFont val="Calibri"/>
        <family val="2"/>
      </rPr>
      <t xml:space="preserve"> 9, 10</t>
    </r>
  </si>
  <si>
    <r>
      <t xml:space="preserve">BED SPACES </t>
    </r>
    <r>
      <rPr>
        <b/>
        <vertAlign val="superscript"/>
        <sz val="10"/>
        <color rgb="FF000000"/>
        <rFont val="Calibri"/>
        <family val="2"/>
      </rPr>
      <t>10</t>
    </r>
  </si>
  <si>
    <r>
      <t xml:space="preserve">Licensed Kinship Foster Homes with Out-Of-Home Child(ren) Placed </t>
    </r>
    <r>
      <rPr>
        <b/>
        <i/>
        <vertAlign val="superscript"/>
        <sz val="10"/>
        <color rgb="FF000000"/>
        <rFont val="Calibri"/>
        <family val="2"/>
      </rPr>
      <t>9</t>
    </r>
  </si>
  <si>
    <t>Licensed Kinship Foster Homes with NO Out-Of-Home Child(ren) Placed</t>
  </si>
  <si>
    <t>Total Licensed Kinship Foster Homes</t>
  </si>
  <si>
    <t xml:space="preserve">1482  </t>
  </si>
  <si>
    <t>Licensed Community Foster Homes</t>
  </si>
  <si>
    <t>Total Licensed Foster Homes</t>
  </si>
  <si>
    <r>
      <rPr>
        <vertAlign val="superscript"/>
        <sz val="9"/>
        <rFont val="Calibri"/>
        <family val="2"/>
      </rPr>
      <t>10</t>
    </r>
    <r>
      <rPr>
        <sz val="9"/>
        <rFont val="Calibri"/>
        <family val="2"/>
      </rPr>
      <t xml:space="preserve"> This metric was not required during the prior reporting period.  Therefore any element noted as "non applicable" was
     not required previously.</t>
    </r>
  </si>
  <si>
    <r>
      <rPr>
        <b/>
        <vertAlign val="superscript"/>
        <sz val="8"/>
        <rFont val="Calibri"/>
        <family val="2"/>
      </rPr>
      <t>9</t>
    </r>
    <r>
      <rPr>
        <b/>
        <sz val="8"/>
        <rFont val="Calibri"/>
        <family val="2"/>
      </rPr>
      <t>Age Breakout has been changed since the prior reporting period.</t>
    </r>
  </si>
  <si>
    <r>
      <rPr>
        <b/>
        <vertAlign val="superscript"/>
        <sz val="8"/>
        <color theme="1"/>
        <rFont val="Calibri"/>
        <family val="2"/>
      </rPr>
      <t>9</t>
    </r>
    <r>
      <rPr>
        <sz val="8"/>
        <color theme="1"/>
        <rFont val="Calibri"/>
        <family val="2"/>
      </rPr>
      <t xml:space="preserve"> Includes the count of Licensed Kinship homes where there is at least one out-of-home child placed.
</t>
    </r>
    <r>
      <rPr>
        <b/>
        <vertAlign val="superscript"/>
        <sz val="8"/>
        <color theme="1"/>
        <rFont val="Calibri"/>
        <family val="2"/>
      </rPr>
      <t>10</t>
    </r>
    <r>
      <rPr>
        <sz val="8"/>
        <color theme="1"/>
        <rFont val="Calibri"/>
        <family val="2"/>
      </rPr>
      <t xml:space="preserve"> Excludes homes with ICPC and Bed holds.
</t>
    </r>
    <r>
      <rPr>
        <vertAlign val="superscript"/>
        <sz val="8"/>
        <rFont val="Calibri"/>
        <family val="2"/>
      </rPr>
      <t/>
    </r>
  </si>
  <si>
    <t>PARENT / CHILD VISITATION</t>
  </si>
  <si>
    <t xml:space="preserve"> as of 12/31/2020</t>
  </si>
  <si>
    <t>as of 03/31/2018</t>
  </si>
  <si>
    <t>Number of Children</t>
  </si>
  <si>
    <r>
      <t>CHILDREN RECEIVING VISITATION BY DCS CHILD SAFETY SPECIALIST</t>
    </r>
    <r>
      <rPr>
        <sz val="10"/>
        <color theme="0"/>
        <rFont val="Calibri"/>
        <family val="2"/>
      </rPr>
      <t xml:space="preserve"> (19) </t>
    </r>
  </si>
  <si>
    <t>Children Receiving Visits *</t>
  </si>
  <si>
    <t>Children Not Receiving Visits *</t>
  </si>
  <si>
    <r>
      <t xml:space="preserve">PARENT(S) - GOAL of RETURN to PARENT - RECEIVING VISITATION BY DCS CHILD SAFETY SPECIALIST </t>
    </r>
    <r>
      <rPr>
        <b/>
        <sz val="10"/>
        <color theme="0"/>
        <rFont val="Calibri"/>
        <family val="2"/>
      </rPr>
      <t xml:space="preserve">(21) </t>
    </r>
  </si>
  <si>
    <t>% of Parents Receiving Visits</t>
  </si>
  <si>
    <r>
      <t xml:space="preserve">LICENSED FOSTER HOMES RECEIVING VISITATION BY LICENSING AGENCY REPRESENTATIVE </t>
    </r>
    <r>
      <rPr>
        <sz val="10"/>
        <color theme="0"/>
        <rFont val="Calibri"/>
        <family val="2"/>
      </rPr>
      <t xml:space="preserve">(18) </t>
    </r>
  </si>
  <si>
    <t>Total Foster Homes</t>
  </si>
  <si>
    <t>Foster Homes Receiving Visits **</t>
  </si>
  <si>
    <t>* Number and percentage of children receiving visitation In the last month of reporting period.
** Number and percentage of foster homes receiving visitation in the last quarter of reporting period.</t>
  </si>
  <si>
    <r>
      <t xml:space="preserve">TYPE OF OUT-OF-HOME PLACEMENT, CATEGORIZED BY AGE </t>
    </r>
    <r>
      <rPr>
        <sz val="10"/>
        <color theme="0"/>
        <rFont val="Calibri"/>
        <family val="2"/>
        <scheme val="minor"/>
      </rPr>
      <t>(20D)</t>
    </r>
  </si>
  <si>
    <t xml:space="preserve"> RELATIVE</t>
  </si>
  <si>
    <t xml:space="preserve"> FAMILY FOSTER</t>
  </si>
  <si>
    <t xml:space="preserve"> GROUP HOME</t>
  </si>
  <si>
    <r>
      <t xml:space="preserve"> INSTITUTION / RESIDENTIAL  </t>
    </r>
    <r>
      <rPr>
        <b/>
        <vertAlign val="superscript"/>
        <sz val="10"/>
        <rFont val="Calibri"/>
        <family val="2"/>
        <scheme val="minor"/>
      </rPr>
      <t>11</t>
    </r>
  </si>
  <si>
    <t xml:space="preserve"> INDEPENDENT LIVING</t>
  </si>
  <si>
    <r>
      <t xml:space="preserve"> RUNAWAY</t>
    </r>
    <r>
      <rPr>
        <b/>
        <vertAlign val="superscript"/>
        <sz val="10"/>
        <color theme="1"/>
        <rFont val="Calibri"/>
        <family val="2"/>
      </rPr>
      <t>12</t>
    </r>
  </si>
  <si>
    <r>
      <t>MISSING CHILD</t>
    </r>
    <r>
      <rPr>
        <b/>
        <vertAlign val="superscript"/>
        <sz val="10"/>
        <color theme="1"/>
        <rFont val="Calibri"/>
        <family val="2"/>
      </rPr>
      <t>12</t>
    </r>
  </si>
  <si>
    <t xml:space="preserve"> TRIAL HOME VISIT</t>
  </si>
  <si>
    <r>
      <t xml:space="preserve"> NO IDENTIFIED PLACEMENT </t>
    </r>
    <r>
      <rPr>
        <b/>
        <vertAlign val="superscript"/>
        <sz val="10"/>
        <rFont val="Calibri"/>
        <family val="2"/>
        <scheme val="minor"/>
      </rPr>
      <t>13</t>
    </r>
  </si>
  <si>
    <t xml:space="preserve"> TOTAL</t>
  </si>
  <si>
    <t>UNDER 1</t>
  </si>
  <si>
    <t>18 &amp; Older</t>
  </si>
  <si>
    <t>UNLICENSED KINSHIP / FICTIVE KINSHIP</t>
  </si>
  <si>
    <t>Pending Data Correction*</t>
  </si>
  <si>
    <r>
      <t xml:space="preserve"> RUNAWAY</t>
    </r>
    <r>
      <rPr>
        <b/>
        <vertAlign val="superscript"/>
        <sz val="10"/>
        <color theme="1"/>
        <rFont val="Calibri"/>
        <family val="2"/>
      </rPr>
      <t>12 *</t>
    </r>
  </si>
  <si>
    <r>
      <t xml:space="preserve"> MISSING /  ABDUCTED CHILD</t>
    </r>
    <r>
      <rPr>
        <b/>
        <vertAlign val="superscript"/>
        <sz val="10"/>
        <color theme="1"/>
        <rFont val="Calibri"/>
        <family val="2"/>
      </rPr>
      <t>12</t>
    </r>
  </si>
  <si>
    <t xml:space="preserve"> RUNAWAY</t>
  </si>
  <si>
    <r>
      <t xml:space="preserve">TYPE OF OUT-OF-PLACEMENT, CATEGORIZED BY AGE </t>
    </r>
    <r>
      <rPr>
        <b/>
        <sz val="12"/>
        <color theme="0"/>
        <rFont val="Calibri"/>
        <family val="2"/>
        <scheme val="minor"/>
      </rPr>
      <t>(20D)</t>
    </r>
  </si>
  <si>
    <r>
      <t xml:space="preserve"> RUNAWAY / ABSCONDED </t>
    </r>
    <r>
      <rPr>
        <b/>
        <vertAlign val="superscript"/>
        <sz val="10"/>
        <color theme="1"/>
        <rFont val="Calibri"/>
        <family val="2"/>
      </rPr>
      <t>12</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</si>
  <si>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These children are in legal custody of the Department but could not be located or whose parents/relatives absconded with them.  Effective 9/30/19, DCS separated the category of Missing Child as it was previously included in the Runaway category.
</t>
    </r>
    <r>
      <rPr>
        <vertAlign val="superscript"/>
        <sz val="8"/>
        <color theme="1"/>
        <rFont val="Calibri"/>
        <family val="2"/>
      </rPr>
      <t>13</t>
    </r>
    <r>
      <rPr>
        <sz val="8"/>
        <color theme="1"/>
        <rFont val="Calibri"/>
        <family val="2"/>
      </rPr>
      <t xml:space="preserve"> This category results when children do not have a placement identified in the CHILDS database, which is most often attributable to a lag in data entry or data errors. This data is updated on an ongoing basis through a continuous quality assurance process. </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</si>
  <si>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</si>
  <si>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</si>
  <si>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r>
      <rPr>
        <b/>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t>
    </r>
    <r>
      <rPr>
        <b/>
        <vertAlign val="superscript"/>
        <sz val="8"/>
        <color theme="1"/>
        <rFont val="Calibri"/>
        <family val="2"/>
      </rPr>
      <t>12</t>
    </r>
    <r>
      <rPr>
        <sz val="8"/>
        <color theme="1"/>
        <rFont val="Calibri"/>
        <family val="2"/>
      </rPr>
      <t xml:space="preserve"> This category includes children whose parents absconded with the child(ren) or were missing children who could not be located during the process of the investigation.
</t>
    </r>
    <r>
      <rPr>
        <b/>
        <vertAlign val="superscript"/>
        <sz val="8"/>
        <color theme="1"/>
        <rFont val="Calibri"/>
        <family val="2"/>
      </rPr>
      <t>13</t>
    </r>
    <r>
      <rPr>
        <sz val="8"/>
        <color theme="1"/>
        <rFont val="Calibri"/>
        <family val="2"/>
      </rPr>
      <t xml:space="preserve"> When children do not have a placement identified in the CHILDS database, this is most often attributable to a lag in data entry or data errors.  This data is updated on an ongoing basis through a continuous quality assurance process.  The location of the child is known and documented in case notes, court reports and other documentation.</t>
    </r>
  </si>
  <si>
    <t xml:space="preserve">* Known issues with the Guardian system has been repaired and data will be updated.  The Department continues to diligently address data quality issues and will continue to update data as issues are identified and resolved. This data element will be updated and resubmitted in future iterations of this report. </t>
  </si>
  <si>
    <r>
      <t>CHILDREN EXITING OUT-OF-HOME CARE</t>
    </r>
    <r>
      <rPr>
        <sz val="10"/>
        <color theme="0"/>
        <rFont val="Calibri"/>
        <family val="2"/>
      </rPr>
      <t xml:space="preserve"> (22)  </t>
    </r>
  </si>
  <si>
    <t>Template ##/01/20## and ##/3#/20##</t>
  </si>
  <si>
    <t>Reunification</t>
  </si>
  <si>
    <t>Living with Other</t>
  </si>
  <si>
    <t>Age of Majority</t>
  </si>
  <si>
    <t>Transfer to Other Agency</t>
  </si>
  <si>
    <t>Runaway</t>
  </si>
  <si>
    <t>Death of Child</t>
  </si>
  <si>
    <t>Statewide
Total</t>
  </si>
  <si>
    <r>
      <t xml:space="preserve">AGE </t>
    </r>
    <r>
      <rPr>
        <b/>
        <sz val="10"/>
        <color theme="0"/>
        <rFont val="Calibri"/>
        <family val="2"/>
      </rPr>
      <t>(22A)</t>
    </r>
  </si>
  <si>
    <t>18 and over</t>
  </si>
  <si>
    <t>TOTAL EXITS</t>
  </si>
  <si>
    <r>
      <t xml:space="preserve">ETHNICITY </t>
    </r>
    <r>
      <rPr>
        <b/>
        <sz val="10"/>
        <color theme="0"/>
        <rFont val="Calibri"/>
        <family val="2"/>
      </rPr>
      <t>(22B)</t>
    </r>
  </si>
  <si>
    <t>Caucasion</t>
  </si>
  <si>
    <r>
      <t xml:space="preserve">NUMBER OF PLACEMENTS  </t>
    </r>
    <r>
      <rPr>
        <b/>
        <sz val="10"/>
        <color theme="0"/>
        <rFont val="Calibri"/>
        <family val="2"/>
      </rPr>
      <t>(22C)</t>
    </r>
  </si>
  <si>
    <t>One</t>
  </si>
  <si>
    <t>Two</t>
  </si>
  <si>
    <t>Three</t>
  </si>
  <si>
    <t>Four</t>
  </si>
  <si>
    <t>Five</t>
  </si>
  <si>
    <t>More than Five</t>
  </si>
  <si>
    <t>LENGTH OF TIME IN CARE  (22D)</t>
  </si>
  <si>
    <t>More Than 12 Months</t>
  </si>
  <si>
    <r>
      <t xml:space="preserve">AVERAGE and MEDIAN </t>
    </r>
    <r>
      <rPr>
        <b/>
        <sz val="10"/>
        <color theme="0"/>
        <rFont val="Calibri"/>
        <family val="2"/>
      </rPr>
      <t>(22D)</t>
    </r>
  </si>
  <si>
    <t>Avg</t>
  </si>
  <si>
    <t>By Age</t>
  </si>
  <si>
    <t>By # of Placements</t>
  </si>
  <si>
    <t>By Months of Time in Care</t>
  </si>
  <si>
    <t>01/01/2022 and 06/30/2022</t>
  </si>
  <si>
    <t>07/01/2021 and 12/31/2021</t>
  </si>
  <si>
    <t>01/01/2021 and 06/30/2021</t>
  </si>
  <si>
    <t>07/01/2020 and 12/31/2020</t>
  </si>
  <si>
    <t>01/01/2020 and 06/30/2020</t>
  </si>
  <si>
    <t>Between 07/01/2019 and 12/31/2019</t>
  </si>
  <si>
    <r>
      <t>AGE</t>
    </r>
    <r>
      <rPr>
        <sz val="10"/>
        <color theme="0"/>
        <rFont val="Calibri"/>
        <family val="2"/>
      </rPr>
      <t xml:space="preserve"> (22A)</t>
    </r>
  </si>
  <si>
    <r>
      <t xml:space="preserve">ETHNICITY </t>
    </r>
    <r>
      <rPr>
        <sz val="10"/>
        <color theme="0"/>
        <rFont val="Calibri"/>
        <family val="2"/>
      </rPr>
      <t>(22B)</t>
    </r>
  </si>
  <si>
    <r>
      <t xml:space="preserve">NUMBER OF PLACEMENTS  </t>
    </r>
    <r>
      <rPr>
        <sz val="10"/>
        <color theme="0"/>
        <rFont val="Calibri"/>
        <family val="2"/>
      </rPr>
      <t>(22C)</t>
    </r>
  </si>
  <si>
    <r>
      <t xml:space="preserve">LENGTH OF TIME IN CARE  </t>
    </r>
    <r>
      <rPr>
        <sz val="10"/>
        <color theme="0"/>
        <rFont val="Calibri"/>
        <family val="2"/>
      </rPr>
      <t>(22D)</t>
    </r>
  </si>
  <si>
    <r>
      <t xml:space="preserve">AVERAGE and MEDIAN </t>
    </r>
    <r>
      <rPr>
        <sz val="10"/>
        <color theme="0"/>
        <rFont val="Calibri"/>
        <family val="2"/>
      </rPr>
      <t>(22D)</t>
    </r>
  </si>
  <si>
    <t>Runaway *</t>
  </si>
  <si>
    <r>
      <t xml:space="preserve">CHILDREN EXITING OUT-OF-HOME CARE </t>
    </r>
    <r>
      <rPr>
        <b/>
        <sz val="12"/>
        <color theme="0"/>
        <rFont val="Calibri"/>
        <family val="2"/>
      </rPr>
      <t xml:space="preserve">(22)  </t>
    </r>
  </si>
  <si>
    <r>
      <t xml:space="preserve">Number Of Children In An Open Or Active Child Safety Services Case Who Died As A Result Of Abuse 
as Categorized By The Custodial Relationship And County </t>
    </r>
    <r>
      <rPr>
        <b/>
        <vertAlign val="superscript"/>
        <sz val="12"/>
        <color theme="0"/>
        <rFont val="Calibri"/>
        <family val="2"/>
      </rPr>
      <t>15</t>
    </r>
    <r>
      <rPr>
        <b/>
        <sz val="12"/>
        <color theme="0"/>
        <rFont val="Calibri"/>
        <family val="2"/>
      </rPr>
      <t xml:space="preserve"> </t>
    </r>
    <r>
      <rPr>
        <sz val="12"/>
        <color theme="0"/>
        <rFont val="Calibri"/>
        <family val="2"/>
      </rPr>
      <t xml:space="preserve"> </t>
    </r>
    <r>
      <rPr>
        <sz val="10"/>
        <color theme="0"/>
        <rFont val="Calibri"/>
        <family val="2"/>
      </rPr>
      <t>(29A-E)</t>
    </r>
  </si>
  <si>
    <t>BIOLOGICAL PARENT(S)</t>
  </si>
  <si>
    <t>OTHER FAMILY MEMBER</t>
  </si>
  <si>
    <t>ADOPTIVE PARENT(S)</t>
  </si>
  <si>
    <t>FOSTER CARE PARENT(S)</t>
  </si>
  <si>
    <t>OTHER OUT-OF-HOME CARE PROVIDER</t>
  </si>
  <si>
    <r>
      <t xml:space="preserve">Number Of Children In An Open Or Active Child Safety Services Case Who Died Due To Abuse 
as Allegedly Caused By An Adult Household Member  Not Listed In The Above Table  </t>
    </r>
    <r>
      <rPr>
        <sz val="10"/>
        <color theme="0"/>
        <rFont val="Calibri"/>
        <family val="2"/>
        <scheme val="minor"/>
      </rPr>
      <t xml:space="preserve"> (30)</t>
    </r>
  </si>
  <si>
    <t xml:space="preserve"> ADULT HOUSEHOLD MEMBER</t>
  </si>
  <si>
    <r>
      <t xml:space="preserve">Children Exiting Care For Reason Of Death By Cause Of Death, Placement Type At Time Of Death, And County </t>
    </r>
    <r>
      <rPr>
        <b/>
        <vertAlign val="superscript"/>
        <sz val="12"/>
        <color theme="0"/>
        <rFont val="Calibri"/>
        <family val="2"/>
      </rPr>
      <t xml:space="preserve">14 </t>
    </r>
    <r>
      <rPr>
        <b/>
        <sz val="12"/>
        <color theme="0"/>
        <rFont val="Calibri"/>
        <family val="2"/>
      </rPr>
      <t xml:space="preserve"> </t>
    </r>
    <r>
      <rPr>
        <sz val="10"/>
        <color theme="0"/>
        <rFont val="Calibri"/>
        <family val="2"/>
      </rPr>
      <t>(28)</t>
    </r>
  </si>
  <si>
    <t>County</t>
  </si>
  <si>
    <t>Cause of death</t>
  </si>
  <si>
    <t>Type of Placement of death</t>
  </si>
  <si>
    <t>Maricopa</t>
  </si>
  <si>
    <t>Overdose</t>
  </si>
  <si>
    <t>Hospital</t>
  </si>
  <si>
    <t>Gunshot wound</t>
  </si>
  <si>
    <t>Kinship</t>
  </si>
  <si>
    <t>Shelter</t>
  </si>
  <si>
    <t>Navajo</t>
  </si>
  <si>
    <t>Medical Complications</t>
  </si>
  <si>
    <t>Group Home</t>
  </si>
  <si>
    <t>Pending OME</t>
  </si>
  <si>
    <t>DDD Foster Home</t>
  </si>
  <si>
    <t>Drowning</t>
  </si>
  <si>
    <t>Positional Asphyxia (accidental)</t>
  </si>
  <si>
    <t>Foster Home</t>
  </si>
  <si>
    <t>Pima</t>
  </si>
  <si>
    <t>Undetermined</t>
  </si>
  <si>
    <t>Medical Issue</t>
  </si>
  <si>
    <t>Pending Determination</t>
  </si>
  <si>
    <t>Relative Home</t>
  </si>
  <si>
    <t>Pinal</t>
  </si>
  <si>
    <t>Blunt Force Trauma</t>
  </si>
  <si>
    <t>Natural</t>
  </si>
  <si>
    <t>DDD Group Home</t>
  </si>
  <si>
    <t>Pending</t>
  </si>
  <si>
    <t>Acute Respitory Failure</t>
  </si>
  <si>
    <t>OVERDOSE</t>
  </si>
  <si>
    <t>COMPLICATIONS FROM MEDICAL ISSUES</t>
  </si>
  <si>
    <t xml:space="preserve"> ASPHYXIA</t>
  </si>
  <si>
    <t>Yuma</t>
  </si>
  <si>
    <t>CARDIAC ARREST</t>
  </si>
  <si>
    <t>Drug Overdose</t>
  </si>
  <si>
    <t>Hospice</t>
  </si>
  <si>
    <t>Gunshot Wound</t>
  </si>
  <si>
    <t>Unlicensed Relative</t>
  </si>
  <si>
    <t>Edwards Syndrome</t>
  </si>
  <si>
    <t>Between 01/01/2020 and 06/30/2020</t>
  </si>
  <si>
    <t xml:space="preserve"> COMPLICATIONS FROM MEDICAL PROCEDURE</t>
  </si>
  <si>
    <t>DDD FOSTER HOME</t>
  </si>
  <si>
    <t>GROUP HOME</t>
  </si>
  <si>
    <t>DRUG OVERDOSE</t>
  </si>
  <si>
    <t>UNLICENSED KINSHIP CARE</t>
  </si>
  <si>
    <t>GUN SHOT</t>
  </si>
  <si>
    <t>RUNAWAY</t>
  </si>
  <si>
    <t>SELF-INFLICTED GUN SHOT</t>
  </si>
  <si>
    <t>RESIDENTIAL TREATMENT CENTER</t>
  </si>
  <si>
    <t>UNDETERMINED</t>
  </si>
  <si>
    <t>DROWNING</t>
  </si>
  <si>
    <t xml:space="preserve">HYPOTENSION </t>
  </si>
  <si>
    <t>HOSPITAL</t>
  </si>
  <si>
    <t xml:space="preserve"> COMPLICATIONS FROM MEDICAL ISSUES</t>
  </si>
  <si>
    <t>KNIFE WOUND</t>
  </si>
  <si>
    <t>UNLICENSED RELATIVE</t>
  </si>
  <si>
    <t>INFECTION</t>
  </si>
  <si>
    <t>INDIANA*</t>
  </si>
  <si>
    <t>RESPIRATORY FAILURE</t>
  </si>
  <si>
    <t>DDD GROUP HOME</t>
  </si>
  <si>
    <t>HEAT EXPOSURE</t>
  </si>
  <si>
    <t>UNLICENSED RELATIVE PLACEMENT</t>
  </si>
  <si>
    <t>POSITIONAL ASPHYXIA</t>
  </si>
  <si>
    <t>BLUNT FORCE TRAUMA</t>
  </si>
  <si>
    <t>MUTIPLE MEDICAL ISSUES</t>
  </si>
  <si>
    <t>CANCER</t>
  </si>
  <si>
    <t>CERBERAL PALSY</t>
  </si>
  <si>
    <t>OTHER
FAMILY MEMBER</t>
  </si>
  <si>
    <r>
      <t xml:space="preserve">Number Of Children In An Open Or Active Child Safety Services Case Who Died Due To Abuse 
as Allegedly Caused By An Adult Household Member  Not Listed In The Above Table   </t>
    </r>
    <r>
      <rPr>
        <b/>
        <sz val="10"/>
        <color theme="0"/>
        <rFont val="Calibri"/>
        <family val="2"/>
        <scheme val="minor"/>
      </rPr>
      <t>(30)</t>
    </r>
  </si>
  <si>
    <r>
      <t xml:space="preserve">Children Exiting Care For Reason Of Death By Cause Of Death, Placement Type At Time Of Death, And County  </t>
    </r>
    <r>
      <rPr>
        <b/>
        <vertAlign val="superscript"/>
        <sz val="12"/>
        <color theme="0"/>
        <rFont val="Calibri"/>
        <family val="2"/>
      </rPr>
      <t>14</t>
    </r>
    <r>
      <rPr>
        <b/>
        <sz val="12"/>
        <color theme="0"/>
        <rFont val="Calibri"/>
        <family val="2"/>
      </rPr>
      <t xml:space="preserve"> </t>
    </r>
    <r>
      <rPr>
        <b/>
        <sz val="10"/>
        <color theme="0"/>
        <rFont val="Calibri"/>
        <family val="2"/>
      </rPr>
      <t>(28)</t>
    </r>
  </si>
  <si>
    <t>AUTO ACCIDENT</t>
  </si>
  <si>
    <t>CYTOMEGALOVIRUS *</t>
  </si>
  <si>
    <t>DDD FC ZERO RT</t>
  </si>
  <si>
    <t>STROKE</t>
  </si>
  <si>
    <t>AICARDI SYNDROME</t>
  </si>
  <si>
    <t>RUNAWAY/GROUP HOME</t>
  </si>
  <si>
    <t>NATURAL CAUSES</t>
  </si>
  <si>
    <t>PENDING OME</t>
  </si>
  <si>
    <t>FAMILY FOSTER CARE</t>
  </si>
  <si>
    <t>BLUNT FORCE</t>
  </si>
  <si>
    <t>KINSHIP CARE</t>
  </si>
  <si>
    <t>ACUTE BRONCHITIS</t>
  </si>
  <si>
    <t>* Death occurred in prior period but was not reported until current reporting period.</t>
  </si>
  <si>
    <t xml:space="preserve">Autopsy Not Done </t>
  </si>
  <si>
    <t>Drug Overdose - Accidental</t>
  </si>
  <si>
    <t>INDEPENDENT LIVING</t>
  </si>
  <si>
    <t>Unable to Determine (Medical Examiner)</t>
  </si>
  <si>
    <t>MISSING CHILD</t>
  </si>
  <si>
    <t>RELATIVE PLACEMENT</t>
  </si>
  <si>
    <t>Pending Office of Medical Examiner Report</t>
  </si>
  <si>
    <t xml:space="preserve">FAMILY FOSTER CARE </t>
  </si>
  <si>
    <t>Sudden Unexplained Infant Death</t>
  </si>
  <si>
    <t>UNLICENSED REALATIVE</t>
  </si>
  <si>
    <t>pneumonia, and kidney infection</t>
  </si>
  <si>
    <t>pending Office of Medical Examiner report</t>
  </si>
  <si>
    <t xml:space="preserve">Autopsy not done </t>
  </si>
  <si>
    <t>Malfunctioning shunt</t>
  </si>
  <si>
    <t>Lymphoma.</t>
  </si>
  <si>
    <t>Family Foster Home</t>
  </si>
  <si>
    <r>
      <rPr>
        <vertAlign val="superscript"/>
        <sz val="8"/>
        <color rgb="FF000000"/>
        <rFont val="Calibri"/>
        <family val="2"/>
      </rPr>
      <t>15</t>
    </r>
    <r>
      <rPr>
        <sz val="8"/>
        <color rgb="FF000000"/>
        <rFont val="Calibri"/>
        <family val="2"/>
      </rPr>
      <t xml:space="preserve"> Deaths are reported due to abuse or neglect if the finding has been substantied.  Deaths alleged to be due to abuse or neglect in which a finding has been unsubstantiated or still in proposed substantiation are not included. </t>
    </r>
  </si>
  <si>
    <t xml:space="preserve">The number of child maltreatment deaths presented in the Semi-Annual Report is not comparable to child maltreatment deaths reported on the website by the Arizona Department of Child Safety (ADCS). </t>
  </si>
  <si>
    <t xml:space="preserve">DCS posts information in accordance with A.R.S. § 8-807 on child fatalities due to abuse or neglect by the child’s parent, custodian or caregiver at: https://dcs.az.gov/news/child-fatalities-near-fatalities-information-releases.  </t>
  </si>
  <si>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</si>
  <si>
    <t xml:space="preserve">The information that comes to DCS's attention and the determination of the fatality due to abuse or neglect may occur sometime after the actual incident for a number of reasons including a determination by a medical professional, a medical examiner, or a criminal child abuse arrest and charge of the perpetrator. </t>
  </si>
  <si>
    <t>CHILDREN with a PETITION for TERMINATION of PARENTAL RIGHTS (TPR) by COUNTY and STATEWIDE</t>
  </si>
  <si>
    <t>Template ##/01/20## through ##/3#/20##</t>
  </si>
  <si>
    <t>TPR Granted</t>
  </si>
  <si>
    <t>TPR Denied</t>
  </si>
  <si>
    <t>TPR Partial Granted/
Partial Denial</t>
  </si>
  <si>
    <t>TPR Withdrawn</t>
  </si>
  <si>
    <t>*Data includes both severance motions and severance petitions.</t>
  </si>
  <si>
    <t>CHILDREN WITH A CASE PLAN GOAL OF ADOPTION</t>
  </si>
  <si>
    <t>TEMPLATE ##/0#/20## and ##/3#/20##</t>
  </si>
  <si>
    <t>Placed in Adoptive Home</t>
  </si>
  <si>
    <t>Not Placed in Adoptive Home</t>
  </si>
  <si>
    <t>#</t>
  </si>
  <si>
    <r>
      <t>AGE (</t>
    </r>
    <r>
      <rPr>
        <b/>
        <sz val="10"/>
        <color theme="0"/>
        <rFont val="Calibri"/>
        <family val="2"/>
      </rPr>
      <t>24A &amp; 25A)</t>
    </r>
  </si>
  <si>
    <r>
      <t xml:space="preserve">ETHNICITY </t>
    </r>
    <r>
      <rPr>
        <b/>
        <sz val="10"/>
        <color theme="0"/>
        <rFont val="Calibri"/>
        <family val="2"/>
      </rPr>
      <t>(24B &amp; 25B)</t>
    </r>
  </si>
  <si>
    <t xml:space="preserve">TOTAL </t>
  </si>
  <si>
    <r>
      <t>AVERAGE LENGTH OF TIME IN OUT-OF-HOME CARE  (</t>
    </r>
    <r>
      <rPr>
        <b/>
        <sz val="10"/>
        <color theme="0"/>
        <rFont val="Calibri"/>
        <family val="2"/>
      </rPr>
      <t>24C &amp; 25C)</t>
    </r>
  </si>
  <si>
    <t>Average Length</t>
  </si>
  <si>
    <t>2 years 1 month</t>
  </si>
  <si>
    <r>
      <t xml:space="preserve">LEGAL STATUS </t>
    </r>
    <r>
      <rPr>
        <b/>
        <sz val="10"/>
        <color theme="0"/>
        <rFont val="Calibri"/>
        <family val="2"/>
      </rPr>
      <t>(24D &amp; 25E)</t>
    </r>
  </si>
  <si>
    <t>Legally Free</t>
  </si>
  <si>
    <t>Partially Free</t>
  </si>
  <si>
    <t>Not Legally Free</t>
  </si>
  <si>
    <r>
      <t xml:space="preserve">LENGTH of TIME FROM CHANGE of CASE PLAN GOAL of ADOPTION to ADOPTIVE PLACEMENT  </t>
    </r>
    <r>
      <rPr>
        <b/>
        <sz val="10"/>
        <color theme="0"/>
        <rFont val="Calibri"/>
        <family val="2"/>
      </rPr>
      <t>(25D)</t>
    </r>
  </si>
  <si>
    <t xml:space="preserve">Less than 1 month </t>
  </si>
  <si>
    <t>1 to 3 months</t>
  </si>
  <si>
    <t>3 to 6 months</t>
  </si>
  <si>
    <t>6 to 12 months</t>
  </si>
  <si>
    <t>1 to 2 years</t>
  </si>
  <si>
    <t>2 to 3 years</t>
  </si>
  <si>
    <t>3 or more years</t>
  </si>
  <si>
    <r>
      <t>MARTIAL STATUS of ADOPTIVE PARENT(S) to CHILD(REN) (</t>
    </r>
    <r>
      <rPr>
        <b/>
        <sz val="10"/>
        <color theme="0"/>
        <rFont val="Calibri"/>
        <family val="2"/>
      </rPr>
      <t>25F)</t>
    </r>
  </si>
  <si>
    <t>Married</t>
  </si>
  <si>
    <t>Divorced</t>
  </si>
  <si>
    <t>Single</t>
  </si>
  <si>
    <t>Widowed</t>
  </si>
  <si>
    <r>
      <t>RELATIONSHIP of ADOPTIVE PARENT(S) to CHILD(REN)</t>
    </r>
    <r>
      <rPr>
        <b/>
        <sz val="10"/>
        <color theme="0"/>
        <rFont val="Calibri"/>
        <family val="2"/>
      </rPr>
      <t xml:space="preserve"> (25F)</t>
    </r>
  </si>
  <si>
    <t>Relative</t>
  </si>
  <si>
    <t>Non-Relative</t>
  </si>
  <si>
    <t>Foster Parent</t>
  </si>
  <si>
    <t>07/01/2022and 12/31/2022</t>
  </si>
  <si>
    <t>3 years 7 months</t>
  </si>
  <si>
    <t>Unavailable</t>
  </si>
  <si>
    <t>1 years 11 months</t>
  </si>
  <si>
    <t>3 years</t>
  </si>
  <si>
    <r>
      <t>MARTIAL STATUS of ADOPTIVE PARENT(S) to CHILD(REN) (</t>
    </r>
    <r>
      <rPr>
        <b/>
        <sz val="10"/>
        <color theme="0"/>
        <rFont val="Calibri"/>
        <family val="2"/>
      </rPr>
      <t>25F)</t>
    </r>
    <r>
      <rPr>
        <b/>
        <sz val="11"/>
        <color theme="0"/>
        <rFont val="Calibri"/>
        <family val="2"/>
      </rPr>
      <t>*</t>
    </r>
  </si>
  <si>
    <r>
      <t>RELATIONSHIP of ADOPTIVE PARENT(S) to CHILD(REN)</t>
    </r>
    <r>
      <rPr>
        <b/>
        <sz val="10"/>
        <color theme="0"/>
        <rFont val="Calibri"/>
        <family val="2"/>
      </rPr>
      <t xml:space="preserve"> (25F)</t>
    </r>
    <r>
      <rPr>
        <b/>
        <sz val="11"/>
        <color theme="0"/>
        <rFont val="Calibri"/>
        <family val="2"/>
      </rPr>
      <t>*</t>
    </r>
  </si>
  <si>
    <t>2 years</t>
  </si>
  <si>
    <t>2 years 10 months</t>
  </si>
  <si>
    <t>2 years 8 months</t>
  </si>
  <si>
    <t>1 years 8 month</t>
  </si>
  <si>
    <t>2 years 0 months</t>
  </si>
  <si>
    <t>2 years 5 months</t>
  </si>
  <si>
    <r>
      <t>AGE (</t>
    </r>
    <r>
      <rPr>
        <b/>
        <sz val="10"/>
        <color theme="0"/>
        <rFont val="Calibri"/>
        <family val="2"/>
      </rPr>
      <t>24A &amp; 25A)</t>
    </r>
    <r>
      <rPr>
        <b/>
        <vertAlign val="superscript"/>
        <sz val="10"/>
        <color theme="0"/>
        <rFont val="Calibri"/>
        <family val="2"/>
      </rPr>
      <t>15</t>
    </r>
  </si>
  <si>
    <t>1 year 11 months</t>
  </si>
  <si>
    <t>2 years 2 months</t>
  </si>
  <si>
    <r>
      <t xml:space="preserve">AGE </t>
    </r>
    <r>
      <rPr>
        <sz val="10"/>
        <color theme="0"/>
        <rFont val="Calibri"/>
        <family val="2"/>
      </rPr>
      <t>(24A &amp; 25A)</t>
    </r>
  </si>
  <si>
    <r>
      <t xml:space="preserve">ETHNICITY </t>
    </r>
    <r>
      <rPr>
        <sz val="10"/>
        <color theme="0"/>
        <rFont val="Calibri"/>
        <family val="2"/>
      </rPr>
      <t>(24B &amp; 25B)</t>
    </r>
  </si>
  <si>
    <r>
      <t xml:space="preserve">AVERAGE LENGTH OF TIME IN OUT-OF-HOME CARE </t>
    </r>
    <r>
      <rPr>
        <sz val="9"/>
        <color theme="0"/>
        <rFont val="Calibri"/>
        <family val="2"/>
      </rPr>
      <t xml:space="preserve"> (24C &amp; 25C)</t>
    </r>
  </si>
  <si>
    <t>1 year 10 months</t>
  </si>
  <si>
    <t>2 years 3 months</t>
  </si>
  <si>
    <r>
      <t xml:space="preserve">LEGAL STATUS </t>
    </r>
    <r>
      <rPr>
        <sz val="10"/>
        <color theme="0"/>
        <rFont val="Calibri"/>
        <family val="2"/>
      </rPr>
      <t>(24D &amp; 25E)</t>
    </r>
  </si>
  <si>
    <r>
      <t xml:space="preserve">LENGTH of TIME FROM CHANGE of CASE PLAN GOAL of ADOPTION to ADOPTIVE PLACEMENT </t>
    </r>
    <r>
      <rPr>
        <sz val="11"/>
        <color theme="0"/>
        <rFont val="Calibri"/>
        <family val="2"/>
      </rPr>
      <t xml:space="preserve"> </t>
    </r>
    <r>
      <rPr>
        <sz val="10"/>
        <color theme="0"/>
        <rFont val="Calibri"/>
        <family val="2"/>
      </rPr>
      <t>(25D)</t>
    </r>
  </si>
  <si>
    <r>
      <t>MARTIAL STATUS of ADOPTIVE PARENT(S) to CHILD(REN)</t>
    </r>
    <r>
      <rPr>
        <sz val="11"/>
        <color theme="0"/>
        <rFont val="Calibri"/>
        <family val="2"/>
      </rPr>
      <t xml:space="preserve"> (</t>
    </r>
    <r>
      <rPr>
        <sz val="10"/>
        <color theme="0"/>
        <rFont val="Calibri"/>
        <family val="2"/>
      </rPr>
      <t>25F)</t>
    </r>
  </si>
  <si>
    <r>
      <t>RELATIONSHIP of ADOPTIVE PARENT(S) to CHILD(REN)</t>
    </r>
    <r>
      <rPr>
        <sz val="10"/>
        <color theme="0"/>
        <rFont val="Calibri"/>
        <family val="2"/>
      </rPr>
      <t xml:space="preserve"> (25F)</t>
    </r>
  </si>
  <si>
    <t>1 Year 11 Months</t>
  </si>
  <si>
    <t>2 years 0 Months</t>
  </si>
  <si>
    <r>
      <t xml:space="preserve">LENGTH OF TIME FROM CHANGE OF CASE PLAN GOAL of ADOPTION to ADOPTIVE PLACEMENT  </t>
    </r>
    <r>
      <rPr>
        <b/>
        <sz val="10"/>
        <color theme="0"/>
        <rFont val="Calibri"/>
        <family val="2"/>
      </rPr>
      <t>(25D)</t>
    </r>
  </si>
  <si>
    <r>
      <t>MARTIAL STATUS OF ADOPTIVE PARENT(S) TO CHILD(REN) (</t>
    </r>
    <r>
      <rPr>
        <b/>
        <sz val="10"/>
        <color theme="0"/>
        <rFont val="Calibri"/>
        <family val="2"/>
      </rPr>
      <t>25F)</t>
    </r>
  </si>
  <si>
    <r>
      <t>RELATIONSHIP OF ADOPTIVE PARENT(S) TO CHILD(REN)</t>
    </r>
    <r>
      <rPr>
        <b/>
        <sz val="10"/>
        <color theme="0"/>
        <rFont val="Calibri"/>
        <family val="2"/>
      </rPr>
      <t xml:space="preserve"> (25F)</t>
    </r>
  </si>
  <si>
    <t>5 years 2 months</t>
  </si>
  <si>
    <t>5 years 1 month</t>
  </si>
  <si>
    <r>
      <t xml:space="preserve">AGE </t>
    </r>
    <r>
      <rPr>
        <b/>
        <vertAlign val="superscript"/>
        <sz val="11"/>
        <color theme="0"/>
        <rFont val="Calibri"/>
        <family val="2"/>
      </rPr>
      <t xml:space="preserve">15  </t>
    </r>
    <r>
      <rPr>
        <b/>
        <sz val="10"/>
        <color theme="0"/>
        <rFont val="Calibri"/>
        <family val="2"/>
      </rPr>
      <t>(24A &amp; 25A)</t>
    </r>
  </si>
  <si>
    <t>0 TO 12 Months</t>
  </si>
  <si>
    <t>1 to 5</t>
  </si>
  <si>
    <t>6 to 8</t>
  </si>
  <si>
    <t>9 to 12</t>
  </si>
  <si>
    <t>13 to 17</t>
  </si>
  <si>
    <t>Range Minimum</t>
  </si>
  <si>
    <t>Range Maximum</t>
  </si>
  <si>
    <r>
      <rPr>
        <vertAlign val="superscript"/>
        <sz val="8"/>
        <color theme="1"/>
        <rFont val="Calibri"/>
        <family val="2"/>
        <scheme val="minor"/>
      </rPr>
      <t>15</t>
    </r>
    <r>
      <rPr>
        <sz val="8"/>
        <color theme="1"/>
        <rFont val="Calibri"/>
        <family val="2"/>
        <scheme val="minor"/>
      </rPr>
      <t xml:space="preserve"> As a result of Senate Bill 1518, the age groups changed. Therefore, for this initial report consolidated report, the 
     previous reporting period will utilize the previous age group ranges.</t>
    </r>
  </si>
  <si>
    <t>CHILDREN WITH ADOPTIVE PLACEMENT DISRUPTION</t>
  </si>
  <si>
    <t>Template 0#/01/20## through ##/3#/20##</t>
  </si>
  <si>
    <t>% of total</t>
  </si>
  <si>
    <r>
      <t xml:space="preserve">AGE </t>
    </r>
    <r>
      <rPr>
        <b/>
        <sz val="10"/>
        <color theme="0"/>
        <rFont val="Calibri"/>
        <family val="2"/>
      </rPr>
      <t>(26A)</t>
    </r>
  </si>
  <si>
    <r>
      <t>ETHNICITY</t>
    </r>
    <r>
      <rPr>
        <b/>
        <sz val="10"/>
        <color theme="0"/>
        <rFont val="Calibri"/>
        <family val="2"/>
      </rPr>
      <t xml:space="preserve"> (26B)</t>
    </r>
  </si>
  <si>
    <t>MARITAL STATUS of ADOPTIVE PARENT(S) to CHILD(REN) (26D)</t>
  </si>
  <si>
    <t>RELATIONSHIP of ADOPTIVE PARENT(S) to CHILD(REN) (26D)</t>
  </si>
  <si>
    <t>CAUSE of DISRUPTION  (26C)</t>
  </si>
  <si>
    <t>Abuse by Provider</t>
  </si>
  <si>
    <t>Family Rejected Child</t>
  </si>
  <si>
    <t>Family Crisis</t>
  </si>
  <si>
    <t>No Cope w/ Child</t>
  </si>
  <si>
    <t>Coping w/ Child Behaviors</t>
  </si>
  <si>
    <t>MARITAL STATUS of ADOPTIVE PARENT(S) to CHILD(REN) (26D)*</t>
  </si>
  <si>
    <t>RELATIONSHIP of ADOPTIVE PARENT(S) to CHILD(REN) (26D)*</t>
  </si>
  <si>
    <t>Safety Concerns</t>
  </si>
  <si>
    <t>7/01/2021 through 12/31/2021</t>
  </si>
  <si>
    <t xml:space="preserve"> Increased behavioral health needs</t>
  </si>
  <si>
    <t>Child Rejected Family</t>
  </si>
  <si>
    <t>Unable to Bond</t>
  </si>
  <si>
    <t xml:space="preserve">Child Rejection of Provider                                                                         </t>
  </si>
  <si>
    <t xml:space="preserve">Family Rejected Child </t>
  </si>
  <si>
    <r>
      <t>AGE</t>
    </r>
    <r>
      <rPr>
        <sz val="10"/>
        <color theme="0"/>
        <rFont val="Calibri"/>
        <family val="2"/>
      </rPr>
      <t xml:space="preserve"> (26A)</t>
    </r>
  </si>
  <si>
    <r>
      <t>ETHNICITY</t>
    </r>
    <r>
      <rPr>
        <sz val="10"/>
        <color theme="0"/>
        <rFont val="Calibri"/>
        <family val="2"/>
      </rPr>
      <t xml:space="preserve"> (26B)</t>
    </r>
  </si>
  <si>
    <t>MARTIAL STATUS of ADOPTIVE PARENT(S) to CHILD(REN) (26D)</t>
  </si>
  <si>
    <t>toTAL</t>
  </si>
  <si>
    <t xml:space="preserve">COURT DENIED FINALIZATION                                                                           </t>
  </si>
  <si>
    <t xml:space="preserve">INABILITY to COPE WITH PROBLEMS of CHILD                                                         </t>
  </si>
  <si>
    <t xml:space="preserve">CHILD REJECTION of PROVIDER                                                                         </t>
  </si>
  <si>
    <t xml:space="preserve">FAMILY CRISIS  </t>
  </si>
  <si>
    <t xml:space="preserve">ALLEGED MALTREATMENT BY PROVIDER                                                                       </t>
  </si>
  <si>
    <t xml:space="preserve">FAMILY REJECTION of CHILD                                                                           </t>
  </si>
  <si>
    <t>FAM REJECT CHLD</t>
  </si>
  <si>
    <t>LIC/CERT REVOKE</t>
  </si>
  <si>
    <t xml:space="preserve">NO COPE W/CHLD </t>
  </si>
  <si>
    <t xml:space="preserve">UNABLE to BOND </t>
  </si>
  <si>
    <t>CHILDREN WHOSE ADOPTIONS WERE FINALIZED</t>
  </si>
  <si>
    <r>
      <t xml:space="preserve">MARTIAL STATUS OF ADOPTIVE PARENT(S) TO CHILD(REN) </t>
    </r>
    <r>
      <rPr>
        <b/>
        <sz val="10"/>
        <color theme="0"/>
        <rFont val="Calibri"/>
        <family val="2"/>
      </rPr>
      <t>(27C)</t>
    </r>
  </si>
  <si>
    <r>
      <t xml:space="preserve">RELATIONSHIP OF ADOPTIVE PARENT(S) TO CHILD(REN) </t>
    </r>
    <r>
      <rPr>
        <b/>
        <sz val="10"/>
        <color theme="0"/>
        <rFont val="Calibri"/>
        <family val="2"/>
      </rPr>
      <t>(27C)</t>
    </r>
  </si>
  <si>
    <r>
      <t>AVERAGE LENGTH OF TIME IN OOH BEFORE ADOPTIVE PLACEMENT (</t>
    </r>
    <r>
      <rPr>
        <b/>
        <sz val="10"/>
        <color theme="0"/>
        <rFont val="Calibri"/>
        <family val="2"/>
      </rPr>
      <t>27A)</t>
    </r>
  </si>
  <si>
    <r>
      <t xml:space="preserve">AVERAGE LENGTH OF TIME IN ADOPTIVE PLACEMENT BEFORE FINAL ADOPTION ORDER </t>
    </r>
    <r>
      <rPr>
        <b/>
        <sz val="10"/>
        <color theme="0"/>
        <rFont val="Calibri"/>
        <family val="2"/>
      </rPr>
      <t>(27B)</t>
    </r>
  </si>
  <si>
    <t>8 Months</t>
  </si>
  <si>
    <t>1 Day</t>
  </si>
  <si>
    <t>8 Years 8 Months</t>
  </si>
  <si>
    <t>21 Months</t>
  </si>
  <si>
    <t>8 Years 5 Months</t>
  </si>
  <si>
    <r>
      <t xml:space="preserve">MARTIAL STATUS OF ADOPTIVE PARENT(S) TO CHILD(REN) </t>
    </r>
    <r>
      <rPr>
        <b/>
        <sz val="10"/>
        <color theme="0"/>
        <rFont val="Calibri"/>
        <family val="2"/>
      </rPr>
      <t>(27C)</t>
    </r>
    <r>
      <rPr>
        <b/>
        <sz val="11"/>
        <color theme="0"/>
        <rFont val="Calibri"/>
        <family val="2"/>
      </rPr>
      <t>*</t>
    </r>
  </si>
  <si>
    <t>8.5 months</t>
  </si>
  <si>
    <t>1 day</t>
  </si>
  <si>
    <t>10 years 7 months</t>
  </si>
  <si>
    <t>1 year 7 months</t>
  </si>
  <si>
    <t>5 years 11 months</t>
  </si>
  <si>
    <t>8 months</t>
  </si>
  <si>
    <t>0 months</t>
  </si>
  <si>
    <t>8 years 8 months</t>
  </si>
  <si>
    <t>1year 7 months</t>
  </si>
  <si>
    <t>3 days</t>
  </si>
  <si>
    <t>6 years 6 months</t>
  </si>
  <si>
    <t>01/01/2021 through 06/30/2021+44:64</t>
  </si>
  <si>
    <t>7.8 months</t>
  </si>
  <si>
    <t>0 days</t>
  </si>
  <si>
    <t>8 years 6 months</t>
  </si>
  <si>
    <t>18 months</t>
  </si>
  <si>
    <t>26 days</t>
  </si>
  <si>
    <t>Pending *</t>
  </si>
  <si>
    <t>8 years 0 months</t>
  </si>
  <si>
    <t>1 year 6 months</t>
  </si>
  <si>
    <t>7 years 7 months</t>
  </si>
  <si>
    <t>7 years 5 months</t>
  </si>
  <si>
    <t>1 year 5 months</t>
  </si>
  <si>
    <t>33 days</t>
  </si>
  <si>
    <t>5 years 10 months</t>
  </si>
  <si>
    <r>
      <t xml:space="preserve">MARTIAL STATUS OF ADOPTIVE PARENT(S) TO CHILD(REN) </t>
    </r>
    <r>
      <rPr>
        <sz val="10"/>
        <color theme="0"/>
        <rFont val="Calibri"/>
        <family val="2"/>
      </rPr>
      <t>(27C)</t>
    </r>
  </si>
  <si>
    <r>
      <t xml:space="preserve">RELATIONSHIP OF ADOPTIVE PARENT(S) TO CHILD(REN) </t>
    </r>
    <r>
      <rPr>
        <sz val="10"/>
        <color theme="0"/>
        <rFont val="Calibri"/>
        <family val="2"/>
      </rPr>
      <t>(27C)</t>
    </r>
  </si>
  <si>
    <r>
      <t xml:space="preserve">AVERAGE LENGTH OF TIME IN OOH BEFORE ADOPTIVE PLACEMENT </t>
    </r>
    <r>
      <rPr>
        <sz val="11"/>
        <color theme="0"/>
        <rFont val="Calibri"/>
        <family val="2"/>
      </rPr>
      <t>(</t>
    </r>
    <r>
      <rPr>
        <sz val="10"/>
        <color theme="0"/>
        <rFont val="Calibri"/>
        <family val="2"/>
      </rPr>
      <t>27A)</t>
    </r>
  </si>
  <si>
    <r>
      <t>AVERAGE LENGTH OF TIME IN ADOPTIVE PLACEMENT BEFORE FINAL ADOPTION ORDER</t>
    </r>
    <r>
      <rPr>
        <sz val="11"/>
        <color theme="0"/>
        <rFont val="Calibri"/>
        <family val="2"/>
      </rPr>
      <t xml:space="preserve"> </t>
    </r>
    <r>
      <rPr>
        <sz val="10"/>
        <color theme="0"/>
        <rFont val="Calibri"/>
        <family val="2"/>
      </rPr>
      <t>(27B)</t>
    </r>
  </si>
  <si>
    <t>13 days</t>
  </si>
  <si>
    <t>6 years 5 months</t>
  </si>
  <si>
    <t>28 days</t>
  </si>
  <si>
    <t>7 years 9 months</t>
  </si>
  <si>
    <t>10 years 6 months</t>
  </si>
  <si>
    <t>2 months</t>
  </si>
  <si>
    <t>1 year 1 month</t>
  </si>
  <si>
    <t>7 years</t>
  </si>
  <si>
    <r>
      <t xml:space="preserve">CASELOADS </t>
    </r>
    <r>
      <rPr>
        <sz val="10"/>
        <color theme="0"/>
        <rFont val="Calibri"/>
        <family val="2"/>
        <scheme val="minor"/>
      </rPr>
      <t>(B2, B4, B5, B6)</t>
    </r>
  </si>
  <si>
    <r>
      <t xml:space="preserve">Template as of ##/3#/20## </t>
    </r>
    <r>
      <rPr>
        <b/>
        <vertAlign val="superscript"/>
        <sz val="12"/>
        <color theme="0"/>
        <rFont val="Calibri"/>
        <family val="2"/>
        <scheme val="minor"/>
      </rPr>
      <t>16</t>
    </r>
  </si>
  <si>
    <t xml:space="preserve">Maricopa East </t>
  </si>
  <si>
    <t>South</t>
  </si>
  <si>
    <t>Northwest</t>
  </si>
  <si>
    <t>Northeast</t>
  </si>
  <si>
    <t>Maricopa West</t>
  </si>
  <si>
    <t>Central Office</t>
  </si>
  <si>
    <t>OCWI</t>
  </si>
  <si>
    <t>GH/FH</t>
  </si>
  <si>
    <t>Investigations</t>
  </si>
  <si>
    <t># of Reports</t>
  </si>
  <si>
    <t>Filled FTE</t>
  </si>
  <si>
    <t>Caseload per FTE</t>
  </si>
  <si>
    <r>
      <t xml:space="preserve">In-Home </t>
    </r>
    <r>
      <rPr>
        <b/>
        <vertAlign val="superscript"/>
        <sz val="11"/>
        <color theme="0"/>
        <rFont val="Calibri"/>
        <family val="2"/>
        <scheme val="minor"/>
      </rPr>
      <t>17</t>
    </r>
  </si>
  <si>
    <t>Out-of-Home</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</si>
  <si>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</si>
  <si>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r>
      <t xml:space="preserve">as of 12/31/2022 </t>
    </r>
    <r>
      <rPr>
        <b/>
        <vertAlign val="superscript"/>
        <sz val="12"/>
        <color theme="0"/>
        <rFont val="Calibri"/>
        <family val="2"/>
        <scheme val="minor"/>
      </rPr>
      <t>16</t>
    </r>
  </si>
  <si>
    <r>
      <t xml:space="preserve">as of 06/30/2022 </t>
    </r>
    <r>
      <rPr>
        <b/>
        <vertAlign val="superscript"/>
        <sz val="12"/>
        <color theme="0"/>
        <rFont val="Calibri"/>
        <family val="2"/>
        <scheme val="minor"/>
      </rPr>
      <t>16</t>
    </r>
  </si>
  <si>
    <r>
      <t xml:space="preserve">as of 12/31/2021 </t>
    </r>
    <r>
      <rPr>
        <b/>
        <vertAlign val="superscript"/>
        <sz val="12"/>
        <color theme="0"/>
        <rFont val="Calibri"/>
        <family val="2"/>
        <scheme val="minor"/>
      </rPr>
      <t>16</t>
    </r>
  </si>
  <si>
    <t>Out of Home</t>
  </si>
  <si>
    <r>
      <t xml:space="preserve">as of 06/30/2021 </t>
    </r>
    <r>
      <rPr>
        <b/>
        <vertAlign val="superscript"/>
        <sz val="12"/>
        <color theme="0"/>
        <rFont val="Calibri"/>
        <family val="2"/>
        <scheme val="minor"/>
      </rPr>
      <t>16</t>
    </r>
  </si>
  <si>
    <t>n/a</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</si>
  <si>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Semi-Annual Benchmark Progress Report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</si>
  <si>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r>
      <t xml:space="preserve">as of 12/31/2020 </t>
    </r>
    <r>
      <rPr>
        <b/>
        <vertAlign val="superscript"/>
        <sz val="12"/>
        <color theme="0"/>
        <rFont val="Calibri"/>
        <family val="2"/>
        <scheme val="minor"/>
      </rPr>
      <t>16</t>
    </r>
  </si>
  <si>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</si>
  <si>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r>
      <t xml:space="preserve">as of 06/30/2020 </t>
    </r>
    <r>
      <rPr>
        <b/>
        <vertAlign val="superscript"/>
        <sz val="12"/>
        <color theme="0"/>
        <rFont val="Calibri"/>
        <family val="2"/>
        <scheme val="minor"/>
      </rPr>
      <t>16</t>
    </r>
  </si>
  <si>
    <r>
      <t xml:space="preserve">as of 12/31/2019 </t>
    </r>
    <r>
      <rPr>
        <b/>
        <vertAlign val="superscript"/>
        <sz val="12"/>
        <color theme="0"/>
        <rFont val="Calibri"/>
        <family val="2"/>
        <scheme val="minor"/>
      </rPr>
      <t>16</t>
    </r>
  </si>
  <si>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</si>
  <si>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as of 06/30/2019 16</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</si>
  <si>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NOTE: During this reporting period (Jan - July 2019), DCS realigned and renamed its Regions.  Yuma County is now part of the South Region (formerly Pima), Pinal County is now part of Northeast Region.  Northern Arizona was split into two Regions with Graham, Greenlee and Gila County being part of Northeast Region. Cochise and Santa Cruz Counties are now part of South Region.  Therefore, data across Regions will vary from prior reporting periods.</t>
    </r>
  </si>
  <si>
    <r>
      <t xml:space="preserve">as of 12/31/2018 </t>
    </r>
    <r>
      <rPr>
        <b/>
        <vertAlign val="superscript"/>
        <sz val="12"/>
        <color theme="0"/>
        <rFont val="Calibri"/>
        <family val="2"/>
        <scheme val="minor"/>
      </rPr>
      <t>16</t>
    </r>
  </si>
  <si>
    <t xml:space="preserve">Central </t>
  </si>
  <si>
    <t>Northern</t>
  </si>
  <si>
    <t>Southeastern</t>
  </si>
  <si>
    <t>Southwestern</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</si>
  <si>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Quarterly Progress Report on Reducing the Backlog, Filling FTE and Reducing Caseloads</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</si>
  <si>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as of 06/30/2018 16</t>
  </si>
  <si>
    <r>
      <t xml:space="preserve">as of 12/31/2017 </t>
    </r>
    <r>
      <rPr>
        <b/>
        <vertAlign val="superscript"/>
        <sz val="12"/>
        <color theme="0"/>
        <rFont val="Calibri"/>
        <family val="2"/>
        <scheme val="minor"/>
      </rPr>
      <t>18</t>
    </r>
  </si>
  <si>
    <t xml:space="preserve"> Central Office</t>
  </si>
  <si>
    <t># of Report</t>
  </si>
  <si>
    <t># of Cases</t>
  </si>
  <si>
    <r>
      <rPr>
        <vertAlign val="superscript"/>
        <sz val="8"/>
        <color theme="1"/>
        <rFont val="Calibri"/>
        <family val="2"/>
        <scheme val="minor"/>
      </rPr>
      <t>18</t>
    </r>
    <r>
      <rPr>
        <sz val="8"/>
        <color theme="1"/>
        <rFont val="Calibri"/>
        <family val="2"/>
        <scheme val="minor"/>
      </rPr>
      <t xml:space="preserve"> Data for this reporting period was drawn from the prior Semi-Annual Financial and Program Accountability Report which utilized a different methodology.</t>
    </r>
  </si>
  <si>
    <r>
      <t>DCS SPECIALISTS</t>
    </r>
    <r>
      <rPr>
        <sz val="10"/>
        <color theme="0"/>
        <rFont val="Calibri"/>
        <family val="2"/>
        <scheme val="minor"/>
      </rPr>
      <t xml:space="preserve"> (B4 and  B31)</t>
    </r>
  </si>
  <si>
    <t>template as of ##/3#/20##</t>
  </si>
  <si>
    <t>Maricopa East</t>
  </si>
  <si>
    <t>Hotline/CO  22</t>
  </si>
  <si>
    <t>Placement</t>
  </si>
  <si>
    <t>AUTHORIZED</t>
  </si>
  <si>
    <r>
      <t xml:space="preserve">CASE CARRYING/HOTLINE </t>
    </r>
    <r>
      <rPr>
        <b/>
        <vertAlign val="superscript"/>
        <sz val="11"/>
        <rFont val="Calibri"/>
        <family val="2"/>
        <scheme val="minor"/>
      </rPr>
      <t>19</t>
    </r>
  </si>
  <si>
    <t>TRAINING</t>
  </si>
  <si>
    <t>TOTAL FILLED</t>
  </si>
  <si>
    <t>VACANT</t>
  </si>
  <si>
    <t>NEW HIRES (Specialist Only)</t>
  </si>
  <si>
    <t>NEW HIRES TO STATE</t>
  </si>
  <si>
    <r>
      <t xml:space="preserve">TRANSFER FROM OTHER DCS REGION </t>
    </r>
    <r>
      <rPr>
        <b/>
        <sz val="11"/>
        <rFont val="Calibri"/>
        <family val="2"/>
        <scheme val="minor"/>
      </rPr>
      <t>(2)</t>
    </r>
  </si>
  <si>
    <r>
      <t xml:space="preserve">TRANSFER FROM ANOTHER STATE AGENCY </t>
    </r>
    <r>
      <rPr>
        <b/>
        <sz val="11"/>
        <rFont val="Calibri"/>
        <family val="2"/>
        <scheme val="minor"/>
      </rPr>
      <t>(2)</t>
    </r>
  </si>
  <si>
    <r>
      <t xml:space="preserve">PROMOTION FROM WITHIN DCS </t>
    </r>
    <r>
      <rPr>
        <vertAlign val="superscript"/>
        <sz val="11"/>
        <rFont val="Calibri"/>
        <family val="2"/>
        <scheme val="minor"/>
      </rPr>
      <t>20</t>
    </r>
  </si>
  <si>
    <t>OTHER</t>
  </si>
  <si>
    <t>TOTAL NEW HIRES</t>
  </si>
  <si>
    <t>LEAVING (Specialist Only)</t>
  </si>
  <si>
    <t>SEPARATION FROM STATE SERVICE</t>
  </si>
  <si>
    <t>TRANSFERRED OUTSIDE DCS</t>
  </si>
  <si>
    <r>
      <t xml:space="preserve">TRANSFERRED TO ANOTHER DCS REGION </t>
    </r>
    <r>
      <rPr>
        <b/>
        <vertAlign val="superscript"/>
        <sz val="11"/>
        <rFont val="Calibri"/>
        <family val="2"/>
        <scheme val="minor"/>
      </rPr>
      <t>20</t>
    </r>
  </si>
  <si>
    <r>
      <t xml:space="preserve">PROMOTED WITHIN DCS </t>
    </r>
    <r>
      <rPr>
        <b/>
        <vertAlign val="superscript"/>
        <sz val="11"/>
        <rFont val="Calibri"/>
        <family val="2"/>
        <scheme val="minor"/>
      </rPr>
      <t>20</t>
    </r>
  </si>
  <si>
    <r>
      <t xml:space="preserve">OTHER </t>
    </r>
    <r>
      <rPr>
        <b/>
        <vertAlign val="superscript"/>
        <sz val="11"/>
        <rFont val="Calibri"/>
        <family val="2"/>
        <scheme val="minor"/>
      </rPr>
      <t>20</t>
    </r>
  </si>
  <si>
    <t>TOTAL LEAVING</t>
  </si>
  <si>
    <t>RETENTION AND TURNOVER</t>
  </si>
  <si>
    <t>RETENTION RATE</t>
  </si>
  <si>
    <r>
      <t xml:space="preserve">ANNUALIZED DCS TURNOVER RATE </t>
    </r>
    <r>
      <rPr>
        <b/>
        <vertAlign val="superscript"/>
        <sz val="11"/>
        <rFont val="Calibri"/>
        <family val="2"/>
        <scheme val="minor"/>
      </rPr>
      <t>21</t>
    </r>
  </si>
  <si>
    <r>
      <rPr>
        <b/>
        <vertAlign val="superscript"/>
        <sz val="10"/>
        <rFont val="Calibri"/>
        <family val="2"/>
        <scheme val="minor"/>
      </rPr>
      <t>19</t>
    </r>
    <r>
      <rPr>
        <sz val="10"/>
        <rFont val="Calibri"/>
        <family val="2"/>
        <scheme val="minor"/>
      </rPr>
      <t xml:space="preserve"> Hotline staff are excluded from the caseload standard calculations.</t>
    </r>
  </si>
  <si>
    <r>
      <rPr>
        <b/>
        <vertAlign val="superscript"/>
        <sz val="10"/>
        <rFont val="Calibri"/>
        <family val="2"/>
        <scheme val="minor"/>
      </rPr>
      <t>20</t>
    </r>
    <r>
      <rPr>
        <sz val="10"/>
        <rFont val="Calibri"/>
        <family val="2"/>
        <scheme val="minor"/>
      </rPr>
      <t xml:space="preserve"> Data not available in HRIS.</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</si>
  <si>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</si>
  <si>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10"/>
        <rFont val="Calibri"/>
        <family val="2"/>
        <scheme val="minor"/>
      </rPr>
      <t>22</t>
    </r>
    <r>
      <rPr>
        <sz val="10"/>
        <rFont val="Calibri"/>
        <family val="2"/>
        <scheme val="minor"/>
      </rPr>
      <t xml:space="preserve"> Includes positions that are reporting to the DCS Deputy Director in Central Office conducting field work activities.</t>
    </r>
  </si>
  <si>
    <t>PROGRAM SUPERVISORS</t>
  </si>
  <si>
    <t>FILLED</t>
  </si>
  <si>
    <r>
      <t xml:space="preserve">RATIO OF TOTAL SUPERVISOR POSITIONS TO TOTAL DCS SPECIALIST POSITIONS: </t>
    </r>
    <r>
      <rPr>
        <b/>
        <u/>
        <sz val="10"/>
        <rFont val="Calibri"/>
        <family val="2"/>
        <scheme val="minor"/>
      </rPr>
      <t>1:6</t>
    </r>
  </si>
  <si>
    <r>
      <t xml:space="preserve">RATIO OF FILLED SUPERVISOR POSITIONS TO FILLED DCS SPECIALIST POSITIONS: </t>
    </r>
    <r>
      <rPr>
        <b/>
        <u/>
        <sz val="10"/>
        <rFont val="Calibri"/>
        <family val="2"/>
        <scheme val="minor"/>
      </rPr>
      <t>1:5</t>
    </r>
  </si>
  <si>
    <t>Hotline</t>
  </si>
  <si>
    <r>
      <t>Hotline/CO</t>
    </r>
    <r>
      <rPr>
        <b/>
        <vertAlign val="superscript"/>
        <sz val="11"/>
        <rFont val="Calibri"/>
        <family val="2"/>
        <scheme val="minor"/>
      </rPr>
      <t xml:space="preserve">  22</t>
    </r>
  </si>
  <si>
    <r>
      <t xml:space="preserve">Hotline/CO  </t>
    </r>
    <r>
      <rPr>
        <b/>
        <vertAlign val="superscript"/>
        <sz val="11"/>
        <rFont val="Calibri"/>
        <family val="2"/>
        <scheme val="minor"/>
      </rPr>
      <t>22</t>
    </r>
  </si>
  <si>
    <r>
      <rPr>
        <b/>
        <vertAlign val="superscript"/>
        <sz val="8"/>
        <rFont val="Calibri"/>
        <family val="2"/>
        <scheme val="minor"/>
      </rPr>
      <t>19</t>
    </r>
    <r>
      <rPr>
        <sz val="8"/>
        <rFont val="Calibri"/>
        <family val="2"/>
        <scheme val="minor"/>
      </rPr>
      <t xml:space="preserve"> Hotline staff are excluded from the caseload standard calculations.</t>
    </r>
  </si>
  <si>
    <r>
      <rPr>
        <b/>
        <vertAlign val="superscript"/>
        <sz val="8"/>
        <rFont val="Calibri"/>
        <family val="2"/>
        <scheme val="minor"/>
      </rPr>
      <t>20</t>
    </r>
    <r>
      <rPr>
        <sz val="8"/>
        <rFont val="Calibri"/>
        <family val="2"/>
        <scheme val="minor"/>
      </rPr>
      <t xml:space="preserve"> Data not available in HRIS.</t>
    </r>
  </si>
  <si>
    <r>
      <rPr>
        <b/>
        <vertAlign val="superscript"/>
        <sz val="8"/>
        <rFont val="Calibri"/>
        <family val="2"/>
        <scheme val="minor"/>
      </rPr>
      <t>21</t>
    </r>
    <r>
      <rPr>
        <b/>
        <sz val="8"/>
        <rFont val="Calibri"/>
        <family val="2"/>
        <scheme val="minor"/>
      </rPr>
      <t xml:space="preserve"> </t>
    </r>
    <r>
      <rPr>
        <sz val="8"/>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</si>
  <si>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8"/>
        <rFont val="Calibri"/>
        <family val="2"/>
        <scheme val="minor"/>
      </rPr>
      <t>22</t>
    </r>
    <r>
      <rPr>
        <sz val="8"/>
        <rFont val="Calibri"/>
        <family val="2"/>
        <scheme val="minor"/>
      </rPr>
      <t xml:space="preserve"> Includes positions that are reporting to the DCS Deputy Director in Central Office conducting field work activities.</t>
    </r>
  </si>
  <si>
    <r>
      <t xml:space="preserve">RATIO OF TOTAL SUPERVISOR POSITIONS TO TOTAL DCS SPECIALIST POSITIONS: </t>
    </r>
    <r>
      <rPr>
        <b/>
        <u/>
        <sz val="9"/>
        <rFont val="Calibri"/>
        <family val="2"/>
        <scheme val="minor"/>
      </rPr>
      <t>1:6</t>
    </r>
  </si>
  <si>
    <r>
      <t xml:space="preserve">RATIO OF FILLED SUPERVISOR POSITIONS TO FILLED DCS SPECIALIST POSITIONS: </t>
    </r>
    <r>
      <rPr>
        <b/>
        <u/>
        <sz val="9"/>
        <rFont val="Calibri"/>
        <family val="2"/>
        <scheme val="minor"/>
      </rPr>
      <t>1:6</t>
    </r>
  </si>
  <si>
    <t xml:space="preserve">Hotline/CO </t>
  </si>
  <si>
    <t>Hotline/CO</t>
  </si>
  <si>
    <r>
      <rPr>
        <b/>
        <vertAlign val="superscript"/>
        <sz val="10"/>
        <rFont val="Calibri"/>
        <family val="2"/>
        <scheme val="minor"/>
      </rPr>
      <t>19</t>
    </r>
    <r>
      <rPr>
        <sz val="10"/>
        <rFont val="Calibri"/>
        <family val="2"/>
        <scheme val="minor"/>
      </rPr>
      <t xml:space="preserve"> Hotline and Placement staff are excluded from the caseload standard calculations.</t>
    </r>
  </si>
  <si>
    <r>
      <t>DCS SPECIALISTS</t>
    </r>
    <r>
      <rPr>
        <sz val="14"/>
        <color theme="0"/>
        <rFont val="Calibri"/>
        <family val="2"/>
        <scheme val="minor"/>
      </rPr>
      <t xml:space="preserve"> </t>
    </r>
    <r>
      <rPr>
        <b/>
        <sz val="12"/>
        <color theme="0"/>
        <rFont val="Calibri"/>
        <family val="2"/>
        <scheme val="minor"/>
      </rPr>
      <t>(B4 and  B31)</t>
    </r>
  </si>
  <si>
    <t>01/01/2019 tnrough 06/30/2019</t>
  </si>
  <si>
    <t xml:space="preserve">TRANSFER FROM ANOTHER STATE AGENCY </t>
  </si>
  <si>
    <r>
      <t xml:space="preserve">* Pursuant to SB1518, turnover rates are now required to be reported on the </t>
    </r>
    <r>
      <rPr>
        <i/>
        <sz val="10"/>
        <rFont val="Calibri"/>
        <family val="2"/>
        <scheme val="minor"/>
      </rPr>
      <t xml:space="preserve">Monthly Operational and Outcome Report.  </t>
    </r>
    <r>
      <rPr>
        <sz val="10"/>
        <rFont val="Calibri"/>
        <family val="2"/>
        <scheme val="minor"/>
      </rPr>
      <t xml:space="preserve"> </t>
    </r>
  </si>
  <si>
    <r>
      <t xml:space="preserve">PROJECTED ANNUALIZED DCS TURNOVER RATE </t>
    </r>
    <r>
      <rPr>
        <b/>
        <vertAlign val="superscript"/>
        <sz val="11"/>
        <rFont val="Calibri"/>
        <family val="2"/>
        <scheme val="minor"/>
      </rPr>
      <t>21</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</si>
  <si>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projected annualized turnover rate is the total number of staff leaving during the reporting period divided by total number of staff filled positions (including training) annualized. </t>
    </r>
  </si>
  <si>
    <r>
      <t xml:space="preserve">RATIO OF FILLED SUPERVISOR POSITIONS TO FILLED DCS SPECIALIST POSITIONS: </t>
    </r>
    <r>
      <rPr>
        <b/>
        <u/>
        <sz val="10"/>
        <rFont val="Calibri"/>
        <family val="2"/>
        <scheme val="minor"/>
      </rPr>
      <t>1:6</t>
    </r>
  </si>
  <si>
    <r>
      <t>FY 2023 TOTAL DCS ESTIMATED EXPENDITURES</t>
    </r>
    <r>
      <rPr>
        <b/>
        <vertAlign val="superscript"/>
        <sz val="16"/>
        <color theme="0"/>
        <rFont val="Arial"/>
        <family val="2"/>
      </rPr>
      <t>1/</t>
    </r>
  </si>
  <si>
    <t>Appropriated Funds</t>
  </si>
  <si>
    <t>Expenditure Authority Funds</t>
  </si>
  <si>
    <t>All Funds</t>
  </si>
  <si>
    <t>GF</t>
  </si>
  <si>
    <t>TANF</t>
  </si>
  <si>
    <t>LICENSING FUND</t>
  </si>
  <si>
    <t>CCDF</t>
  </si>
  <si>
    <t>Child Abuse Prevention</t>
  </si>
  <si>
    <t>CPS Training</t>
  </si>
  <si>
    <t>CAP</t>
  </si>
  <si>
    <t>Risk Management Fund</t>
  </si>
  <si>
    <t>Total Approp. Funds</t>
  </si>
  <si>
    <t>Title IV-B CWS Part I</t>
  </si>
  <si>
    <t>Title IV-B Part II</t>
  </si>
  <si>
    <t>Title IV-E</t>
  </si>
  <si>
    <t>Social Services Block Grant</t>
  </si>
  <si>
    <t>AZ Lottery Funds</t>
  </si>
  <si>
    <t>Title XIX</t>
  </si>
  <si>
    <t>Total Approp.&amp; Non-Approp.</t>
  </si>
  <si>
    <t>FTE</t>
  </si>
  <si>
    <t>Operating</t>
  </si>
  <si>
    <t>Caseworker</t>
  </si>
  <si>
    <t>Case Aides</t>
  </si>
  <si>
    <t>Records Retention</t>
  </si>
  <si>
    <t>Inspections Bureau</t>
  </si>
  <si>
    <t>General Counsel</t>
  </si>
  <si>
    <t>Office of Child Welfare Investigations</t>
  </si>
  <si>
    <t>Training Resources</t>
  </si>
  <si>
    <t>Adoption Services</t>
  </si>
  <si>
    <t>Permanent Guardianship</t>
  </si>
  <si>
    <t>Extended Foster Care</t>
  </si>
  <si>
    <t>Kinship Stipends</t>
  </si>
  <si>
    <t>Emergency &amp; Residential Placement</t>
  </si>
  <si>
    <t>Foster Care Placement</t>
  </si>
  <si>
    <t>Home Recruitment, Study and Supervision</t>
  </si>
  <si>
    <t>Out-of-Home Support Services</t>
  </si>
  <si>
    <t>In-HomeMitigation</t>
  </si>
  <si>
    <t>Prevention Services</t>
  </si>
  <si>
    <t>Child Care Subsidy</t>
  </si>
  <si>
    <t>CHP Services</t>
  </si>
  <si>
    <t>CHP Admin</t>
  </si>
  <si>
    <t>CHP Premium Tax</t>
  </si>
  <si>
    <t>AG Special Line Item</t>
  </si>
  <si>
    <t>Total DCS</t>
  </si>
  <si>
    <t>Percent of Total</t>
  </si>
  <si>
    <t>Overtime</t>
  </si>
  <si>
    <t>1/  All expenditures are displayed in thousands.</t>
  </si>
  <si>
    <r>
      <t>FY 2021 TOTAL DCS ESTIMATED EXPENDITURES</t>
    </r>
    <r>
      <rPr>
        <b/>
        <vertAlign val="superscript"/>
        <sz val="16"/>
        <color theme="0"/>
        <rFont val="Arial"/>
        <family val="2"/>
      </rPr>
      <t>1/</t>
    </r>
  </si>
  <si>
    <t>Litigation</t>
  </si>
  <si>
    <t>Backlog Privatization</t>
  </si>
  <si>
    <t>Independent Living Maintenance</t>
  </si>
  <si>
    <r>
      <t>FY 2020 TOTAL DCS ESTIMATED EXPENDITURES</t>
    </r>
    <r>
      <rPr>
        <b/>
        <vertAlign val="superscript"/>
        <sz val="16"/>
        <color theme="0"/>
        <rFont val="Arial"/>
        <family val="2"/>
      </rPr>
      <t>1/</t>
    </r>
  </si>
  <si>
    <t>Retention Pay</t>
  </si>
  <si>
    <t>calvindcs</t>
  </si>
  <si>
    <r>
      <t>FY 2019 TOTAL DCS ESTIMATED EXPENDITURES</t>
    </r>
    <r>
      <rPr>
        <b/>
        <vertAlign val="superscript"/>
        <sz val="16"/>
        <color theme="0"/>
        <rFont val="Arial"/>
        <family val="2"/>
      </rPr>
      <t>1/</t>
    </r>
  </si>
  <si>
    <t>TRAINING, EMPLOYMENT SATISFACTION, DEPENDENCIES</t>
  </si>
  <si>
    <r>
      <t>TRAINING</t>
    </r>
    <r>
      <rPr>
        <sz val="9"/>
        <color theme="0"/>
        <rFont val="Calibri"/>
        <family val="2"/>
        <scheme val="minor"/>
      </rPr>
      <t xml:space="preserve"> (B1)</t>
    </r>
  </si>
  <si>
    <t>Success in meeting training requirements. 
(The DCS training academy is approximately 22 weeks.)</t>
  </si>
  <si>
    <t>Jul 2016 - Dec 2016</t>
  </si>
  <si>
    <t>Jan 2017 - Jun 2017</t>
  </si>
  <si>
    <t>Jul 2017 - Dec 2017</t>
  </si>
  <si>
    <r>
      <t>Jul 2018 - Dec 2018</t>
    </r>
    <r>
      <rPr>
        <b/>
        <sz val="9"/>
        <rFont val="Calibri"/>
        <family val="2"/>
        <scheme val="minor"/>
      </rPr>
      <t>*</t>
    </r>
  </si>
  <si>
    <t>Jul 2021 - Dec 2021</t>
  </si>
  <si>
    <t>Jul 2022 - Dec 2022</t>
  </si>
  <si>
    <t>Jan 2023 - Jun 2023</t>
  </si>
  <si>
    <t>Enrolled at beginning of period</t>
  </si>
  <si>
    <t>275 </t>
  </si>
  <si>
    <t>63 </t>
  </si>
  <si>
    <t>341 </t>
  </si>
  <si>
    <t>136 </t>
  </si>
  <si>
    <t>145 </t>
  </si>
  <si>
    <t xml:space="preserve">Newly enrolled during period </t>
  </si>
  <si>
    <t>232 </t>
  </si>
  <si>
    <t> 241</t>
  </si>
  <si>
    <t>226 </t>
  </si>
  <si>
    <t>321 </t>
  </si>
  <si>
    <t xml:space="preserve">Completed new trainee Specialist learning track training during period </t>
  </si>
  <si>
    <t> 250</t>
  </si>
  <si>
    <t>371 </t>
  </si>
  <si>
    <t>179 </t>
  </si>
  <si>
    <t>Left the agency during the period</t>
  </si>
  <si>
    <t> 5</t>
  </si>
  <si>
    <t>75 </t>
  </si>
  <si>
    <t>86 </t>
  </si>
  <si>
    <t> 171</t>
  </si>
  <si>
    <t xml:space="preserve">Enrolled at end of period </t>
  </si>
  <si>
    <t> 63</t>
  </si>
  <si>
    <t>198 </t>
  </si>
  <si>
    <t>163 </t>
  </si>
  <si>
    <t> 116</t>
  </si>
  <si>
    <t>*Previous enrollment and graduation counts included individuals who completed training but had not submitted a required checklist.  Beginning the reporting period of July 2018-December 2018, this is no longer used to determine enrollment.</t>
  </si>
  <si>
    <r>
      <t>TRAINING</t>
    </r>
    <r>
      <rPr>
        <b/>
        <sz val="10"/>
        <color theme="0"/>
        <rFont val="Calibri"/>
        <family val="2"/>
        <scheme val="minor"/>
      </rPr>
      <t xml:space="preserve"> </t>
    </r>
    <r>
      <rPr>
        <sz val="10"/>
        <color theme="0"/>
        <rFont val="Calibri"/>
        <family val="2"/>
        <scheme val="minor"/>
      </rPr>
      <t>(B1)</t>
    </r>
  </si>
  <si>
    <t>Employee Rating for Specialists completing the training academy.</t>
  </si>
  <si>
    <t>Pre-Test cohort average scores</t>
  </si>
  <si>
    <t>58 </t>
  </si>
  <si>
    <t>57 </t>
  </si>
  <si>
    <t>Post-Test cohort average scores</t>
  </si>
  <si>
    <t>na</t>
  </si>
  <si>
    <t>89 </t>
  </si>
  <si>
    <t>Satisfaction Rating</t>
  </si>
  <si>
    <r>
      <t>3.42</t>
    </r>
    <r>
      <rPr>
        <b/>
        <sz val="12"/>
        <color theme="1"/>
        <rFont val="Calibri"/>
        <family val="2"/>
        <scheme val="minor"/>
      </rPr>
      <t>*</t>
    </r>
  </si>
  <si>
    <r>
      <t>3.43</t>
    </r>
    <r>
      <rPr>
        <b/>
        <sz val="12"/>
        <color theme="1"/>
        <rFont val="Calibri"/>
        <family val="2"/>
        <scheme val="minor"/>
      </rPr>
      <t>*</t>
    </r>
  </si>
  <si>
    <r>
      <t>3.52</t>
    </r>
    <r>
      <rPr>
        <b/>
        <sz val="12"/>
        <color theme="1"/>
        <rFont val="Calibri"/>
        <family val="2"/>
        <scheme val="minor"/>
      </rPr>
      <t>*</t>
    </r>
  </si>
  <si>
    <r>
      <t>3.38</t>
    </r>
    <r>
      <rPr>
        <b/>
        <sz val="10"/>
        <color theme="1"/>
        <rFont val="Calibri"/>
        <family val="2"/>
        <scheme val="minor"/>
      </rPr>
      <t>*</t>
    </r>
  </si>
  <si>
    <t> 3.48</t>
  </si>
  <si>
    <t>3.31 </t>
  </si>
  <si>
    <r>
      <t>*</t>
    </r>
    <r>
      <rPr>
        <sz val="9"/>
        <color theme="1"/>
        <rFont val="Calibri"/>
        <family val="2"/>
        <scheme val="minor"/>
      </rPr>
      <t>During the reporting period of January 2018-June 2018, Learning &amp; Development (formerly Child Welfare Training Institute) changed their survey rating scale utilizing a 4-point scale instead of the previous 5-point scale.  Therefore, any comparison of prior and current period satisfaction ratings must be mindful of this change. The Department began reporting the results of trainees pre and post test average scores in the last quarter of SFY18 to better illustrate the effectiveness of training.</t>
    </r>
  </si>
  <si>
    <t>Employee satisfaction (engagement) for employees in Department of Child Safety.</t>
  </si>
  <si>
    <t>Employee satisfaction rating for DCS employees</t>
  </si>
  <si>
    <t>*The Department participates in the ADOA employee engagement survey.  In order to align with the Arizona Management System, effective June 2017, the Department will now report annually its results of the overall engagement summary.  Beginning in FY 2022, a percentage is being reported which compares 'favorable' to 'unfavorable' to 'neutral' responses.  SFY2019, 2020 and 2021 have been updated.</t>
  </si>
  <si>
    <t>DEPENDENCIES</t>
  </si>
  <si>
    <t>Percent of Original dependency cases where court denied or dismissed.</t>
  </si>
  <si>
    <t>Total Decisions</t>
  </si>
  <si>
    <t>Total Decisions Denied/Dismissed</t>
  </si>
  <si>
    <t>Percent of original dependency cases court denied or dismissed.</t>
  </si>
  <si>
    <t>0.77% </t>
  </si>
  <si>
    <t>Percent of Office of Administrative Hearings (OAH) decisions 
where case findings are affirmed.</t>
  </si>
  <si>
    <t>Total Affirmed Findings</t>
  </si>
  <si>
    <t xml:space="preserve">Percent of OAH decisions where case findings are affirmed. </t>
  </si>
  <si>
    <r>
      <t xml:space="preserve">76.92% </t>
    </r>
    <r>
      <rPr>
        <vertAlign val="superscript"/>
        <sz val="10"/>
        <color theme="1"/>
        <rFont val="Calibri"/>
        <family val="2"/>
        <scheme val="minor"/>
      </rPr>
      <t>23</t>
    </r>
  </si>
  <si>
    <r>
      <rPr>
        <vertAlign val="superscript"/>
        <sz val="9"/>
        <color theme="1"/>
        <rFont val="Calibri"/>
        <family val="2"/>
        <scheme val="minor"/>
      </rPr>
      <t>23</t>
    </r>
    <r>
      <rPr>
        <sz val="9"/>
        <color theme="1"/>
        <rFont val="Calibri"/>
        <family val="2"/>
        <scheme val="minor"/>
      </rPr>
      <t xml:space="preserve"> Future reports will include total number of cases presented for OAH decision and number of case findings affirmed.</t>
    </r>
  </si>
  <si>
    <t>*  Effective 1/28/21, DCS quit entering data into the CHILDS application. Data created after that was entered into Guardian starting 2/1/21 which includes updating data created between 1/29/21-1/31/21. It is anticipated that full data entry may lag through February 2021 and will need to be updated in future reports.</t>
  </si>
  <si>
    <r>
      <t xml:space="preserve">
TITLE IV-E WAIVER
Expenditures for services allowed under the federal Title IV-E waiver including counseling, drug treatment, parenting classes, rent, furniture, car repairs, and food expenditures.
</t>
    </r>
    <r>
      <rPr>
        <sz val="12"/>
        <color theme="1"/>
        <rFont val="Calibri"/>
        <family val="2"/>
        <scheme val="minor"/>
      </rPr>
      <t>In 2013, the Department developed a Title IV-E Waiver application. The application was approved by the federal Children’s Bureau, and the Department developed the intervention demonstration project. In addition, the Department, in partnership with Arizona State University, developed the demonstration project evaluation plan. Both were approved by the Children’s Bureau allowing the Department to begin implementation July 1, 2016. The IV-E Waiver is now known in Arizona as Fostering Sustainable Connections (FSC).  Engaging families is a key component for strong, healthy children.  The Department is committed to helping build family support systems that keep children safe and nurtured by connecting them with caring adults who will engage in meaningful and lasting relationships.  Furthermore, FSC is committed to reducing the number of children currently living in group homes and shelter care, in addition to reducing the length of time they spend in these facilities.  During this reporting period, no expenditures have been incurred for the provision of services.  The current waiver ended September 2019.</t>
    </r>
  </si>
  <si>
    <r>
      <rPr>
        <b/>
        <u/>
        <sz val="12"/>
        <color theme="1"/>
        <rFont val="Calibri"/>
        <family val="2"/>
        <scheme val="minor"/>
      </rPr>
      <t>FAITH-BASED ORGANIZATIONS</t>
    </r>
    <r>
      <rPr>
        <sz val="11"/>
        <color theme="1"/>
        <rFont val="Calibri"/>
        <family val="2"/>
        <scheme val="minor"/>
      </rPr>
      <t xml:space="preserve">
</t>
    </r>
    <r>
      <rPr>
        <b/>
        <sz val="11"/>
        <color theme="1"/>
        <rFont val="Calibri"/>
        <family val="2"/>
        <scheme val="minor"/>
      </rPr>
      <t>Information on the level of participation of faith-based organizations for providing services for families and foster homes, and what is being done to encourage these organizations to participate.</t>
    </r>
    <r>
      <rPr>
        <sz val="11"/>
        <color theme="1"/>
        <rFont val="Calibri"/>
        <family val="2"/>
        <scheme val="minor"/>
      </rPr>
      <t xml:space="preserve">
Arizona continues to partner with many faith-based organizations across the state.  Some specific instances include:
• CarePortal
CarePortal is an organization that facilitates a network of churches who are interested in providing services and tangible goods for families involved with foster care. The program has been very successful in Pima County, and has also been at work in Maricopa County. CarePortal celebrated its launch in Yuma County with an event this year.
• Faith Council
The Faith Council is a statewide network of faith-based, community and government organizations. This group continues to be a great source of collaboration for the Department of Child Safety and faith-based partners.
• Feed My Starving Children (FMSC)
FMSC hosted an event where thousands of meals were packed for hungry children around the world. 500 DCS staff members and foster parents worked side-by-side to pack the meals. Lunch was provided, and volunteers set up carnival games for the children in attendance.
• Grand Canyon University (GCU)
Our partnership with GCU has benefitted our foster families in many ways. They continue to supply tickets for sporting events, including men’s baseball and women’s volleyball.
• Heights Church (Prescott)
Heights Church in Prescott has generously provided venues this year for two of DCS’ important events. The first event was “Wait No More,” a ministry of faith-based Focus on the Family. The Wait No More event focused on collaboration with the community, adoption agencies, churches and DCS to raise awareness of the need for adoptive families, and also recruit adoptive parents.
• The second event at Heights Church was an “Arizona Families THRIVE Conference.” This event gave foster parents an opportunity to receive 6 hours of training to fulfill the annual licensing renewal requirement. Participants were able to learn from subject matter experts in foster care-related topics.
• Latter Day Saints Church (Scottsdale)
An LDS church in Scottsdale hosted an event where several dozen women sewed bags and filled them with personal care products for children in foster care. The church donated about 100 bags.
• OCJ Kids
OCJ Kids has a program which provides sets of pajamas for children from birth – 18. Working with DCS and the Studio Academy of Beauty school, OCJ Kids participated in the fashion show fundraisers, where close 
to $6,000 was raised to provide pajamas for children coming into foster care.
• Seventh Day Adventist Church (Apache Junction)
Throughout the year, a women’s group from the Seventh Day Adventist Church in Apache Junction puts together “Bags of Love.” Each handmade bag contains personal care products and a quilt. The bags are given out to children entering foster care. So far this year, the church has donated dozens of Bags of Love.
</t>
    </r>
  </si>
  <si>
    <t>Children on Runaway Status</t>
  </si>
  <si>
    <r>
      <rPr>
        <b/>
        <sz val="12"/>
        <color theme="0"/>
        <rFont val="Calibri"/>
        <family val="2"/>
      </rPr>
      <t xml:space="preserve">Children on Runaway Status by AGE 
</t>
    </r>
    <r>
      <rPr>
        <sz val="9"/>
        <color theme="0"/>
        <rFont val="Calibri"/>
        <family val="2"/>
      </rPr>
      <t>(A.1.a, d, g)</t>
    </r>
  </si>
  <si>
    <t>TOTAL UNIQUE RUNAWAY STATUS</t>
  </si>
  <si>
    <r>
      <t xml:space="preserve">LENGTH OF TIME on RUNAWAY STATUS </t>
    </r>
    <r>
      <rPr>
        <sz val="9"/>
        <color theme="0"/>
        <rFont val="Calibri"/>
        <family val="2"/>
      </rPr>
      <t>(A.1.f)</t>
    </r>
  </si>
  <si>
    <t>0-30 days</t>
  </si>
  <si>
    <t>31-60 days</t>
  </si>
  <si>
    <t>61-90 days</t>
  </si>
  <si>
    <t>91-120 days</t>
  </si>
  <si>
    <t>121-180 days</t>
  </si>
  <si>
    <t>Over 180 days</t>
  </si>
  <si>
    <t>FREQUENCY of RUNAWAY EXPERIENCES</t>
  </si>
  <si>
    <r>
      <t xml:space="preserve">Number of new runaways episodes </t>
    </r>
    <r>
      <rPr>
        <sz val="9"/>
        <color rgb="FF000000"/>
        <rFont val="Calibri"/>
        <family val="2"/>
      </rPr>
      <t>(A.1.b)</t>
    </r>
  </si>
  <si>
    <r>
      <t xml:space="preserve">Children Returned from RUNAWAY status (Duplicated) * </t>
    </r>
    <r>
      <rPr>
        <sz val="9"/>
        <color rgb="FF000000"/>
        <rFont val="Calibri"/>
        <family val="2"/>
      </rPr>
      <t>(A.1.c.)</t>
    </r>
  </si>
  <si>
    <r>
      <t xml:space="preserve">Children Returned from RUNAWAY status (Unique) </t>
    </r>
    <r>
      <rPr>
        <sz val="9"/>
        <color rgb="FF000000"/>
        <rFont val="Calibri"/>
        <family val="2"/>
      </rPr>
      <t>(A.1.i.)</t>
    </r>
  </si>
  <si>
    <t>* Children in this count could have returned from a runaway episode from a prior reporting period.</t>
  </si>
  <si>
    <t>Placement Prior to Runaway (duplicate) (A.1.h.)</t>
  </si>
  <si>
    <t>Licensed Foster Home</t>
  </si>
  <si>
    <t>Nonlicensed Kinship Placement</t>
  </si>
  <si>
    <t>CARE DAYS on RUNAWAY STATUS (A.1.e)</t>
  </si>
  <si>
    <t xml:space="preserve">Total Care Days </t>
  </si>
  <si>
    <t xml:space="preserve">Total Care Days on Runaway </t>
  </si>
  <si>
    <t>% of Total Care Days on Runaway</t>
  </si>
  <si>
    <t>Children Missing/Abducted</t>
  </si>
  <si>
    <r>
      <t xml:space="preserve">NUMBER of CHILDREN with ABDUCTED (MISSING CHILD) STATUS 
</t>
    </r>
    <r>
      <rPr>
        <sz val="9"/>
        <color theme="0"/>
        <rFont val="Calibri"/>
        <family val="2"/>
      </rPr>
      <t>(A.2.a, d, f)</t>
    </r>
  </si>
  <si>
    <t>Total Unique CHILDREN with ABDUCTED (MISSING CHILD) STATUS</t>
  </si>
  <si>
    <r>
      <t xml:space="preserve">LENGTH OF TIME on ABDUCTED (MISSING CHILD) STATUS </t>
    </r>
    <r>
      <rPr>
        <sz val="9"/>
        <color theme="0"/>
        <rFont val="Calibri"/>
        <family val="2"/>
      </rPr>
      <t>(A.2.f.)</t>
    </r>
  </si>
  <si>
    <t>FREQUENCY of ABDUCTED (MISSING CHILD) EXPERIENCES</t>
  </si>
  <si>
    <r>
      <t xml:space="preserve">Number of children (duplicated) who went missing during the reporting period </t>
    </r>
    <r>
      <rPr>
        <sz val="9"/>
        <color rgb="FF000000"/>
        <rFont val="Calibri"/>
        <family val="2"/>
      </rPr>
      <t>(A.2.b.)</t>
    </r>
  </si>
  <si>
    <r>
      <t xml:space="preserve">Number of unique children who returned from abducted (missing child) status </t>
    </r>
    <r>
      <rPr>
        <sz val="9"/>
        <color rgb="FF000000"/>
        <rFont val="Calibri"/>
        <family val="2"/>
      </rPr>
      <t>(A.2.c.)</t>
    </r>
  </si>
  <si>
    <r>
      <t>CARE DAYS on ABDUCTED (MISSING CHILD) STATUS</t>
    </r>
    <r>
      <rPr>
        <sz val="11"/>
        <color theme="0"/>
        <rFont val="Calibri"/>
        <family val="2"/>
      </rPr>
      <t xml:space="preserve"> </t>
    </r>
    <r>
      <rPr>
        <sz val="9"/>
        <color theme="0"/>
        <rFont val="Calibri"/>
        <family val="2"/>
      </rPr>
      <t>(A.2.e.)</t>
    </r>
  </si>
  <si>
    <r>
      <t xml:space="preserve">SEN Allegations and Associated Children Removed* </t>
    </r>
    <r>
      <rPr>
        <b/>
        <sz val="10"/>
        <color theme="0"/>
        <rFont val="Calibri"/>
        <family val="2"/>
      </rPr>
      <t>(E12)</t>
    </r>
  </si>
  <si>
    <t>7/1/2021 through 6/30/2022</t>
  </si>
  <si>
    <t xml:space="preserve">Total Children on a Report containing a SEN allegation and any allegation is substantiated  </t>
  </si>
  <si>
    <t>Total Children on a Report where the SEN allegation is substantiated</t>
  </si>
  <si>
    <t>Removed within 30 days of the date of the Report</t>
  </si>
  <si>
    <t>Removed within 180 days of the date of the Report</t>
  </si>
  <si>
    <t>Term</t>
  </si>
  <si>
    <t>Definition</t>
  </si>
  <si>
    <t>Source</t>
  </si>
  <si>
    <t>Investigation</t>
  </si>
  <si>
    <t>Report</t>
  </si>
  <si>
    <t>Priority 1</t>
  </si>
  <si>
    <t>Death of a child, near fatality, abuse or neglect that threatens to immediately cause, or has caused, serious harm or death, Serious physical injuries to a child (including but not limited to fractures, burns, multiple plane injuries, acceleration/deceleration injuries [shaken baby syndrome], injury to internal organs, etc.), child is alone and is not capable of caring for self or other children, evidence or disclosure of sexual abuse toward a child and the perpetrator has access to the child or the perpetrator is unknown, Substance Exposed Newborn (SEN) who is expected to be discharged from the hospital within 24 hours.</t>
  </si>
  <si>
    <t>Priority 2</t>
  </si>
  <si>
    <t>Abuse or neglect of a child age 0-3, Abuse or neglect of a vulnerable child, and the child or perpetrator has been the subject of a prior report (this includes the child as a victim in a prior report or the adult as a perpetrator in a prior report), All criminal conduct allegations not requiring a Priority 1 response</t>
  </si>
  <si>
    <t>Priority 3</t>
  </si>
  <si>
    <t>Abuse or neglect of a child that occurred within the last 12 months and does not require a Priority 1 or 2 response</t>
  </si>
  <si>
    <t>Priority 4</t>
  </si>
  <si>
    <t>Private Dependency Petition, abuse or neglect that has occurred over one year ago and does not require a Priority 1, 2 or 3 response.</t>
  </si>
  <si>
    <t>AFCARS</t>
  </si>
  <si>
    <t>CHILDS</t>
  </si>
  <si>
    <t>Guardian</t>
  </si>
  <si>
    <t>Einstein</t>
  </si>
  <si>
    <t>QuickConnect</t>
  </si>
  <si>
    <t>AFIS</t>
  </si>
  <si>
    <t>External</t>
  </si>
  <si>
    <t>Safe Reduction of Children and Youth in Out-of-Home Care</t>
  </si>
  <si>
    <t>TEMPLATE ##/01/20## through ##/3#/20##</t>
  </si>
  <si>
    <r>
      <rPr>
        <vertAlign val="superscript"/>
        <sz val="8"/>
        <color theme="1"/>
        <rFont val="Calibri"/>
        <family val="2"/>
        <scheme val="minor"/>
      </rPr>
      <t xml:space="preserve">16  </t>
    </r>
    <r>
      <rPr>
        <sz val="8"/>
        <color theme="1"/>
        <rFont val="Calibri"/>
        <family val="2"/>
        <scheme val="minor"/>
      </rPr>
      <t xml:space="preserve">During SFY2022, methodology of utilizing a 50/50 split for determing FTE assignments for investigation and ongoing Child Safety Specialists at the Section level was discontinued.  Specific assignements are now based on the designations of their specific role as denoted in HRIS.  However, Specialists in a trainee status are accounted for in FTE figures in each section with an equal distribution of 66% caseload. Filled FTE only includes case-carrying DCS Specialists and does not include Specialists assigned to the Child Abuse Hotline or Statewide Placement Administration.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</si>
  <si>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January 2023 - 
June 2023</t>
  </si>
  <si>
    <t>January 2023 – June 2023</t>
  </si>
  <si>
    <t xml:space="preserve"> 01/01/2023 through 06/30/2023</t>
  </si>
  <si>
    <t>01/01/2023 through 06/30/2023</t>
  </si>
  <si>
    <t>7/1/20## through 6/30/20##</t>
  </si>
  <si>
    <t>as of 06/30/2023</t>
  </si>
  <si>
    <r>
      <t xml:space="preserve">as of 06/30/2023 </t>
    </r>
    <r>
      <rPr>
        <b/>
        <vertAlign val="superscript"/>
        <sz val="12"/>
        <color theme="0"/>
        <rFont val="Calibri"/>
        <family val="2"/>
        <scheme val="minor"/>
      </rPr>
      <t>16</t>
    </r>
  </si>
  <si>
    <r>
      <t> </t>
    </r>
    <r>
      <rPr>
        <sz val="10"/>
        <color theme="1"/>
        <rFont val="Calibri"/>
        <family val="2"/>
      </rPr>
      <t>114</t>
    </r>
  </si>
  <si>
    <r>
      <t> </t>
    </r>
    <r>
      <rPr>
        <sz val="10"/>
        <color theme="1"/>
        <rFont val="Calibri"/>
        <family val="2"/>
      </rPr>
      <t>41</t>
    </r>
  </si>
  <si>
    <r>
      <t> </t>
    </r>
    <r>
      <rPr>
        <sz val="10"/>
        <color theme="1"/>
        <rFont val="Calibri"/>
        <family val="2"/>
      </rPr>
      <t>58</t>
    </r>
  </si>
  <si>
    <r>
      <t> </t>
    </r>
    <r>
      <rPr>
        <sz val="10"/>
        <color theme="1"/>
        <rFont val="Calibri"/>
        <family val="2"/>
      </rPr>
      <t>80</t>
    </r>
  </si>
  <si>
    <r>
      <t> </t>
    </r>
    <r>
      <rPr>
        <sz val="10"/>
        <color theme="1"/>
        <rFont val="Calibri"/>
        <family val="2"/>
      </rPr>
      <t>3.27</t>
    </r>
  </si>
  <si>
    <t>Child Detained</t>
  </si>
  <si>
    <t>Extended Foster Care Service Model Fund Deposit</t>
  </si>
  <si>
    <t>Positive Parenting For Post Perm. Placements Pilot</t>
  </si>
  <si>
    <t>Accidental Drowning</t>
  </si>
  <si>
    <t>Received between 01/01/2023 and  06/30/2023 as of Report Run Date</t>
  </si>
  <si>
    <t>Received between 07/01/2022 and  12/31/2022 as of Report Run Date</t>
  </si>
  <si>
    <t>06/01/2023 through 06/30/2023</t>
  </si>
  <si>
    <t>12/01/2022 through 12/31/2022</t>
  </si>
  <si>
    <t xml:space="preserve">Template 06/01/2023 through 06/30/2023  </t>
  </si>
  <si>
    <t>Accidental Overdose</t>
  </si>
  <si>
    <t>Blunt Force Injuries</t>
  </si>
  <si>
    <t>Natural Death - Related to Chronic Medical Condition</t>
  </si>
  <si>
    <t>1 years 9 months</t>
  </si>
  <si>
    <t>1 years 3 months</t>
  </si>
  <si>
    <t>9 months</t>
  </si>
  <si>
    <t>0 Months</t>
  </si>
  <si>
    <t>10 yrs 11 months</t>
  </si>
  <si>
    <t>6 years 2 months</t>
  </si>
  <si>
    <t>1 year 9 months</t>
  </si>
  <si>
    <t>Unlicensed Kinship</t>
  </si>
  <si>
    <t>Runaway / Missing Child</t>
  </si>
  <si>
    <t>Out Of State - ICPC</t>
  </si>
  <si>
    <r>
      <rPr>
        <vertAlign val="superscript"/>
        <sz val="8"/>
        <color rgb="FF000000"/>
        <rFont val="Calibri"/>
        <family val="2"/>
      </rPr>
      <t>16</t>
    </r>
    <r>
      <rPr>
        <sz val="8"/>
        <color rgb="FF000000"/>
        <rFont val="Calibri"/>
        <family val="2"/>
      </rPr>
      <t xml:space="preserve"> After a quality review, not all fatalities for this measure were described. Although measures were included in the Exit reasons for the prior reporting period. </t>
    </r>
    <r>
      <rPr>
        <sz val="8"/>
        <color rgb="FF000000"/>
        <rFont val="Calibri"/>
        <family val="2"/>
      </rPr>
      <t xml:space="preserve">This was updated in September 2023. </t>
    </r>
  </si>
  <si>
    <r>
      <t xml:space="preserve">Children Exiting Care For Reason Of Death By Cause Of Death, Placement Type At Time Of Death, And County </t>
    </r>
    <r>
      <rPr>
        <b/>
        <vertAlign val="superscript"/>
        <sz val="12"/>
        <color theme="0"/>
        <rFont val="Calibri"/>
        <family val="2"/>
      </rPr>
      <t xml:space="preserve">16 </t>
    </r>
    <r>
      <rPr>
        <b/>
        <sz val="12"/>
        <color theme="0"/>
        <rFont val="Calibri"/>
        <family val="2"/>
      </rPr>
      <t xml:space="preserve"> </t>
    </r>
    <r>
      <rPr>
        <sz val="10"/>
        <color theme="0"/>
        <rFont val="Calibri"/>
        <family val="2"/>
      </rPr>
      <t>(28)</t>
    </r>
  </si>
  <si>
    <t>Reporting Period:  January 1, 2023 through June 30, 2023</t>
  </si>
  <si>
    <t>Runaway Children</t>
  </si>
  <si>
    <t>Missing/Abducted Children</t>
  </si>
  <si>
    <t>Substance Exposed Newborns (SEN)</t>
  </si>
  <si>
    <t xml:space="preserve">Number and Percentage of Children not Receiving Visitation </t>
  </si>
  <si>
    <r>
      <t xml:space="preserve">Number and Percentage of Foster Homes Receiving Visitation in the Last Quarter of Reporting Period by the Licensing Agency Representative </t>
    </r>
    <r>
      <rPr>
        <b/>
        <vertAlign val="superscript"/>
        <sz val="10"/>
        <color rgb="FF000000"/>
        <rFont val="Calibri"/>
        <family val="2"/>
        <scheme val="minor"/>
      </rPr>
      <t>4</t>
    </r>
  </si>
  <si>
    <r>
      <rPr>
        <vertAlign val="superscript"/>
        <sz val="10"/>
        <color theme="1"/>
        <rFont val="Calibri"/>
        <family val="2"/>
        <scheme val="minor"/>
      </rPr>
      <t>1</t>
    </r>
    <r>
      <rPr>
        <sz val="10"/>
        <color theme="1"/>
        <rFont val="Calibri"/>
        <family val="2"/>
        <scheme val="minor"/>
      </rPr>
      <t xml:space="preserve"> The Department continues to diligently address data quality issues and will update data as issues are identified and resolved. This data element will be updated and resubmitted in future iterations of this report. Reviews of individual cases show that cases were responded to, but data is missing from the date field due to technical issues.  This element is being updated in the system.</t>
    </r>
  </si>
  <si>
    <t>Type of Placement at Time of Death</t>
  </si>
  <si>
    <t>* The data is reported for substantiated reports received in the 12 months prior to the current annual reporting period.  This data was refreshed from the March 2023 report as due process was completed for most cases.</t>
  </si>
  <si>
    <t>July 2023 - 
December 2023</t>
  </si>
  <si>
    <t>THE NUMBER OF BEST INTEREST EDUCATIONAL PLACEMENT DETERMINATIONS CONDUCTED.</t>
  </si>
  <si>
    <t>THE NUMBER OF CHILDREN WHO ENTERED FOSTER CARE AND WHO DID NOT RECEIVE A BEST INTEREST EDUCATIONAL PLACEMENT DETERMINATION.</t>
  </si>
  <si>
    <t>THE FINAL OUTCOME OF EACH BEST INTEREST EDUCATIONAL PLACEMENT DETERMINATION-  moved to new school</t>
  </si>
  <si>
    <t xml:space="preserve">THE FINAL OUTCOME OF EACH BEST INTEREST EDUCATIONAL PLACEMENT DETERMINATION- maintained school </t>
  </si>
  <si>
    <t>Jul 2023 - Dec 2023</t>
  </si>
  <si>
    <t>SFY 2024</t>
  </si>
  <si>
    <r>
      <t>FY 2024 TOTAL DCS ESTIMATED EXPENDITURES</t>
    </r>
    <r>
      <rPr>
        <b/>
        <vertAlign val="superscript"/>
        <sz val="16"/>
        <color theme="0"/>
        <rFont val="Arial"/>
        <family val="2"/>
      </rPr>
      <t>1/</t>
    </r>
  </si>
  <si>
    <t>Jan 2024 - Jun 2024</t>
  </si>
  <si>
    <t>as of 12/31/2023</t>
  </si>
  <si>
    <t>as of ##/3#/202#</t>
  </si>
  <si>
    <t>07/01/2023 through 12/31/2023</t>
  </si>
  <si>
    <r>
      <t xml:space="preserve">as of 12/31/2023 </t>
    </r>
    <r>
      <rPr>
        <b/>
        <vertAlign val="superscript"/>
        <sz val="12"/>
        <color theme="0"/>
        <rFont val="Calibri"/>
        <family val="2"/>
        <scheme val="minor"/>
      </rPr>
      <t>16</t>
    </r>
  </si>
  <si>
    <t>Received between 07/01/2023 through 12/31/2023 as of Report Run Date</t>
  </si>
  <si>
    <t>July 2023 – December 2023</t>
  </si>
  <si>
    <t>1/1/2022 through 12/31/2022</t>
  </si>
  <si>
    <t xml:space="preserve">1 Since the appeals process delays the substantiation of reports, revisions to the substantiation rate for the prior reporting period will occur with every semi-annual report produced. Additionally, starting in September 2023, the Department is updating the substantiation rate for the prior six reporting periods for the semi annual compairison table only. </t>
  </si>
  <si>
    <t>3 years 5 months</t>
  </si>
  <si>
    <t>Medical Needs</t>
  </si>
  <si>
    <t>Yavapai</t>
  </si>
  <si>
    <t>Gunshot wounds</t>
  </si>
  <si>
    <t>Possible Overdose</t>
  </si>
  <si>
    <t>Behavioral Health Residential Facility</t>
  </si>
  <si>
    <t>Extended Independent Living</t>
  </si>
  <si>
    <t>Unlicensed Foster Home</t>
  </si>
  <si>
    <t>Bio Parent Home/Hospital</t>
  </si>
  <si>
    <r>
      <t xml:space="preserve">              </t>
    </r>
    <r>
      <rPr>
        <b/>
        <sz val="11"/>
        <color theme="1"/>
        <rFont val="Times New Roman"/>
        <family val="1"/>
      </rPr>
      <t xml:space="preserve"> DCS PARTNERSHIPS WITH FAITH-BASED ORGANIZATIONS</t>
    </r>
    <r>
      <rPr>
        <sz val="11"/>
        <color theme="1"/>
        <rFont val="Times New Roman"/>
        <family val="1"/>
      </rPr>
      <t xml:space="preserve">
</t>
    </r>
    <r>
      <rPr>
        <b/>
        <sz val="11"/>
        <color theme="1"/>
        <rFont val="Times New Roman"/>
        <family val="1"/>
      </rPr>
      <t xml:space="preserve">                                                    July - December 2023</t>
    </r>
    <r>
      <rPr>
        <sz val="11"/>
        <color theme="1"/>
        <rFont val="Times New Roman"/>
        <family val="1"/>
      </rPr>
      <t xml:space="preserve">
</t>
    </r>
    <r>
      <rPr>
        <b/>
        <sz val="11"/>
        <color theme="1"/>
        <rFont val="Times New Roman"/>
        <family val="1"/>
      </rPr>
      <t>Arizona 1.27</t>
    </r>
    <r>
      <rPr>
        <sz val="11"/>
        <color theme="1"/>
        <rFont val="Times New Roman"/>
        <family val="1"/>
      </rPr>
      <t xml:space="preserve">
Arizona 1.27 is a network of churches that offers foster parent courses, training for potential foster parents, and events.  This organization also partners with CarePortal to help implement the CarePortal program.
</t>
    </r>
    <r>
      <rPr>
        <b/>
        <sz val="11"/>
        <color theme="1"/>
        <rFont val="Times New Roman"/>
        <family val="1"/>
      </rPr>
      <t xml:space="preserve">Bea’s Closet (Prescott) </t>
    </r>
    <r>
      <rPr>
        <sz val="11"/>
        <color theme="1"/>
        <rFont val="Times New Roman"/>
        <family val="1"/>
      </rPr>
      <t xml:space="preserve">
Bea’s Closet provided diapers and emergency food cards.
</t>
    </r>
    <r>
      <rPr>
        <b/>
        <sz val="11"/>
        <color theme="1"/>
        <rFont val="Times New Roman"/>
        <family val="1"/>
      </rPr>
      <t xml:space="preserve">Calvary Baptist Women’s Bible Study Group (Bullhead City) </t>
    </r>
    <r>
      <rPr>
        <sz val="11"/>
        <color theme="1"/>
        <rFont val="Times New Roman"/>
        <family val="1"/>
      </rPr>
      <t xml:space="preserve">
Heart-2-Heart Bags for kids entering foster care.
</t>
    </r>
    <r>
      <rPr>
        <b/>
        <sz val="11"/>
        <color theme="1"/>
        <rFont val="Times New Roman"/>
        <family val="1"/>
      </rPr>
      <t xml:space="preserve">Canyon Bible Church (Prescott) </t>
    </r>
    <r>
      <rPr>
        <sz val="11"/>
        <color theme="1"/>
        <rFont val="Times New Roman"/>
        <family val="1"/>
      </rPr>
      <t xml:space="preserve">
Canyon Bible donated Backpacks of Hope for kids entering foster care.
</t>
    </r>
    <r>
      <rPr>
        <b/>
        <sz val="11"/>
        <color theme="1"/>
        <rFont val="Times New Roman"/>
        <family val="1"/>
      </rPr>
      <t>CarePortal</t>
    </r>
    <r>
      <rPr>
        <sz val="11"/>
        <color theme="1"/>
        <rFont val="Times New Roman"/>
        <family val="1"/>
      </rPr>
      <t xml:space="preserve">
CarePortal is an organization that facilitates a network of churches who help to provide services and tangible goods for families involved with DCS. The program is available in Pima, Maricopa, Coconino, Yavapai, and Yuma Counties.  CarePortal assisted with meeting tangible needs for families.
Participating churches include:  A Praying Church, Agape Christian International, Ascension Lutheran, Bethel Community Baptist, Calvary Chapel Yuma, Campbell Community, Canyon Bible, Carefree Church, Catalina Foothills Church, Central Christian, Centro Cristiano Agua Viva, Champion Christian, Christ Church of Flagstaff, Christ Community, Christ Lutheran, Christ Presbyterian, Christ the Redeemer, Christ’s Community, Church for the City, Church of God for the Nations, ConnectionPointe, CrossRoads Church of the Nazarene, Crosswalk, Crosswalk Midtown, Desert Hope Lutheran, Desert Skies United Methodist, Desert Springs Community, Desert View Bible, Elements City, Evangelical Free Church of Green Valley, Evangelical Free Church of Green Valley Tucson, First Assembly of God Yuma, First Assembly of God Tucson, First Baptist Church Tempe, First Christian, First Free Will Baptist, First Institutional Baptist Tucson, First Presbyterian Church Yuma, First Southern Baptist Avondale, First United Methodist, Fusion Yuma, Good News Community, Grace Bible Fellowship, Grace Community, Grace Community Covenant, Harvest Bible Chapel Flagstaff, Hillsong Phoenix, Hope City, Iglesia Luterana San Juan Bautista, Illuminate Community, ImagiNations, Impact, Journey Church Yuma, Journey Church Peoria, Living Hope, Living Water Ministries, Living Word Bible, McDowell Mountain Community, Mesa First Church of the Nazarene, Midvale Christian Center, Missio Dei Community, Mt. Zion Lutheran, New City Church, New Life Bible Fellowship, New Life Community Tucson, New Life Community Peoria, North Ridge Community, Northwest Community Friends, Oasis Community, One Tribe, Palm Valley, Pantano Christian, Phoenix Renovation Nazarene, Pilgrim Rest, Prescott Heights, Pure Heart, Redemption (Avondale, Flagstaff, Tucson, Phoenix, Tempe), Saguaro Buttes Community, Saguaro Canyon Evangelical Free, Sahuarita House of Worship, St. Patrick Catholic Community, Scottsdale Bible, Serenity Baptist, Sierra Vista Presbyterian, Siloam Christian, St. Luke’s Lutheran, St. Peter’s Episcopal, St. Pius X, Stone Ridge Baptist, Streams, Sun Valley (East Mesa &amp; Gilbert), Ten40, The Bridge (East &amp; West), The Commons, The Journey, The Oasis in Tucson, The Rock (Yuma &amp; Sahuarita), The Salvation Army, The Spring, The Vineyard, Truth Tabernacle, Vail Christian, Verde Community, Verde Valley Christian, Vertical Church, Via Church, Victory Worship Center, Vineyard City, Wellspring, Without Walls, World Harvest, Yarmouth House, Yuma 7th Day Adventist, Zion City Church.
</t>
    </r>
    <r>
      <rPr>
        <b/>
        <sz val="11"/>
        <color theme="1"/>
        <rFont val="Times New Roman"/>
        <family val="1"/>
      </rPr>
      <t xml:space="preserve">Christ Church of Flagstaff </t>
    </r>
    <r>
      <rPr>
        <sz val="11"/>
        <color theme="1"/>
        <rFont val="Times New Roman"/>
        <family val="1"/>
      </rPr>
      <t xml:space="preserve">
Christ Church donated meeting space.
</t>
    </r>
    <r>
      <rPr>
        <b/>
        <sz val="11"/>
        <color theme="1"/>
        <rFont val="Times New Roman"/>
        <family val="1"/>
      </rPr>
      <t xml:space="preserve">Church of Jesus Christ of Latter-Day Saints (Kingman) 
</t>
    </r>
    <r>
      <rPr>
        <sz val="11"/>
        <color theme="1"/>
        <rFont val="Times New Roman"/>
        <family val="1"/>
      </rPr>
      <t xml:space="preserve">This LDS church provided diapers and baby wipes.
</t>
    </r>
    <r>
      <rPr>
        <b/>
        <sz val="11"/>
        <color theme="1"/>
        <rFont val="Times New Roman"/>
        <family val="1"/>
      </rPr>
      <t xml:space="preserve">Field &amp; Faith </t>
    </r>
    <r>
      <rPr>
        <sz val="11"/>
        <color theme="1"/>
        <rFont val="Times New Roman"/>
        <family val="1"/>
      </rPr>
      <t xml:space="preserve">
This organization provided scout-type knot-tying kits for kids in foster care. 
</t>
    </r>
    <r>
      <rPr>
        <b/>
        <sz val="11"/>
        <color theme="1"/>
        <rFont val="Times New Roman"/>
        <family val="1"/>
      </rPr>
      <t xml:space="preserve">First Baptist Church (Lake Havasu City)
</t>
    </r>
    <r>
      <rPr>
        <sz val="11"/>
        <color theme="1"/>
        <rFont val="Times New Roman"/>
        <family val="1"/>
      </rPr>
      <t xml:space="preserve">First Baptist Church donated school supplies, clothing, and grocery gift cards. The church also donated free meeting space for the Lake Havasu office.
</t>
    </r>
    <r>
      <rPr>
        <b/>
        <sz val="11"/>
        <color theme="1"/>
        <rFont val="Times New Roman"/>
        <family val="1"/>
      </rPr>
      <t>Flagstaff Churches</t>
    </r>
    <r>
      <rPr>
        <sz val="11"/>
        <color theme="1"/>
        <rFont val="Times New Roman"/>
        <family val="1"/>
      </rPr>
      <t xml:space="preserve">
The following organizations donated beds, bedding, mattresses, household items, clothing, baby items, and food: Flagstaff Bible Church, Redemption Flagstaff Church, Grace Community Church, Urban Hope Church, Flagstaff Christian School, Canyon Chapel Church.
</t>
    </r>
    <r>
      <rPr>
        <b/>
        <sz val="11"/>
        <color theme="1"/>
        <rFont val="Times New Roman"/>
        <family val="1"/>
      </rPr>
      <t>Giving Tree Program</t>
    </r>
    <r>
      <rPr>
        <sz val="11"/>
        <color theme="1"/>
        <rFont val="Times New Roman"/>
        <family val="1"/>
      </rPr>
      <t xml:space="preserve">
In addition to Mission Community Church, the following faith-based organizations provided personalized holiday gifts for our kids and youth: All Saints of North America Orthodox Church, Bethesda Community Baptist Church, Christ’s Church of the Valley, City of Grace, Cornerstone Family Church of Fountain Hills, Faith Journeys, Grace Evangelical Lutheran Church, Hope City Church, New Foundation Church, Pantano Christian Church, Phoenix Christian Reformed Church, Resurrection AZ Church, Saint Anthony on the Desert Church, Story Church and Streams Church. 
</t>
    </r>
    <r>
      <rPr>
        <b/>
        <sz val="11"/>
        <color theme="1"/>
        <rFont val="Times New Roman"/>
        <family val="1"/>
      </rPr>
      <t>Heights Church (Prescott)</t>
    </r>
    <r>
      <rPr>
        <sz val="11"/>
        <color theme="1"/>
        <rFont val="Times New Roman"/>
        <family val="1"/>
      </rPr>
      <t xml:space="preserve">
Heights Church provided free meeting space, as well as snacks and coffee.
</t>
    </r>
    <r>
      <rPr>
        <b/>
        <sz val="11"/>
        <color theme="1"/>
        <rFont val="Times New Roman"/>
        <family val="1"/>
      </rPr>
      <t>Hope &amp; A Future</t>
    </r>
    <r>
      <rPr>
        <sz val="11"/>
        <color theme="1"/>
        <rFont val="Times New Roman"/>
        <family val="1"/>
      </rPr>
      <t xml:space="preserve">
Over the holidays, Hope &amp; A Future provided hundreds of toys and gifts for our kids in foster care.
</t>
    </r>
    <r>
      <rPr>
        <b/>
        <sz val="11"/>
        <color theme="1"/>
        <rFont val="Times New Roman"/>
        <family val="1"/>
      </rPr>
      <t>Lifepointe Church (Prescott Valley)</t>
    </r>
    <r>
      <rPr>
        <sz val="11"/>
        <color theme="1"/>
        <rFont val="Times New Roman"/>
        <family val="1"/>
      </rPr>
      <t xml:space="preserve">
Lifepointe Church provided diapers, toys and clothing.
</t>
    </r>
    <r>
      <rPr>
        <b/>
        <sz val="11"/>
        <color theme="1"/>
        <rFont val="Times New Roman"/>
        <family val="1"/>
      </rPr>
      <t>Mission Community Church</t>
    </r>
    <r>
      <rPr>
        <sz val="11"/>
        <color theme="1"/>
        <rFont val="Times New Roman"/>
        <family val="1"/>
      </rPr>
      <t xml:space="preserve">
Mission Church donated 1,000 personalized gifts for kids and young adults for our Giving Tree program.
</t>
    </r>
    <r>
      <rPr>
        <b/>
        <sz val="11"/>
        <color theme="1"/>
        <rFont val="Times New Roman"/>
        <family val="1"/>
      </rPr>
      <t>Mount Olive Lutheran Church (Lake Havasu)</t>
    </r>
    <r>
      <rPr>
        <sz val="11"/>
        <color theme="1"/>
        <rFont val="Times New Roman"/>
        <family val="1"/>
      </rPr>
      <t xml:space="preserve"> 
Mt. Olive donated gift cards, socks, underwear and blankets.
</t>
    </r>
    <r>
      <rPr>
        <b/>
        <sz val="11"/>
        <color theme="1"/>
        <rFont val="Times New Roman"/>
        <family val="1"/>
      </rPr>
      <t>OCJ Kids</t>
    </r>
    <r>
      <rPr>
        <sz val="11"/>
        <color theme="1"/>
        <rFont val="Times New Roman"/>
        <family val="1"/>
      </rPr>
      <t xml:space="preserve">
OCJ Kids has several statewide programs which provide mentoring for children in care, and support for children in group homes. OCJ Kids also provides pajamas, personal care kits, kinship kits, cowboy camps and more.
</t>
    </r>
    <r>
      <rPr>
        <b/>
        <sz val="11"/>
        <color theme="1"/>
        <rFont val="Times New Roman"/>
        <family val="1"/>
      </rPr>
      <t>Pure Heart Church</t>
    </r>
    <r>
      <rPr>
        <sz val="11"/>
        <color theme="1"/>
        <rFont val="Times New Roman"/>
        <family val="1"/>
      </rPr>
      <t xml:space="preserve">
Pure Heart sponsored Maricopa West’s annual barbeque, donated turkeys &amp; food for Thanksgiving, and donated 12 bikes for the region’s holiday fair.
</t>
    </r>
    <r>
      <rPr>
        <b/>
        <sz val="11"/>
        <color theme="1"/>
        <rFont val="Times New Roman"/>
        <family val="1"/>
      </rPr>
      <t>Redemption Peoria Church</t>
    </r>
    <r>
      <rPr>
        <sz val="11"/>
        <color theme="1"/>
        <rFont val="Times New Roman"/>
        <family val="1"/>
      </rPr>
      <t xml:space="preserve">
Redemption Church provided support groups for foster parents, and trauma-informed training to their volunteers to best serve the foster children who attend the church.
</t>
    </r>
    <r>
      <rPr>
        <b/>
        <sz val="11"/>
        <color theme="1"/>
        <rFont val="Times New Roman"/>
        <family val="1"/>
      </rPr>
      <t>Seventh Day Adventist Church (Apache Junction)</t>
    </r>
    <r>
      <rPr>
        <sz val="11"/>
        <color theme="1"/>
        <rFont val="Times New Roman"/>
        <family val="1"/>
      </rPr>
      <t xml:space="preserve">
Throughout the year, a women’s group from the Seventh Day Adventist Church in Apache Junction puts together “Bags of Love.” Each handmade bag contains personal care products and a quilt. The bags are given to children entering foster care. The church donated dozens of Bags of Love.
</t>
    </r>
    <r>
      <rPr>
        <b/>
        <sz val="11"/>
        <color theme="1"/>
        <rFont val="Times New Roman"/>
        <family val="1"/>
      </rPr>
      <t>True Pursuit</t>
    </r>
    <r>
      <rPr>
        <sz val="11"/>
        <color theme="1"/>
        <rFont val="Times New Roman"/>
        <family val="1"/>
      </rPr>
      <t xml:space="preserve">
True Pursuit provides after-school programs for kids in foster care which include tutoring, activities and dinner. They also provided beds and 75 pairs of shoes.
</t>
    </r>
  </si>
  <si>
    <t>Total OOH Populatio*</t>
  </si>
  <si>
    <t>Unsafe Sleep</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</si>
  <si>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During SFY2022, methodology of utilizing a 50/50 split for determing FTE assignments for investigation and ongoing Child Safety Specialists at the Section level was discontinued.  Specific assignments are now based on the designations of their specific role as denoted in HRIS.  However, Specialists in a trainee status are accounted for in FTE figures in each section with an equal distribution of 66% caseload. Filled FTE only includes case-carrying DCS Specialists and does not include Specialists assigned to the Child Abuse Hotline or Statewide Placement Administration.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</si>
  <si>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EMPLOYEE ENGAGEMENT (updated annually)</t>
  </si>
  <si>
    <t>1/1/2024 Through 6/30/2024</t>
  </si>
  <si>
    <r>
      <t>Best Interest Determination</t>
    </r>
    <r>
      <rPr>
        <b/>
        <sz val="12"/>
        <color theme="0"/>
        <rFont val="Calibri"/>
        <family val="2"/>
      </rPr>
      <t>**</t>
    </r>
    <r>
      <rPr>
        <b/>
        <sz val="16"/>
        <color theme="0"/>
        <rFont val="Calibri"/>
        <family val="2"/>
      </rPr>
      <t xml:space="preserve"> </t>
    </r>
    <r>
      <rPr>
        <b/>
        <vertAlign val="subscript"/>
        <sz val="16"/>
        <color theme="0"/>
        <rFont val="Calibri"/>
        <family val="2"/>
      </rPr>
      <t>SB1205 (B34)</t>
    </r>
  </si>
  <si>
    <t>7/1/2023 through 12/31/2023*</t>
  </si>
  <si>
    <t xml:space="preserve">* This is a new metric. Pursuant to SB1205 (56th Legislature-First Session), this requirement became effective November 2023. Therefore, data for 7-1-2023 to 12-31-2023 reporting period only includes data for November and December 2023. 
</t>
  </si>
  <si>
    <t>** The Department is only reporting Best Interest Educational Determinations for children of school age (5 and older) at the beginning of the school year (August), because BID determinations are only applicable for school-age children.</t>
  </si>
  <si>
    <t>Best Interest Education Determination (BID)</t>
  </si>
  <si>
    <t xml:space="preserve">The Department continues its efforts to maintain a safe reduction in the historical out-of-home foster care population. One of the most significant achievements is the ongoing decrease in the out-of-home (OOH) care population.  The Department achieved a decrease in the number of children and youth (ages 0-17) in OOH care from 13,326 in June 2019 to 9,124 in December 2023.  The number of children entering OOH care has also decreased since SFY16.  The Department had fewer than 7,000 entries for SFY23 and only 2,834 for the first and second quarters of SFY 2024. </t>
  </si>
  <si>
    <t xml:space="preserve">
</t>
  </si>
  <si>
    <t xml:space="preserve">One of the main challenges facing the Department is the reduction of licensed foster homes. While children and youth in Arizona continue to be placed with kin at a rate (49%) higher than the national rate (35%), each month the Department experiences a small reduction in the number of licensed foster homes and available beds. The Department had 2,676 licensed foster homes in December 2022, which reduced to 2,257 in December 2023.
</t>
  </si>
  <si>
    <t xml:space="preserve">The new Foster and Adoptive Supports contract went live on March 1, 2024. The purpose of the FAS contract is to support families throughout the foster care and/or adoption process.  This support includes, but is not be limited to: 
     •	 ongoing family support before, during and after placement; 
     •	 monitoring of the home environment; 
     •	 recruitment; 
     •	 initial and ongoing training; 
     •	 retention efforts; 
     •	 initial and renewal licensing; and 
     •	 initial certification and extensions. 
</t>
  </si>
  <si>
    <t>This new contract also incorporates some services previously provided in the Home Assessment and Courtesy Supervision (HACS) contract which will end on March 31, 2024 (this overlap is to ensure continuity of care for families).  FAS includes community members and non-kinship families that are already licensed for foster care or are interested in becoming a licensed foster parent and/or certified to adopt.</t>
  </si>
  <si>
    <t xml:space="preserve">The Kinship Support Services (KSS) contract went live on February 1, 2024.  This contract is critical to the Department’s goal to increase supports and utilization of kin and fictive kin for caregivers and to reduce the use of congregate care.  This contract means more support and licensing opportunities for kinship families.  
</t>
  </si>
  <si>
    <t xml:space="preserve">In 2023, legislation expanded the criteria for kinship waivers to make it easier for kinship families to obtain a “kinship license”.  When families are licensed for foster care, it allows them to receive more benefits and supports. Those benefits include higher licensed foster care payments, kinship navigation support, advocacy support, kinship group support, and provide kinship families a licensing worker with more resources at their disposal.  The Department encourages all kinship families to become licensed and this KSS contract will be able to do just that. 
</t>
  </si>
  <si>
    <t xml:space="preserve">Starting February 1, 2024, all children being placed with kinship or kinship who are identified to be assessed for placement will require a KSS service request. That service request will link the family to a contracted licensing agency who will complete the kinship home study assessment as well as provide kinship navigation services to the family that will assist the kinship family and will encourage them to get licensed within 60 days. The contract will also provide additional supports available to kinship caregivers who choose not to become licensed through the kinship navigation services. 
</t>
  </si>
  <si>
    <t xml:space="preserve">The Department continues to engage in quarterly statewide meetings with licensing agencies to provide relevant information and updates to the provider community and to hear their concerns and comments related to the delivery of services by DCS to foster homes. 
</t>
  </si>
  <si>
    <t xml:space="preserve">The Department continues to recruit foster and adoptive families to care for children of all ages, with the most significant need continuing to be for teens, sibling groups, and children who have complex medical needs.  DCS is using a variety of methods and incentives to assist with recruitment. 
</t>
  </si>
  <si>
    <t xml:space="preserve">DCS continues to offer High Needs Foster Care (HNFC) to provide therapeutic foster care (TFC) in family settings when it is determined that it is the youth’s best care option, regardless of whether the circumstances fulfill Medicaid medical necessity criteria.  It is the Department’s intent to provide the opportunity for youth to remain in a family-like setting in the least restrictive environment but still receive a higher level of care to address their unique needs.  
</t>
  </si>
  <si>
    <t>The Department continues to conduct closed loop feedback on information conveyed to foster caregivers (including the receipt of placement packets) through DCS CHP Onboarding outreach efforts.  This approach includes Resource Liaisons who support caregivers’ access to and understanding of services available and required for youth in care.  Mercy Care DCS CHP outreach caregivers specific to health services available to youth in OOH care. In addition, DCS partners with Mercy Care to onboard new agencies that support therapeutic foster care.</t>
  </si>
  <si>
    <t>Congregate Care</t>
  </si>
  <si>
    <t xml:space="preserve"> </t>
  </si>
  <si>
    <t xml:space="preserve">The Department is committed to reducing the use of congregate care for most youth and children in its care.  Whenever possible, the Department strives to place youth in family like settings (licensed foster caregivers or unlicensed kinship caregivers). However, reducing this has proven challenging.  The Department has developed a theory of change and identified several strategies that include, but are not limited to:
     •  Implementing new guides and policies on kinship care assessment and selection that describe a presumption that the kin can be a 
         caregiver or support for the child, methods to address barriers, and emphasis on "ruling-in" rather than "ruling-out."
     •  Engaging in Annie E. Casey Foundation’s forum “Ending the Need for Group Placements” that promote a ‘kin-first culture’.
     •  Expanding Fostering Sustainable Connections and Family Seeing services already provided by the Department.
     •  Reviewing cases of youth currently in congregate care to identify barriers to securing a family-like setting for the youth.
     •  Partnering with Casey Family Programs and the African American/Black community to review the cases of Black/African American 
         children residing in congregate care.
  </t>
  </si>
  <si>
    <t>11 Years 11 Months</t>
  </si>
  <si>
    <t>1 Year 10 Months</t>
  </si>
  <si>
    <t>1 Year 5 Months</t>
  </si>
  <si>
    <r>
      <t xml:space="preserve">SAFE HAVEN </t>
    </r>
    <r>
      <rPr>
        <b/>
        <vertAlign val="superscript"/>
        <sz val="16"/>
        <color theme="0"/>
        <rFont val="Calibri"/>
        <family val="2"/>
      </rPr>
      <t>*</t>
    </r>
  </si>
  <si>
    <t xml:space="preserve">Pursuant A.R.S. § 8-526, the Department of Child Safety (DCS) is required to make available program and outcomes data on a semi-annual basis by September 30th for the period ending the prior June 30th and by March 31st for the period ending the prior December 31st.  Additionally, the Department must submit, in as brief a format as possible, three to five major challenges the Department faces in achieving the goal of safe, permanent homes for abused and neglected children. 
</t>
  </si>
  <si>
    <t xml:space="preserve">The important task of keeping children safe and strengthening families requires intentional preparation, sequencing of efforts, transparency, accountability, and continuous improvement.  The Department’s mission is to successfully partner with families, caregivers, and the community to strengthen families, ensure safety, and achieve permanency for all Arizona’s children through prevention, services, and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</si>
</sst>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0.0%"/>
    <numFmt numFmtId="165" formatCode="_(* #,##0_);_(* \(#,##0\);_(* &quot;-&quot;??_);_(@_)"/>
    <numFmt numFmtId="166" formatCode="[$-409]mmmm\-yy;@"/>
    <numFmt numFmtId="167" formatCode="0_);\(0\)"/>
    <numFmt numFmtId="168" formatCode="0.0"/>
    <numFmt numFmtId="169" formatCode="[$-409]mmmm\ d\,\ yyyy;@"/>
    <numFmt numFmtId="170" formatCode="_(* #,##0.0_);_(* \(#,##0.0\);_(* &quot;-&quot;??_);_(@_)"/>
    <numFmt numFmtId="171" formatCode="_(&quot;$&quot;* #,##0_);_(&quot;$&quot;* \(#,##0\);_(&quot;$&quot;* &quot;-&quot;??_);_(@_)"/>
    <numFmt numFmtId="172" formatCode="mm/dd/yyyy"/>
    <numFmt numFmtId="173" formatCode="[$-10409]#,##0;\(#,##0\)"/>
    <numFmt numFmtId="174" formatCode="m/d/yyyy\ h:mm:ss\ AM/PM"/>
  </numFmts>
  <fonts count="150" x14ac:knownFonts="1">
    <font>
      <sz val="11"/>
      <color theme="1"/>
      <name val="Calibri"/>
      <family val="2"/>
      <scheme val="minor"/>
    </font>
    <font>
      <sz val="12"/>
      <color theme="1"/>
      <name val="Calibri"/>
      <family val="2"/>
      <scheme val="minor"/>
    </font>
    <font>
      <sz val="12"/>
      <color theme="1"/>
      <name val="Times New Roman"/>
      <family val="1"/>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u/>
      <sz val="10"/>
      <name val="Calibri"/>
      <family val="2"/>
      <scheme val="minor"/>
    </font>
    <font>
      <b/>
      <sz val="10"/>
      <color theme="1"/>
      <name val="Calibri"/>
      <family val="2"/>
    </font>
    <font>
      <b/>
      <sz val="11"/>
      <color theme="0"/>
      <name val="Calibri"/>
      <family val="2"/>
    </font>
    <font>
      <sz val="10"/>
      <color theme="1"/>
      <name val="Calibri"/>
      <family val="2"/>
    </font>
    <font>
      <sz val="10"/>
      <color rgb="FF000000"/>
      <name val="Calibri"/>
      <family val="2"/>
    </font>
    <font>
      <b/>
      <sz val="10"/>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6"/>
      <color theme="1"/>
      <name val="Calibri"/>
      <family val="2"/>
      <scheme val="minor"/>
    </font>
    <font>
      <b/>
      <sz val="12"/>
      <color theme="0"/>
      <name val="Calibri"/>
      <family val="2"/>
      <scheme val="minor"/>
    </font>
    <font>
      <sz val="11"/>
      <color rgb="FF000000"/>
      <name val="Calibri"/>
      <family val="2"/>
      <scheme val="minor"/>
    </font>
    <font>
      <sz val="11"/>
      <color indexed="8"/>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vertAlign val="superscript"/>
      <sz val="9"/>
      <color theme="1"/>
      <name val="Calibri"/>
      <family val="2"/>
      <scheme val="minor"/>
    </font>
    <font>
      <sz val="11"/>
      <color rgb="FFFF0000"/>
      <name val="Calibri"/>
      <family val="2"/>
      <scheme val="minor"/>
    </font>
    <font>
      <b/>
      <sz val="11"/>
      <color rgb="FFFF0000"/>
      <name val="Calibri"/>
      <family val="2"/>
      <scheme val="minor"/>
    </font>
    <font>
      <b/>
      <sz val="8"/>
      <color rgb="FF000000"/>
      <name val="Calibri"/>
      <family val="2"/>
    </font>
    <font>
      <b/>
      <sz val="14"/>
      <name val="Calibri"/>
      <family val="2"/>
      <scheme val="minor"/>
    </font>
    <font>
      <b/>
      <sz val="9"/>
      <name val="Calibri"/>
      <family val="2"/>
      <scheme val="minor"/>
    </font>
    <font>
      <sz val="16"/>
      <name val="Arial"/>
      <family val="2"/>
    </font>
    <font>
      <sz val="8"/>
      <name val="Arial"/>
      <family val="2"/>
    </font>
    <font>
      <b/>
      <sz val="10"/>
      <name val="Arial"/>
      <family val="2"/>
    </font>
    <font>
      <b/>
      <sz val="9"/>
      <color rgb="FFFF0000"/>
      <name val="Calibri"/>
      <family val="2"/>
      <scheme val="minor"/>
    </font>
    <font>
      <b/>
      <sz val="9"/>
      <color rgb="FF000000"/>
      <name val="Calibri"/>
      <family val="2"/>
      <scheme val="minor"/>
    </font>
    <font>
      <b/>
      <sz val="11"/>
      <color theme="0"/>
      <name val="Calibri"/>
      <family val="2"/>
      <scheme val="minor"/>
    </font>
    <font>
      <sz val="11"/>
      <color theme="0"/>
      <name val="Calibri"/>
      <family val="2"/>
      <scheme val="minor"/>
    </font>
    <font>
      <b/>
      <sz val="10"/>
      <color indexed="8"/>
      <name val="Calibri"/>
      <family val="2"/>
      <scheme val="minor"/>
    </font>
    <font>
      <b/>
      <sz val="11"/>
      <color indexed="8"/>
      <name val="Calibri"/>
      <family val="2"/>
      <scheme val="minor"/>
    </font>
    <font>
      <b/>
      <sz val="14"/>
      <color theme="0"/>
      <name val="Calibri"/>
      <family val="2"/>
      <scheme val="minor"/>
    </font>
    <font>
      <b/>
      <sz val="9"/>
      <color theme="0"/>
      <name val="Calibri"/>
      <family val="2"/>
      <scheme val="minor"/>
    </font>
    <font>
      <sz val="10"/>
      <color rgb="FF000000"/>
      <name val="Calibri"/>
      <family val="2"/>
      <scheme val="minor"/>
    </font>
    <font>
      <b/>
      <sz val="10"/>
      <color rgb="FF000000"/>
      <name val="Calibri"/>
      <family val="2"/>
      <scheme val="minor"/>
    </font>
    <font>
      <b/>
      <sz val="11"/>
      <name val="Calibri"/>
      <family val="2"/>
      <scheme val="minor"/>
    </font>
    <font>
      <b/>
      <sz val="12"/>
      <name val="Calibri"/>
      <family val="2"/>
      <scheme val="minor"/>
    </font>
    <font>
      <sz val="11"/>
      <name val="Calibri"/>
      <family val="2"/>
      <scheme val="minor"/>
    </font>
    <font>
      <b/>
      <sz val="18"/>
      <color theme="1"/>
      <name val="Calibri"/>
      <family val="2"/>
      <scheme val="minor"/>
    </font>
    <font>
      <b/>
      <vertAlign val="superscript"/>
      <sz val="10"/>
      <name val="Calibri"/>
      <family val="2"/>
      <scheme val="minor"/>
    </font>
    <font>
      <b/>
      <sz val="16"/>
      <color theme="0"/>
      <name val="Calibri"/>
      <family val="2"/>
      <scheme val="minor"/>
    </font>
    <font>
      <b/>
      <sz val="11"/>
      <color rgb="FF000000"/>
      <name val="Calibri"/>
      <family val="2"/>
      <scheme val="minor"/>
    </font>
    <font>
      <b/>
      <sz val="12"/>
      <color theme="0"/>
      <name val="Calibri"/>
      <family val="2"/>
    </font>
    <font>
      <b/>
      <sz val="16"/>
      <color theme="0"/>
      <name val="Calibri"/>
      <family val="2"/>
    </font>
    <font>
      <b/>
      <sz val="14"/>
      <color theme="0"/>
      <name val="Calibri"/>
      <family val="2"/>
    </font>
    <font>
      <b/>
      <vertAlign val="superscript"/>
      <sz val="10"/>
      <name val="Calibri"/>
      <family val="2"/>
    </font>
    <font>
      <b/>
      <sz val="11"/>
      <name val="Calibri"/>
      <family val="2"/>
    </font>
    <font>
      <b/>
      <sz val="18"/>
      <color theme="0"/>
      <name val="Calibri"/>
      <family val="2"/>
      <scheme val="minor"/>
    </font>
    <font>
      <sz val="16"/>
      <color theme="1"/>
      <name val="Calibri"/>
      <family val="2"/>
      <scheme val="minor"/>
    </font>
    <font>
      <b/>
      <sz val="16"/>
      <color theme="0"/>
      <name val="Arial"/>
      <family val="2"/>
    </font>
    <font>
      <b/>
      <vertAlign val="superscript"/>
      <sz val="16"/>
      <color theme="0"/>
      <name val="Arial"/>
      <family val="2"/>
    </font>
    <font>
      <b/>
      <sz val="11"/>
      <name val="Arial"/>
      <family val="2"/>
    </font>
    <font>
      <sz val="11"/>
      <name val="Arial"/>
      <family val="2"/>
    </font>
    <font>
      <b/>
      <sz val="10"/>
      <color theme="0"/>
      <name val="Arial"/>
      <family val="2"/>
    </font>
    <font>
      <b/>
      <sz val="16"/>
      <name val="Calibri"/>
      <family val="2"/>
      <scheme val="minor"/>
    </font>
    <font>
      <b/>
      <u/>
      <sz val="12"/>
      <color theme="1"/>
      <name val="Calibri"/>
      <family val="2"/>
      <scheme val="minor"/>
    </font>
    <font>
      <b/>
      <u/>
      <sz val="18"/>
      <color theme="1"/>
      <name val="Calibri"/>
      <family val="2"/>
      <scheme val="minor"/>
    </font>
    <font>
      <b/>
      <i/>
      <sz val="14"/>
      <color theme="0"/>
      <name val="Calibri"/>
      <family val="2"/>
      <scheme val="minor"/>
    </font>
    <font>
      <sz val="11"/>
      <name val="Calibri"/>
      <family val="2"/>
    </font>
    <font>
      <b/>
      <sz val="10"/>
      <name val="Arial"/>
      <family val="2"/>
    </font>
    <font>
      <sz val="11"/>
      <color rgb="FF000000"/>
      <name val="Times New Roman"/>
      <family val="1"/>
    </font>
    <font>
      <b/>
      <vertAlign val="superscript"/>
      <sz val="12"/>
      <color theme="1"/>
      <name val="Calibri"/>
      <family val="2"/>
      <scheme val="minor"/>
    </font>
    <font>
      <b/>
      <vertAlign val="superscript"/>
      <sz val="8"/>
      <color rgb="FF000000"/>
      <name val="Calibri"/>
      <family val="2"/>
    </font>
    <font>
      <b/>
      <vertAlign val="superscript"/>
      <sz val="10"/>
      <color rgb="FF000000"/>
      <name val="Calibri"/>
      <family val="2"/>
    </font>
    <font>
      <b/>
      <sz val="8"/>
      <name val="Calibri"/>
      <family val="2"/>
    </font>
    <font>
      <b/>
      <vertAlign val="superscript"/>
      <sz val="8"/>
      <name val="Calibri"/>
      <family val="2"/>
    </font>
    <font>
      <b/>
      <sz val="10"/>
      <name val="Calibri"/>
      <family val="2"/>
    </font>
    <font>
      <b/>
      <vertAlign val="superscript"/>
      <sz val="11"/>
      <color theme="0"/>
      <name val="Calibri"/>
      <family val="2"/>
    </font>
    <font>
      <b/>
      <vertAlign val="superscript"/>
      <sz val="10"/>
      <color theme="1"/>
      <name val="Calibri"/>
      <family val="2"/>
    </font>
    <font>
      <sz val="8"/>
      <color theme="1"/>
      <name val="Calibri"/>
      <family val="2"/>
    </font>
    <font>
      <vertAlign val="superscript"/>
      <sz val="8"/>
      <color theme="1"/>
      <name val="Calibri"/>
      <family val="2"/>
    </font>
    <font>
      <b/>
      <vertAlign val="superscript"/>
      <sz val="12"/>
      <color theme="0"/>
      <name val="Calibri"/>
      <family val="2"/>
    </font>
    <font>
      <sz val="9"/>
      <name val="Calibri"/>
      <family val="2"/>
    </font>
    <font>
      <vertAlign val="superscript"/>
      <sz val="9"/>
      <name val="Calibri"/>
      <family val="2"/>
    </font>
    <font>
      <vertAlign val="superscript"/>
      <sz val="10"/>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name val="Calibri"/>
      <family val="2"/>
      <scheme val="minor"/>
    </font>
    <font>
      <b/>
      <u/>
      <sz val="10"/>
      <name val="Calibri"/>
      <family val="2"/>
      <scheme val="minor"/>
    </font>
    <font>
      <vertAlign val="superscript"/>
      <sz val="11"/>
      <name val="Calibri"/>
      <family val="2"/>
      <scheme val="minor"/>
    </font>
    <font>
      <sz val="14"/>
      <color theme="0"/>
      <name val="Calibri"/>
      <family val="2"/>
      <scheme val="minor"/>
    </font>
    <font>
      <b/>
      <vertAlign val="superscript"/>
      <sz val="10"/>
      <color theme="1"/>
      <name val="Calibri"/>
      <family val="2"/>
      <scheme val="minor"/>
    </font>
    <font>
      <b/>
      <i/>
      <sz val="10"/>
      <color theme="1"/>
      <name val="Calibri"/>
      <family val="2"/>
      <scheme val="minor"/>
    </font>
    <font>
      <vertAlign val="superscript"/>
      <sz val="8"/>
      <color theme="1"/>
      <name val="Calibri"/>
      <family val="2"/>
      <scheme val="minor"/>
    </font>
    <font>
      <i/>
      <sz val="8"/>
      <color theme="1"/>
      <name val="Calibri"/>
      <family val="2"/>
      <scheme val="minor"/>
    </font>
    <font>
      <b/>
      <sz val="8"/>
      <color rgb="FFFF0000"/>
      <name val="Calibri"/>
      <family val="2"/>
      <scheme val="minor"/>
    </font>
    <font>
      <b/>
      <sz val="10"/>
      <color theme="0"/>
      <name val="Calibri"/>
      <family val="2"/>
    </font>
    <font>
      <sz val="8"/>
      <color indexed="8"/>
      <name val="Calibri"/>
      <family val="2"/>
      <scheme val="minor"/>
    </font>
    <font>
      <sz val="10"/>
      <color theme="0"/>
      <name val="Calibri"/>
      <family val="2"/>
      <scheme val="minor"/>
    </font>
    <font>
      <b/>
      <vertAlign val="superscript"/>
      <sz val="10"/>
      <color rgb="FF000000"/>
      <name val="Calibri"/>
      <family val="2"/>
      <scheme val="minor"/>
    </font>
    <font>
      <b/>
      <i/>
      <sz val="10"/>
      <name val="Arial"/>
      <family val="2"/>
    </font>
    <font>
      <b/>
      <sz val="8"/>
      <name val="Calibri"/>
      <family val="2"/>
      <scheme val="minor"/>
    </font>
    <font>
      <sz val="8"/>
      <name val="Calibri"/>
      <family val="2"/>
    </font>
    <font>
      <b/>
      <i/>
      <sz val="10"/>
      <color rgb="FF000000"/>
      <name val="Calibri"/>
      <family val="2"/>
    </font>
    <font>
      <i/>
      <sz val="11"/>
      <color theme="1"/>
      <name val="Calibri"/>
      <family val="2"/>
      <scheme val="minor"/>
    </font>
    <font>
      <i/>
      <sz val="11"/>
      <color rgb="FF000000"/>
      <name val="Calibri"/>
      <family val="2"/>
    </font>
    <font>
      <vertAlign val="superscript"/>
      <sz val="8"/>
      <name val="Calibri"/>
      <family val="2"/>
    </font>
    <font>
      <b/>
      <i/>
      <vertAlign val="superscript"/>
      <sz val="10"/>
      <color rgb="FF000000"/>
      <name val="Calibri"/>
      <family val="2"/>
    </font>
    <font>
      <i/>
      <sz val="10"/>
      <name val="Calibri"/>
      <family val="2"/>
      <scheme val="minor"/>
    </font>
    <font>
      <sz val="9"/>
      <name val="Calibri"/>
      <family val="2"/>
      <scheme val="minor"/>
    </font>
    <font>
      <vertAlign val="superscript"/>
      <sz val="11"/>
      <color theme="1"/>
      <name val="Calibri"/>
      <family val="2"/>
      <scheme val="minor"/>
    </font>
    <font>
      <vertAlign val="superscript"/>
      <sz val="12"/>
      <color theme="1"/>
      <name val="Times New Roman"/>
      <family val="1"/>
    </font>
    <font>
      <sz val="12"/>
      <color rgb="FF000000"/>
      <name val="Times New Roman"/>
      <family val="1"/>
    </font>
    <font>
      <sz val="10"/>
      <name val="Calibri"/>
      <family val="2"/>
    </font>
    <font>
      <sz val="10"/>
      <color theme="1"/>
      <name val="Arial"/>
      <family val="2"/>
    </font>
    <font>
      <sz val="12"/>
      <color theme="0"/>
      <name val="Calibri"/>
      <family val="2"/>
      <scheme val="minor"/>
    </font>
    <font>
      <sz val="12"/>
      <color theme="0"/>
      <name val="Calibri"/>
      <family val="2"/>
    </font>
    <font>
      <sz val="11"/>
      <color theme="0"/>
      <name val="Calibri"/>
      <family val="2"/>
    </font>
    <font>
      <sz val="10"/>
      <color theme="0"/>
      <name val="Calibri"/>
      <family val="2"/>
    </font>
    <font>
      <vertAlign val="superscript"/>
      <sz val="10"/>
      <color theme="0"/>
      <name val="Calibri"/>
      <family val="2"/>
    </font>
    <font>
      <b/>
      <vertAlign val="superscript"/>
      <sz val="8"/>
      <color theme="1"/>
      <name val="Calibri"/>
      <family val="2"/>
    </font>
    <font>
      <sz val="9"/>
      <color theme="0"/>
      <name val="Calibri"/>
      <family val="2"/>
    </font>
    <font>
      <sz val="9"/>
      <color theme="0"/>
      <name val="Calibri"/>
      <family val="2"/>
      <scheme val="minor"/>
    </font>
    <font>
      <sz val="8"/>
      <color rgb="FF000000"/>
      <name val="Calibri"/>
      <family val="2"/>
      <scheme val="minor"/>
    </font>
    <font>
      <b/>
      <vertAlign val="superscript"/>
      <sz val="10"/>
      <color theme="0"/>
      <name val="Calibri"/>
      <family val="2"/>
    </font>
    <font>
      <b/>
      <sz val="11"/>
      <color theme="10"/>
      <name val="Calibri"/>
      <family val="2"/>
      <scheme val="minor"/>
    </font>
    <font>
      <sz val="8"/>
      <name val="Calibri"/>
      <family val="2"/>
      <scheme val="minor"/>
    </font>
    <font>
      <b/>
      <vertAlign val="superscript"/>
      <sz val="8"/>
      <name val="Calibri"/>
      <family val="2"/>
      <scheme val="minor"/>
    </font>
    <font>
      <b/>
      <u/>
      <sz val="9"/>
      <name val="Calibri"/>
      <family val="2"/>
      <scheme val="minor"/>
    </font>
    <font>
      <u/>
      <sz val="9"/>
      <name val="Calibri"/>
      <family val="2"/>
      <scheme val="minor"/>
    </font>
    <font>
      <sz val="11"/>
      <color rgb="FF1F497D"/>
      <name val="Calibri"/>
      <family val="2"/>
      <scheme val="minor"/>
    </font>
    <font>
      <sz val="9"/>
      <color theme="1"/>
      <name val="Calibri"/>
      <family val="2"/>
    </font>
    <font>
      <b/>
      <sz val="9"/>
      <color theme="1"/>
      <name val="Calibri"/>
      <family val="2"/>
    </font>
    <font>
      <vertAlign val="superscript"/>
      <sz val="10"/>
      <color theme="0"/>
      <name val="Calibri"/>
      <family val="2"/>
      <scheme val="minor"/>
    </font>
    <font>
      <b/>
      <i/>
      <sz val="11"/>
      <color theme="1"/>
      <name val="Calibri"/>
      <family val="2"/>
      <scheme val="minor"/>
    </font>
    <font>
      <sz val="8"/>
      <color rgb="FF000000"/>
      <name val="Calibri"/>
      <family val="2"/>
    </font>
    <font>
      <sz val="11"/>
      <color theme="1"/>
      <name val="Times New Roman"/>
      <family val="1"/>
    </font>
    <font>
      <b/>
      <sz val="11"/>
      <color theme="1"/>
      <name val="Times New Roman"/>
      <family val="1"/>
    </font>
    <font>
      <sz val="9"/>
      <color rgb="FF000000"/>
      <name val="Calibri"/>
      <family val="2"/>
    </font>
    <font>
      <vertAlign val="superscript"/>
      <sz val="8"/>
      <color rgb="FF000000"/>
      <name val="Calibri"/>
      <family val="2"/>
    </font>
    <font>
      <sz val="8"/>
      <color rgb="FF000000"/>
      <name val="Calibri"/>
      <family val="2"/>
    </font>
    <font>
      <b/>
      <vertAlign val="subscript"/>
      <sz val="16"/>
      <color theme="0"/>
      <name val="Calibri"/>
      <family val="2"/>
    </font>
    <font>
      <b/>
      <vertAlign val="superscript"/>
      <sz val="16"/>
      <color theme="0"/>
      <name val="Calibri"/>
      <family val="2"/>
    </font>
    <font>
      <b/>
      <i/>
      <u/>
      <sz val="14"/>
      <color theme="1"/>
      <name val="Times New Roman"/>
      <family val="1"/>
    </font>
    <font>
      <b/>
      <u/>
      <sz val="16"/>
      <color theme="1"/>
      <name val="Times New Roman"/>
      <family val="1"/>
    </font>
  </fonts>
  <fills count="3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70C0"/>
        <bgColor indexed="64"/>
      </patternFill>
    </fill>
    <fill>
      <patternFill patternType="gray125">
        <bgColor theme="0"/>
      </patternFill>
    </fill>
    <fill>
      <patternFill patternType="gray125">
        <bgColor theme="0" tint="-0.34998626667073579"/>
      </patternFill>
    </fill>
    <fill>
      <patternFill patternType="solid">
        <fgColor rgb="FF002060"/>
        <bgColor indexed="64"/>
      </patternFill>
    </fill>
    <fill>
      <patternFill patternType="gray125">
        <fgColor auto="1"/>
        <bgColor theme="0" tint="-0.34998626667073579"/>
      </patternFill>
    </fill>
    <fill>
      <patternFill patternType="solid">
        <fgColor theme="1"/>
        <bgColor indexed="64"/>
      </patternFill>
    </fill>
    <fill>
      <patternFill patternType="solid">
        <fgColor rgb="FFFFFF00"/>
        <bgColor indexed="64"/>
      </patternFill>
    </fill>
    <fill>
      <patternFill patternType="gray125">
        <bgColor theme="1" tint="0.34998626667073579"/>
      </patternFill>
    </fill>
    <fill>
      <patternFill patternType="solid">
        <fgColor theme="7" tint="0.59999389629810485"/>
        <bgColor indexed="64"/>
      </patternFill>
    </fill>
    <fill>
      <patternFill patternType="solid">
        <fgColor rgb="FF00FF00"/>
        <bgColor indexed="64"/>
      </patternFill>
    </fill>
    <fill>
      <patternFill patternType="solid">
        <fgColor rgb="FFFFC0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gray125">
        <fgColor auto="1"/>
        <bgColor theme="0"/>
      </patternFill>
    </fill>
    <fill>
      <patternFill patternType="solid">
        <fgColor theme="9" tint="0.39997558519241921"/>
        <bgColor indexed="64"/>
      </patternFill>
    </fill>
    <fill>
      <patternFill patternType="solid">
        <fgColor theme="0"/>
        <bgColor theme="4" tint="0.79998168889431442"/>
      </patternFill>
    </fill>
    <fill>
      <patternFill patternType="solid">
        <fgColor rgb="FFFF00FF"/>
        <bgColor indexed="64"/>
      </patternFill>
    </fill>
    <fill>
      <patternFill patternType="solid">
        <fgColor rgb="FFFF0000"/>
        <bgColor indexed="64"/>
      </patternFill>
    </fill>
    <fill>
      <patternFill patternType="solid">
        <fgColor rgb="FFFFFFFF"/>
        <bgColor indexed="64"/>
      </patternFill>
    </fill>
    <fill>
      <patternFill patternType="solid">
        <fgColor theme="1" tint="0.34998626667073579"/>
        <bgColor indexed="64"/>
      </patternFill>
    </fill>
  </fills>
  <borders count="13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auto="1"/>
      </right>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thin">
        <color theme="2" tint="-0.24994659260841701"/>
      </right>
      <top style="medium">
        <color indexed="64"/>
      </top>
      <bottom style="thin">
        <color theme="2" tint="-0.24994659260841701"/>
      </bottom>
      <diagonal/>
    </border>
    <border>
      <left style="thin">
        <color theme="2" tint="-0.24994659260841701"/>
      </left>
      <right style="thin">
        <color theme="2" tint="-0.24994659260841701"/>
      </right>
      <top style="medium">
        <color indexed="64"/>
      </top>
      <bottom style="thin">
        <color theme="2" tint="-0.24994659260841701"/>
      </bottom>
      <diagonal/>
    </border>
    <border>
      <left style="thin">
        <color theme="2" tint="-0.24994659260841701"/>
      </left>
      <right style="medium">
        <color indexed="64"/>
      </right>
      <top style="medium">
        <color indexed="64"/>
      </top>
      <bottom style="thin">
        <color theme="2" tint="-0.24994659260841701"/>
      </bottom>
      <diagonal/>
    </border>
    <border>
      <left style="medium">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indexed="64"/>
      </right>
      <top style="thin">
        <color theme="2" tint="-0.24994659260841701"/>
      </top>
      <bottom style="thin">
        <color theme="2" tint="-0.24994659260841701"/>
      </bottom>
      <diagonal/>
    </border>
    <border>
      <left style="medium">
        <color indexed="64"/>
      </left>
      <right style="thin">
        <color theme="2" tint="-0.24994659260841701"/>
      </right>
      <top style="thin">
        <color theme="2" tint="-0.24994659260841701"/>
      </top>
      <bottom style="medium">
        <color indexed="64"/>
      </bottom>
      <diagonal/>
    </border>
    <border>
      <left style="thin">
        <color theme="2" tint="-0.24994659260841701"/>
      </left>
      <right style="thin">
        <color theme="2" tint="-0.24994659260841701"/>
      </right>
      <top style="thin">
        <color theme="2" tint="-0.24994659260841701"/>
      </top>
      <bottom style="medium">
        <color indexed="64"/>
      </bottom>
      <diagonal/>
    </border>
    <border>
      <left style="thin">
        <color theme="2" tint="-0.24994659260841701"/>
      </left>
      <right style="medium">
        <color indexed="64"/>
      </right>
      <top style="thin">
        <color theme="2" tint="-0.2499465926084170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double">
        <color indexed="64"/>
      </bottom>
      <diagonal/>
    </border>
    <border>
      <left/>
      <right style="thin">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bottom style="thick">
        <color indexed="64"/>
      </bottom>
      <diagonal/>
    </border>
    <border>
      <left/>
      <right style="thick">
        <color indexed="64"/>
      </right>
      <top style="thick">
        <color indexed="64"/>
      </top>
      <bottom/>
      <diagonal/>
    </border>
    <border>
      <left style="medium">
        <color indexed="64"/>
      </left>
      <right style="medium">
        <color indexed="64"/>
      </right>
      <top style="double">
        <color indexed="64"/>
      </top>
      <bottom style="medium">
        <color indexed="64"/>
      </bottom>
      <diagonal/>
    </border>
    <border>
      <left/>
      <right style="thick">
        <color indexed="64"/>
      </right>
      <top style="thin">
        <color indexed="64"/>
      </top>
      <bottom style="double">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double">
        <color indexed="64"/>
      </top>
      <bottom style="medium">
        <color indexed="64"/>
      </bottom>
      <diagonal/>
    </border>
    <border>
      <left/>
      <right style="thick">
        <color indexed="64"/>
      </right>
      <top style="medium">
        <color indexed="64"/>
      </top>
      <bottom/>
      <diagonal/>
    </border>
    <border>
      <left style="thin">
        <color indexed="64"/>
      </left>
      <right style="medium">
        <color indexed="64"/>
      </right>
      <top/>
      <bottom style="double">
        <color indexed="64"/>
      </bottom>
      <diagonal/>
    </border>
    <border>
      <left/>
      <right/>
      <top style="thin">
        <color indexed="64"/>
      </top>
      <bottom/>
      <diagonal/>
    </border>
    <border>
      <left/>
      <right/>
      <top/>
      <bottom style="thin">
        <color theme="4" tint="0.39997558519241921"/>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right style="medium">
        <color indexed="64"/>
      </right>
      <top style="thick">
        <color indexed="64"/>
      </top>
      <bottom/>
      <diagonal/>
    </border>
    <border>
      <left style="medium">
        <color indexed="64"/>
      </left>
      <right style="medium">
        <color indexed="64"/>
      </right>
      <top style="medium">
        <color indexed="64"/>
      </top>
      <bottom style="thick">
        <color indexed="64"/>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16">
    <xf numFmtId="0" fontId="0" fillId="0" borderId="0"/>
    <xf numFmtId="0" fontId="3" fillId="0" borderId="0" applyNumberFormat="0" applyFill="0" applyBorder="0" applyAlignment="0" applyProtection="0"/>
    <xf numFmtId="9" fontId="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4" fillId="0" borderId="0" applyFont="0" applyFill="0" applyBorder="0" applyAlignment="0" applyProtection="0"/>
    <xf numFmtId="0" fontId="74" fillId="0" borderId="0"/>
    <xf numFmtId="0" fontId="4" fillId="0" borderId="0"/>
    <xf numFmtId="0" fontId="4" fillId="0" borderId="0"/>
    <xf numFmtId="9" fontId="4" fillId="0" borderId="0" applyFont="0" applyFill="0" applyBorder="0" applyAlignment="0" applyProtection="0"/>
    <xf numFmtId="43" fontId="39" fillId="0" borderId="0" applyFont="0" applyFill="0" applyBorder="0" applyAlignment="0" applyProtection="0"/>
    <xf numFmtId="0" fontId="24" fillId="0" borderId="0"/>
    <xf numFmtId="9" fontId="105" fillId="0" borderId="0" applyFont="0" applyFill="0" applyBorder="0" applyAlignment="0" applyProtection="0"/>
    <xf numFmtId="43" fontId="4" fillId="0" borderId="0" applyFont="0" applyFill="0" applyBorder="0" applyAlignment="0" applyProtection="0"/>
    <xf numFmtId="0" fontId="73" fillId="0" borderId="0"/>
  </cellStyleXfs>
  <cellXfs count="2592">
    <xf numFmtId="0" fontId="0" fillId="0" borderId="0" xfId="0"/>
    <xf numFmtId="0" fontId="5" fillId="0" borderId="0" xfId="0" applyFont="1"/>
    <xf numFmtId="0" fontId="7" fillId="0" borderId="0" xfId="0" applyFont="1"/>
    <xf numFmtId="164" fontId="7" fillId="0" borderId="0" xfId="2" applyNumberFormat="1" applyFont="1" applyBorder="1" applyAlignment="1">
      <alignment horizontal="center"/>
    </xf>
    <xf numFmtId="0" fontId="7" fillId="0" borderId="0" xfId="0" applyFont="1" applyBorder="1"/>
    <xf numFmtId="0" fontId="12" fillId="0" borderId="0" xfId="0" applyFont="1" applyBorder="1"/>
    <xf numFmtId="0" fontId="7" fillId="0" borderId="0" xfId="0" applyFont="1" applyBorder="1" applyAlignment="1">
      <alignment horizontal="right" wrapText="1"/>
    </xf>
    <xf numFmtId="164" fontId="8" fillId="0" borderId="0" xfId="2" applyNumberFormat="1" applyFont="1" applyBorder="1" applyAlignment="1">
      <alignment horizontal="center"/>
    </xf>
    <xf numFmtId="167" fontId="8" fillId="0" borderId="0" xfId="2" applyNumberFormat="1" applyFont="1" applyBorder="1" applyAlignment="1">
      <alignment horizontal="center"/>
    </xf>
    <xf numFmtId="2" fontId="8" fillId="0" borderId="0" xfId="2" applyNumberFormat="1" applyFont="1" applyBorder="1" applyAlignment="1">
      <alignment horizontal="center"/>
    </xf>
    <xf numFmtId="168" fontId="7" fillId="0" borderId="0" xfId="0" applyNumberFormat="1" applyFont="1" applyAlignment="1">
      <alignment horizontal="left"/>
    </xf>
    <xf numFmtId="0" fontId="0" fillId="0" borderId="0" xfId="0" applyFont="1"/>
    <xf numFmtId="0" fontId="19" fillId="0" borderId="0" xfId="0" applyFont="1"/>
    <xf numFmtId="0" fontId="18" fillId="0" borderId="0" xfId="0" applyFont="1"/>
    <xf numFmtId="0" fontId="0" fillId="0" borderId="0" xfId="0" applyFont="1" applyFill="1" applyBorder="1"/>
    <xf numFmtId="0" fontId="24" fillId="0" borderId="0" xfId="0"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64" fontId="25" fillId="0" borderId="10" xfId="0" applyNumberFormat="1" applyFont="1" applyBorder="1" applyAlignment="1">
      <alignment horizontal="center" vertical="center" shrinkToFit="1"/>
    </xf>
    <xf numFmtId="0" fontId="0" fillId="0" borderId="0" xfId="0" applyFont="1" applyFill="1"/>
    <xf numFmtId="0" fontId="0" fillId="0" borderId="0" xfId="0" applyFont="1" applyAlignment="1">
      <alignment wrapText="1"/>
    </xf>
    <xf numFmtId="0" fontId="26" fillId="0" borderId="8" xfId="0" applyFont="1" applyBorder="1" applyAlignment="1">
      <alignment wrapText="1"/>
    </xf>
    <xf numFmtId="0" fontId="27" fillId="0" borderId="8" xfId="0" applyFont="1" applyBorder="1" applyAlignment="1">
      <alignment horizontal="center" vertical="center" wrapText="1"/>
    </xf>
    <xf numFmtId="3" fontId="29"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9" fontId="29" fillId="0" borderId="4" xfId="0" applyNumberFormat="1" applyFont="1" applyBorder="1" applyAlignment="1">
      <alignment horizontal="center" vertical="center" wrapText="1"/>
    </xf>
    <xf numFmtId="10" fontId="29" fillId="0" borderId="4" xfId="0"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33" fillId="0" borderId="0" xfId="0" applyFont="1"/>
    <xf numFmtId="0" fontId="32" fillId="3" borderId="0" xfId="0" applyFont="1" applyFill="1"/>
    <xf numFmtId="0" fontId="32" fillId="0" borderId="0" xfId="0" applyFont="1"/>
    <xf numFmtId="0" fontId="0" fillId="0" borderId="0" xfId="0" applyAlignment="1">
      <alignment horizontal="left" vertical="top"/>
    </xf>
    <xf numFmtId="0" fontId="11" fillId="0" borderId="0" xfId="0" applyFont="1"/>
    <xf numFmtId="3" fontId="17" fillId="2" borderId="3" xfId="0" applyNumberFormat="1" applyFont="1" applyFill="1" applyBorder="1" applyAlignment="1">
      <alignment horizontal="right" vertical="center" wrapText="1"/>
    </xf>
    <xf numFmtId="0" fontId="17" fillId="2" borderId="23" xfId="0" applyFont="1" applyFill="1" applyBorder="1" applyAlignment="1">
      <alignment horizontal="right" vertical="center" wrapText="1"/>
    </xf>
    <xf numFmtId="3" fontId="17" fillId="2" borderId="23" xfId="0" applyNumberFormat="1" applyFont="1" applyFill="1" applyBorder="1" applyAlignment="1">
      <alignment horizontal="right" vertical="center" wrapText="1"/>
    </xf>
    <xf numFmtId="0" fontId="35" fillId="0" borderId="0" xfId="3" applyFont="1" applyBorder="1" applyAlignment="1">
      <alignment vertical="center" wrapText="1"/>
    </xf>
    <xf numFmtId="0" fontId="0" fillId="0" borderId="0" xfId="0" applyFont="1" applyAlignment="1">
      <alignment horizontal="right"/>
    </xf>
    <xf numFmtId="0" fontId="0" fillId="0" borderId="0" xfId="0" applyFont="1" applyAlignment="1">
      <alignment textRotation="90"/>
    </xf>
    <xf numFmtId="0" fontId="36" fillId="0" borderId="0" xfId="3" applyFont="1" applyFill="1" applyBorder="1" applyAlignment="1">
      <alignment vertical="center" textRotation="90"/>
    </xf>
    <xf numFmtId="0" fontId="0" fillId="0" borderId="0" xfId="0" applyFont="1" applyAlignment="1">
      <alignment vertical="center"/>
    </xf>
    <xf numFmtId="0" fontId="7" fillId="0" borderId="0" xfId="0" applyFont="1" applyAlignment="1">
      <alignment horizontal="center"/>
    </xf>
    <xf numFmtId="0" fontId="0" fillId="0" borderId="0" xfId="0" applyFont="1" applyAlignment="1">
      <alignment horizontal="center" vertical="center"/>
    </xf>
    <xf numFmtId="0" fontId="6" fillId="0" borderId="0" xfId="5" applyFont="1" applyBorder="1"/>
    <xf numFmtId="0" fontId="37" fillId="0" borderId="0" xfId="5" applyFont="1" applyFill="1" applyBorder="1" applyAlignment="1">
      <alignment horizontal="centerContinuous"/>
    </xf>
    <xf numFmtId="43" fontId="38" fillId="0" borderId="0" xfId="5" applyNumberFormat="1" applyFont="1" applyFill="1" applyBorder="1" applyAlignment="1">
      <alignment horizontal="centerContinuous"/>
    </xf>
    <xf numFmtId="0" fontId="37" fillId="0" borderId="0" xfId="5" applyFont="1" applyFill="1" applyBorder="1" applyAlignment="1">
      <alignment horizontal="center"/>
    </xf>
    <xf numFmtId="0" fontId="6" fillId="0" borderId="0" xfId="5" applyFont="1" applyFill="1" applyBorder="1" applyAlignment="1">
      <alignment horizontal="center"/>
    </xf>
    <xf numFmtId="0" fontId="6" fillId="0" borderId="0" xfId="5" applyFont="1" applyFill="1" applyBorder="1"/>
    <xf numFmtId="0" fontId="6" fillId="0" borderId="0" xfId="5" applyFont="1" applyFill="1" applyBorder="1" applyAlignment="1">
      <alignment horizontal="center" wrapText="1"/>
    </xf>
    <xf numFmtId="0" fontId="39" fillId="0" borderId="0" xfId="5" applyFont="1" applyFill="1" applyBorder="1" applyAlignment="1">
      <alignment horizontal="center" wrapText="1"/>
    </xf>
    <xf numFmtId="170" fontId="0" fillId="0" borderId="0" xfId="4" applyNumberFormat="1" applyFont="1" applyFill="1" applyBorder="1"/>
    <xf numFmtId="170" fontId="0" fillId="0" borderId="0" xfId="4" applyNumberFormat="1" applyFont="1" applyBorder="1"/>
    <xf numFmtId="0" fontId="6" fillId="0" borderId="0" xfId="5" applyFill="1"/>
    <xf numFmtId="0" fontId="0" fillId="0" borderId="0" xfId="1" applyFont="1" applyFill="1" applyBorder="1"/>
    <xf numFmtId="0" fontId="6" fillId="0" borderId="0" xfId="1" applyFont="1" applyFill="1" applyBorder="1"/>
    <xf numFmtId="170" fontId="6" fillId="0" borderId="0" xfId="4" applyNumberFormat="1" applyFont="1" applyFill="1" applyBorder="1"/>
    <xf numFmtId="0" fontId="0" fillId="0" borderId="0" xfId="1" applyFont="1" applyFill="1"/>
    <xf numFmtId="164" fontId="0" fillId="0" borderId="0" xfId="2" applyNumberFormat="1" applyFont="1" applyBorder="1"/>
    <xf numFmtId="164" fontId="0" fillId="0" borderId="13" xfId="2" applyNumberFormat="1" applyFont="1" applyBorder="1"/>
    <xf numFmtId="171" fontId="39" fillId="0" borderId="13" xfId="6" applyNumberFormat="1" applyFont="1" applyBorder="1"/>
    <xf numFmtId="9" fontId="39" fillId="0" borderId="0" xfId="2" applyNumberFormat="1" applyFont="1" applyBorder="1"/>
    <xf numFmtId="164" fontId="39" fillId="0" borderId="0" xfId="2" applyNumberFormat="1" applyFont="1" applyBorder="1"/>
    <xf numFmtId="0" fontId="40" fillId="0" borderId="0" xfId="3" applyFont="1" applyFill="1" applyBorder="1" applyAlignment="1">
      <alignment vertical="center"/>
    </xf>
    <xf numFmtId="0" fontId="26" fillId="0" borderId="8" xfId="0" applyFont="1" applyBorder="1" applyAlignment="1">
      <alignment horizontal="center" vertical="center" wrapText="1"/>
    </xf>
    <xf numFmtId="0" fontId="28" fillId="5" borderId="2" xfId="0" applyFont="1" applyFill="1" applyBorder="1" applyAlignment="1">
      <alignment horizontal="center" vertical="center" wrapText="1"/>
    </xf>
    <xf numFmtId="0" fontId="26" fillId="0" borderId="23" xfId="0" applyFont="1" applyBorder="1" applyAlignment="1">
      <alignment wrapText="1"/>
    </xf>
    <xf numFmtId="0" fontId="27" fillId="0" borderId="4" xfId="0" applyFont="1" applyBorder="1" applyAlignment="1">
      <alignment horizontal="center" vertical="center" wrapText="1"/>
    </xf>
    <xf numFmtId="164" fontId="25" fillId="0" borderId="46" xfId="0" applyNumberFormat="1" applyFont="1" applyBorder="1" applyAlignment="1">
      <alignment horizontal="center" vertical="center" shrinkToFit="1"/>
    </xf>
    <xf numFmtId="3" fontId="45" fillId="0" borderId="29" xfId="0" applyNumberFormat="1" applyFont="1" applyBorder="1" applyAlignment="1">
      <alignment horizontal="center" vertical="center" shrinkToFit="1"/>
    </xf>
    <xf numFmtId="164" fontId="45" fillId="0" borderId="29" xfId="0" applyNumberFormat="1" applyFont="1" applyBorder="1" applyAlignment="1">
      <alignment horizontal="center" vertical="center" shrinkToFit="1"/>
    </xf>
    <xf numFmtId="0" fontId="13" fillId="2" borderId="1" xfId="0" applyFont="1" applyFill="1" applyBorder="1" applyAlignment="1">
      <alignment horizontal="center" textRotation="90" wrapText="1"/>
    </xf>
    <xf numFmtId="0" fontId="11" fillId="4" borderId="1" xfId="0" applyFont="1" applyFill="1" applyBorder="1" applyAlignment="1">
      <alignment horizontal="center" textRotation="90" wrapText="1"/>
    </xf>
    <xf numFmtId="0" fontId="11" fillId="2" borderId="1" xfId="0" applyFont="1" applyFill="1" applyBorder="1" applyAlignment="1">
      <alignment horizontal="center" textRotation="90" wrapText="1"/>
    </xf>
    <xf numFmtId="0" fontId="10" fillId="4" borderId="50"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3" fillId="2" borderId="58"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Border="1"/>
    <xf numFmtId="0" fontId="0" fillId="0" borderId="24" xfId="0" applyBorder="1"/>
    <xf numFmtId="0" fontId="13" fillId="2" borderId="53" xfId="0" applyFont="1" applyFill="1" applyBorder="1" applyAlignment="1">
      <alignment horizontal="center" vertical="center" wrapText="1"/>
    </xf>
    <xf numFmtId="0" fontId="13" fillId="2" borderId="50" xfId="0" applyFont="1" applyFill="1" applyBorder="1" applyAlignment="1">
      <alignment horizontal="right" vertical="center" wrapText="1"/>
    </xf>
    <xf numFmtId="0" fontId="13" fillId="2" borderId="42" xfId="0" applyFont="1" applyFill="1" applyBorder="1" applyAlignment="1">
      <alignment horizontal="right" vertical="center" wrapText="1"/>
    </xf>
    <xf numFmtId="0" fontId="13" fillId="2" borderId="63" xfId="0" applyFont="1" applyFill="1" applyBorder="1" applyAlignment="1">
      <alignment horizontal="right" vertical="center" wrapText="1"/>
    </xf>
    <xf numFmtId="0" fontId="13" fillId="2" borderId="70" xfId="0" applyFont="1" applyFill="1" applyBorder="1" applyAlignment="1">
      <alignment horizontal="right" vertical="center" wrapText="1"/>
    </xf>
    <xf numFmtId="0" fontId="13" fillId="2" borderId="53" xfId="0" applyFont="1" applyFill="1" applyBorder="1" applyAlignment="1">
      <alignment horizontal="right" vertical="center" wrapText="1"/>
    </xf>
    <xf numFmtId="0" fontId="0" fillId="0" borderId="0" xfId="0" applyAlignment="1">
      <alignment horizontal="right"/>
    </xf>
    <xf numFmtId="0" fontId="17" fillId="2" borderId="50" xfId="0" applyFont="1" applyFill="1" applyBorder="1" applyAlignment="1">
      <alignment horizontal="right" vertical="center" wrapText="1"/>
    </xf>
    <xf numFmtId="0" fontId="17" fillId="2" borderId="42" xfId="0" applyFont="1" applyFill="1" applyBorder="1" applyAlignment="1">
      <alignment horizontal="right" vertical="center" wrapText="1"/>
    </xf>
    <xf numFmtId="3" fontId="17" fillId="2" borderId="63" xfId="0" applyNumberFormat="1" applyFont="1" applyFill="1" applyBorder="1" applyAlignment="1">
      <alignment horizontal="right" vertical="center" wrapText="1"/>
    </xf>
    <xf numFmtId="0" fontId="17" fillId="2" borderId="44" xfId="0" applyFont="1" applyFill="1" applyBorder="1" applyAlignment="1">
      <alignment horizontal="right" vertical="center" wrapText="1"/>
    </xf>
    <xf numFmtId="3" fontId="17" fillId="2" borderId="42" xfId="0" applyNumberFormat="1" applyFont="1" applyFill="1" applyBorder="1" applyAlignment="1">
      <alignment horizontal="right" vertical="center" wrapText="1"/>
    </xf>
    <xf numFmtId="3" fontId="17" fillId="2" borderId="44" xfId="0" applyNumberFormat="1" applyFont="1" applyFill="1" applyBorder="1" applyAlignment="1">
      <alignment horizontal="right" vertical="center" wrapText="1"/>
    </xf>
    <xf numFmtId="0" fontId="17" fillId="2" borderId="51" xfId="0" applyFont="1" applyFill="1" applyBorder="1" applyAlignment="1">
      <alignment horizontal="right" vertical="center" wrapText="1"/>
    </xf>
    <xf numFmtId="0" fontId="17" fillId="2" borderId="32" xfId="0" applyFont="1" applyFill="1" applyBorder="1" applyAlignment="1">
      <alignment horizontal="right" vertical="center" wrapText="1"/>
    </xf>
    <xf numFmtId="0" fontId="17" fillId="2" borderId="55" xfId="0" applyFont="1" applyFill="1" applyBorder="1" applyAlignment="1">
      <alignment horizontal="right" vertical="center" wrapText="1"/>
    </xf>
    <xf numFmtId="0" fontId="17" fillId="2" borderId="78" xfId="0" applyFont="1" applyFill="1" applyBorder="1" applyAlignment="1">
      <alignment horizontal="right" vertical="center" wrapText="1"/>
    </xf>
    <xf numFmtId="3" fontId="17" fillId="2" borderId="53" xfId="0" applyNumberFormat="1" applyFont="1" applyFill="1" applyBorder="1" applyAlignment="1">
      <alignment horizontal="right" vertical="center" wrapText="1"/>
    </xf>
    <xf numFmtId="0" fontId="17" fillId="2" borderId="1" xfId="0" applyFont="1" applyFill="1" applyBorder="1" applyAlignment="1">
      <alignment horizontal="right" vertical="center" wrapText="1"/>
    </xf>
    <xf numFmtId="0" fontId="13" fillId="2" borderId="6" xfId="0" applyFont="1" applyFill="1" applyBorder="1" applyAlignment="1">
      <alignment horizontal="center" vertical="center"/>
    </xf>
    <xf numFmtId="0" fontId="0" fillId="4" borderId="9" xfId="0" applyFont="1" applyFill="1" applyBorder="1" applyAlignment="1">
      <alignment horizontal="center" vertical="center" wrapText="1"/>
    </xf>
    <xf numFmtId="0" fontId="0" fillId="4" borderId="6" xfId="0" applyFont="1" applyFill="1" applyBorder="1" applyAlignment="1">
      <alignment horizontal="center" vertical="center" wrapText="1"/>
    </xf>
    <xf numFmtId="10" fontId="0" fillId="0" borderId="56" xfId="0" applyNumberFormat="1" applyFont="1" applyBorder="1" applyAlignment="1">
      <alignment horizontal="center" vertical="center"/>
    </xf>
    <xf numFmtId="3" fontId="5" fillId="0" borderId="43" xfId="0" applyNumberFormat="1" applyFont="1" applyBorder="1" applyAlignment="1">
      <alignment horizontal="center" vertical="center"/>
    </xf>
    <xf numFmtId="0" fontId="14" fillId="2" borderId="50" xfId="0" applyFont="1" applyFill="1" applyBorder="1" applyAlignment="1">
      <alignment horizontal="center" vertical="center" wrapText="1"/>
    </xf>
    <xf numFmtId="0" fontId="17" fillId="2" borderId="63" xfId="0" applyFont="1" applyFill="1" applyBorder="1" applyAlignment="1">
      <alignment horizontal="right" vertical="center" wrapText="1"/>
    </xf>
    <xf numFmtId="0" fontId="44" fillId="2" borderId="50" xfId="0" applyFont="1" applyFill="1" applyBorder="1" applyAlignment="1">
      <alignment horizontal="right" vertical="top" wrapText="1"/>
    </xf>
    <xf numFmtId="0" fontId="44" fillId="2" borderId="42" xfId="0" applyFont="1" applyFill="1" applyBorder="1" applyAlignment="1">
      <alignment horizontal="right" vertical="top" wrapText="1" indent="1"/>
    </xf>
    <xf numFmtId="0" fontId="44" fillId="2" borderId="42" xfId="0" applyFont="1" applyFill="1" applyBorder="1" applyAlignment="1">
      <alignment horizontal="right" vertical="top" wrapText="1"/>
    </xf>
    <xf numFmtId="0" fontId="44" fillId="2" borderId="64" xfId="0" applyFont="1" applyFill="1" applyBorder="1" applyAlignment="1">
      <alignment horizontal="right" vertical="top" wrapText="1" indent="1"/>
    </xf>
    <xf numFmtId="0" fontId="44" fillId="2" borderId="44" xfId="0" applyFont="1" applyFill="1" applyBorder="1" applyAlignment="1">
      <alignment horizontal="right" vertical="top" wrapText="1" indent="1"/>
    </xf>
    <xf numFmtId="0" fontId="44" fillId="2" borderId="1" xfId="0" applyFont="1" applyFill="1" applyBorder="1" applyAlignment="1">
      <alignment horizontal="right" vertical="top" wrapText="1"/>
    </xf>
    <xf numFmtId="0" fontId="13" fillId="2" borderId="78" xfId="0" applyFont="1" applyFill="1" applyBorder="1" applyAlignment="1">
      <alignment horizontal="center" vertical="center" wrapText="1"/>
    </xf>
    <xf numFmtId="3" fontId="11" fillId="0" borderId="43" xfId="0" applyNumberFormat="1" applyFont="1" applyBorder="1" applyAlignment="1">
      <alignment horizontal="center" vertical="center"/>
    </xf>
    <xf numFmtId="3" fontId="21" fillId="0" borderId="71" xfId="0" applyNumberFormat="1" applyFont="1" applyBorder="1" applyAlignment="1">
      <alignment horizontal="center" vertical="center" wrapText="1"/>
    </xf>
    <xf numFmtId="3" fontId="21" fillId="0" borderId="72" xfId="0" applyNumberFormat="1" applyFont="1" applyBorder="1" applyAlignment="1">
      <alignment horizontal="center" vertical="center" wrapText="1"/>
    </xf>
    <xf numFmtId="0" fontId="10" fillId="4" borderId="82" xfId="0" applyFont="1" applyFill="1" applyBorder="1" applyAlignment="1">
      <alignment horizontal="center" vertical="center" wrapText="1"/>
    </xf>
    <xf numFmtId="0" fontId="17" fillId="2" borderId="9" xfId="0" applyFont="1" applyFill="1" applyBorder="1" applyAlignment="1">
      <alignment horizontal="right" vertical="center" wrapText="1"/>
    </xf>
    <xf numFmtId="3" fontId="11" fillId="0" borderId="69" xfId="0" applyNumberFormat="1" applyFont="1" applyBorder="1" applyAlignment="1">
      <alignment horizontal="center" vertical="center"/>
    </xf>
    <xf numFmtId="3" fontId="17" fillId="2" borderId="9" xfId="0" applyNumberFormat="1" applyFont="1" applyFill="1" applyBorder="1" applyAlignment="1">
      <alignment horizontal="right" vertical="center" wrapText="1"/>
    </xf>
    <xf numFmtId="3" fontId="17" fillId="2" borderId="58"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9" fillId="4" borderId="1" xfId="0" applyFont="1" applyFill="1" applyBorder="1" applyAlignment="1">
      <alignment horizontal="center" textRotation="90" wrapText="1"/>
    </xf>
    <xf numFmtId="0" fontId="15" fillId="4" borderId="6" xfId="0" applyFont="1" applyFill="1" applyBorder="1" applyAlignment="1">
      <alignment horizontal="center" vertical="center" wrapText="1"/>
    </xf>
    <xf numFmtId="0" fontId="13" fillId="4" borderId="1" xfId="0" applyFont="1" applyFill="1" applyBorder="1" applyAlignment="1">
      <alignment horizontal="center" textRotation="90" wrapText="1"/>
    </xf>
    <xf numFmtId="0" fontId="47" fillId="4" borderId="1" xfId="0" applyFont="1" applyFill="1" applyBorder="1" applyAlignment="1">
      <alignment vertical="center" wrapText="1"/>
    </xf>
    <xf numFmtId="3" fontId="21" fillId="0" borderId="50" xfId="0" applyNumberFormat="1" applyFont="1" applyBorder="1" applyAlignment="1">
      <alignment horizontal="center" vertical="center" wrapText="1"/>
    </xf>
    <xf numFmtId="3" fontId="21" fillId="0" borderId="42" xfId="0" applyNumberFormat="1" applyFont="1" applyBorder="1" applyAlignment="1">
      <alignment horizontal="center" vertical="center" wrapText="1"/>
    </xf>
    <xf numFmtId="3" fontId="21" fillId="0" borderId="63" xfId="0" applyNumberFormat="1" applyFont="1" applyBorder="1" applyAlignment="1">
      <alignment horizontal="center" vertical="center" wrapText="1"/>
    </xf>
    <xf numFmtId="3" fontId="21" fillId="0" borderId="74" xfId="0" applyNumberFormat="1" applyFont="1" applyBorder="1" applyAlignment="1">
      <alignment horizontal="center" vertical="center" wrapText="1"/>
    </xf>
    <xf numFmtId="0" fontId="30" fillId="4" borderId="1" xfId="0" applyFont="1" applyFill="1" applyBorder="1" applyAlignment="1">
      <alignment vertical="center" wrapText="1"/>
    </xf>
    <xf numFmtId="0" fontId="0" fillId="4" borderId="3" xfId="0" applyFont="1" applyFill="1" applyBorder="1" applyAlignment="1">
      <alignment horizontal="center" vertical="center" wrapText="1"/>
    </xf>
    <xf numFmtId="0" fontId="52" fillId="0" borderId="0" xfId="5" applyFont="1"/>
    <xf numFmtId="0" fontId="52" fillId="0" borderId="0" xfId="0" applyFont="1"/>
    <xf numFmtId="0" fontId="52" fillId="0" borderId="0" xfId="0" applyFont="1" applyAlignment="1">
      <alignment vertical="top"/>
    </xf>
    <xf numFmtId="0" fontId="52" fillId="0" borderId="0" xfId="5" applyFont="1" applyAlignment="1">
      <alignment horizontal="center"/>
    </xf>
    <xf numFmtId="0" fontId="52" fillId="0" borderId="0" xfId="5" applyFont="1" applyBorder="1" applyAlignment="1">
      <alignment horizontal="center"/>
    </xf>
    <xf numFmtId="0" fontId="52" fillId="0" borderId="81" xfId="5" applyFont="1" applyBorder="1" applyAlignment="1">
      <alignment horizontal="center"/>
    </xf>
    <xf numFmtId="0" fontId="52" fillId="0" borderId="81" xfId="5" applyFont="1" applyBorder="1" applyAlignment="1">
      <alignment horizontal="right"/>
    </xf>
    <xf numFmtId="0" fontId="52" fillId="0" borderId="80" xfId="5" applyFont="1" applyBorder="1"/>
    <xf numFmtId="0" fontId="52" fillId="0" borderId="0" xfId="5" applyFont="1" applyBorder="1" applyAlignment="1">
      <alignment horizontal="right" wrapText="1"/>
    </xf>
    <xf numFmtId="0" fontId="52" fillId="2" borderId="51" xfId="5" applyFont="1" applyFill="1" applyBorder="1"/>
    <xf numFmtId="0" fontId="52" fillId="2" borderId="32" xfId="5" applyFont="1" applyFill="1" applyBorder="1"/>
    <xf numFmtId="0" fontId="52" fillId="2" borderId="32" xfId="5" applyFont="1" applyFill="1" applyBorder="1" applyAlignment="1">
      <alignment horizontal="right"/>
    </xf>
    <xf numFmtId="0" fontId="8" fillId="7" borderId="2" xfId="0" applyFont="1" applyFill="1" applyBorder="1" applyAlignment="1">
      <alignment horizontal="center" vertical="center" wrapText="1"/>
    </xf>
    <xf numFmtId="0" fontId="50" fillId="2" borderId="29" xfId="0" applyFont="1" applyFill="1" applyBorder="1" applyAlignment="1">
      <alignment horizontal="center" textRotation="90" wrapText="1"/>
    </xf>
    <xf numFmtId="0" fontId="43" fillId="8" borderId="57" xfId="0" applyFont="1" applyFill="1" applyBorder="1" applyAlignment="1">
      <alignment horizontal="center" wrapText="1"/>
    </xf>
    <xf numFmtId="0" fontId="0" fillId="8" borderId="31" xfId="0" applyFont="1" applyFill="1" applyBorder="1"/>
    <xf numFmtId="0" fontId="10" fillId="4" borderId="64"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8" fillId="2" borderId="1" xfId="0" applyFont="1" applyFill="1" applyBorder="1" applyAlignment="1">
      <alignment horizontal="center" textRotation="90" wrapText="1"/>
    </xf>
    <xf numFmtId="0" fontId="15" fillId="4" borderId="3" xfId="0" applyFont="1" applyFill="1" applyBorder="1" applyAlignment="1">
      <alignment horizontal="center" vertical="center" wrapText="1"/>
    </xf>
    <xf numFmtId="0" fontId="8" fillId="7" borderId="79" xfId="0" applyFont="1" applyFill="1" applyBorder="1" applyAlignment="1">
      <alignment horizontal="center" textRotation="90" wrapText="1"/>
    </xf>
    <xf numFmtId="0" fontId="8" fillId="7" borderId="68" xfId="0" applyFont="1" applyFill="1" applyBorder="1" applyAlignment="1">
      <alignment horizontal="center" textRotation="90" wrapText="1"/>
    </xf>
    <xf numFmtId="0" fontId="8" fillId="7" borderId="83" xfId="0" applyFont="1" applyFill="1" applyBorder="1" applyAlignment="1">
      <alignment horizontal="center" textRotation="90" wrapText="1"/>
    </xf>
    <xf numFmtId="0" fontId="13" fillId="2" borderId="3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8" fillId="2" borderId="6" xfId="0" applyFont="1" applyFill="1" applyBorder="1" applyAlignment="1">
      <alignment horizontal="center" textRotation="90" wrapText="1"/>
    </xf>
    <xf numFmtId="0" fontId="8" fillId="2" borderId="60" xfId="0" applyFont="1" applyFill="1" applyBorder="1" applyAlignment="1">
      <alignment horizontal="center" textRotation="90" wrapText="1"/>
    </xf>
    <xf numFmtId="0" fontId="8" fillId="2" borderId="61" xfId="0" applyFont="1" applyFill="1" applyBorder="1" applyAlignment="1">
      <alignment horizontal="center" textRotation="90" wrapText="1"/>
    </xf>
    <xf numFmtId="164" fontId="16" fillId="0" borderId="20" xfId="0" applyNumberFormat="1" applyFont="1" applyBorder="1" applyAlignment="1">
      <alignment horizontal="center" vertical="center" wrapText="1"/>
    </xf>
    <xf numFmtId="0" fontId="13" fillId="2" borderId="51" xfId="0" applyFont="1" applyFill="1" applyBorder="1" applyAlignment="1">
      <alignment horizontal="right" vertical="center" wrapText="1"/>
    </xf>
    <xf numFmtId="0" fontId="13" fillId="2" borderId="32" xfId="0" applyFont="1" applyFill="1" applyBorder="1" applyAlignment="1">
      <alignment horizontal="right" vertical="center" wrapText="1"/>
    </xf>
    <xf numFmtId="0" fontId="13" fillId="2" borderId="55" xfId="0" applyFont="1" applyFill="1" applyBorder="1" applyAlignment="1">
      <alignment horizontal="right" vertical="center" wrapText="1"/>
    </xf>
    <xf numFmtId="0" fontId="13" fillId="2" borderId="78" xfId="0" applyFont="1" applyFill="1" applyBorder="1" applyAlignment="1">
      <alignment horizontal="right" vertical="center" wrapText="1"/>
    </xf>
    <xf numFmtId="0" fontId="8" fillId="2" borderId="30" xfId="0" applyFont="1" applyFill="1" applyBorder="1" applyAlignment="1">
      <alignment horizontal="center" textRotation="90" wrapText="1"/>
    </xf>
    <xf numFmtId="0" fontId="51" fillId="2" borderId="57" xfId="0" applyFont="1" applyFill="1" applyBorder="1" applyAlignment="1">
      <alignment horizontal="center" wrapText="1"/>
    </xf>
    <xf numFmtId="0" fontId="51" fillId="2" borderId="73" xfId="0" applyFont="1" applyFill="1" applyBorder="1" applyAlignment="1">
      <alignment horizontal="center" wrapText="1"/>
    </xf>
    <xf numFmtId="0" fontId="8" fillId="2" borderId="2" xfId="0" applyFont="1" applyFill="1" applyBorder="1" applyAlignment="1">
      <alignment horizontal="center" vertical="center" wrapText="1"/>
    </xf>
    <xf numFmtId="0" fontId="42" fillId="8" borderId="61" xfId="0" applyFont="1" applyFill="1" applyBorder="1" applyAlignment="1">
      <alignment horizontal="center" vertical="center" wrapText="1"/>
    </xf>
    <xf numFmtId="0" fontId="42" fillId="8" borderId="67" xfId="0" applyFont="1" applyFill="1" applyBorder="1" applyAlignment="1">
      <alignment horizontal="center" vertical="center" wrapText="1"/>
    </xf>
    <xf numFmtId="0" fontId="50" fillId="2" borderId="60" xfId="3" applyFont="1" applyFill="1" applyBorder="1" applyAlignment="1">
      <alignment horizontal="center" wrapText="1"/>
    </xf>
    <xf numFmtId="0" fontId="63" fillId="0" borderId="0" xfId="0" applyFont="1"/>
    <xf numFmtId="166" fontId="0" fillId="8" borderId="9" xfId="0" applyNumberFormat="1" applyFont="1" applyFill="1" applyBorder="1" applyAlignment="1">
      <alignment horizontal="center" vertical="center" textRotation="90"/>
    </xf>
    <xf numFmtId="0" fontId="52" fillId="8" borderId="0" xfId="3" applyFont="1" applyFill="1" applyBorder="1" applyAlignment="1">
      <alignment horizontal="right" vertical="center"/>
    </xf>
    <xf numFmtId="165" fontId="52" fillId="8" borderId="0" xfId="3" applyNumberFormat="1" applyFont="1" applyFill="1" applyBorder="1" applyAlignment="1">
      <alignment horizontal="center" vertical="center"/>
    </xf>
    <xf numFmtId="165" fontId="50" fillId="8" borderId="0" xfId="3" applyNumberFormat="1" applyFont="1" applyFill="1" applyBorder="1" applyAlignment="1">
      <alignment horizontal="center" vertical="center"/>
    </xf>
    <xf numFmtId="0" fontId="50" fillId="2" borderId="1" xfId="3" applyFont="1" applyFill="1" applyBorder="1" applyAlignment="1">
      <alignment horizontal="center"/>
    </xf>
    <xf numFmtId="0" fontId="0" fillId="4" borderId="25" xfId="0" applyFont="1" applyFill="1" applyBorder="1"/>
    <xf numFmtId="0" fontId="0" fillId="4" borderId="2" xfId="0" applyFont="1" applyFill="1" applyBorder="1" applyAlignment="1">
      <alignment horizontal="right"/>
    </xf>
    <xf numFmtId="0" fontId="50" fillId="2" borderId="43" xfId="0" applyFont="1" applyFill="1" applyBorder="1" applyAlignment="1">
      <alignment horizontal="center"/>
    </xf>
    <xf numFmtId="0" fontId="50" fillId="2" borderId="84" xfId="0" applyFont="1" applyFill="1" applyBorder="1" applyAlignment="1">
      <alignment horizontal="center"/>
    </xf>
    <xf numFmtId="0" fontId="50" fillId="2" borderId="54" xfId="5" applyFont="1" applyFill="1" applyBorder="1" applyAlignment="1">
      <alignment horizontal="center"/>
    </xf>
    <xf numFmtId="0" fontId="50" fillId="2" borderId="23" xfId="5" applyFont="1" applyFill="1" applyBorder="1"/>
    <xf numFmtId="0" fontId="66" fillId="2" borderId="25" xfId="5" applyFont="1" applyFill="1" applyBorder="1" applyAlignment="1">
      <alignment horizontal="centerContinuous"/>
    </xf>
    <xf numFmtId="0" fontId="67" fillId="2" borderId="24" xfId="5" applyFont="1" applyFill="1" applyBorder="1" applyAlignment="1">
      <alignment horizontal="centerContinuous"/>
    </xf>
    <xf numFmtId="0" fontId="67" fillId="2" borderId="2" xfId="5" applyFont="1" applyFill="1" applyBorder="1" applyAlignment="1">
      <alignment horizontal="centerContinuous"/>
    </xf>
    <xf numFmtId="0" fontId="68" fillId="5" borderId="8" xfId="5" applyFont="1" applyFill="1" applyBorder="1" applyAlignment="1">
      <alignment horizontal="center"/>
    </xf>
    <xf numFmtId="164" fontId="7" fillId="12" borderId="10" xfId="0" applyNumberFormat="1" applyFont="1" applyFill="1" applyBorder="1" applyAlignment="1">
      <alignment horizontal="center" vertical="center" wrapText="1"/>
    </xf>
    <xf numFmtId="0" fontId="66" fillId="2" borderId="25" xfId="5" quotePrefix="1" applyFont="1" applyFill="1" applyBorder="1" applyAlignment="1">
      <alignment horizontal="centerContinuous"/>
    </xf>
    <xf numFmtId="0" fontId="0" fillId="0" borderId="0" xfId="0"/>
    <xf numFmtId="0" fontId="5" fillId="2" borderId="4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9" fontId="5" fillId="0" borderId="37" xfId="0" applyNumberFormat="1" applyFont="1" applyBorder="1" applyAlignment="1">
      <alignment horizontal="center" vertical="center"/>
    </xf>
    <xf numFmtId="9" fontId="5" fillId="0" borderId="4" xfId="0" applyNumberFormat="1" applyFont="1" applyBorder="1" applyAlignment="1">
      <alignment horizontal="center" vertical="center"/>
    </xf>
    <xf numFmtId="3" fontId="5" fillId="0" borderId="69" xfId="0" applyNumberFormat="1" applyFont="1" applyBorder="1" applyAlignment="1">
      <alignment horizontal="center" vertical="center"/>
    </xf>
    <xf numFmtId="0" fontId="49" fillId="0" borderId="14" xfId="0" applyFont="1" applyBorder="1" applyAlignment="1">
      <alignment horizontal="center" vertical="center" wrapText="1"/>
    </xf>
    <xf numFmtId="0" fontId="49" fillId="0" borderId="16" xfId="0" applyFont="1" applyBorder="1" applyAlignment="1">
      <alignment horizontal="center" vertical="center" wrapText="1"/>
    </xf>
    <xf numFmtId="9" fontId="49" fillId="0" borderId="18" xfId="0" applyNumberFormat="1" applyFont="1" applyBorder="1" applyAlignment="1">
      <alignment horizontal="center" vertical="center" wrapText="1"/>
    </xf>
    <xf numFmtId="0" fontId="49"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85" xfId="0" applyFont="1" applyBorder="1" applyAlignment="1">
      <alignment horizontal="center" vertical="center" wrapText="1"/>
    </xf>
    <xf numFmtId="9" fontId="49" fillId="0" borderId="37" xfId="0" applyNumberFormat="1" applyFont="1" applyBorder="1" applyAlignment="1">
      <alignment horizontal="center" vertical="center" wrapText="1"/>
    </xf>
    <xf numFmtId="3" fontId="49" fillId="0" borderId="60" xfId="0" applyNumberFormat="1" applyFont="1" applyBorder="1" applyAlignment="1">
      <alignment horizontal="center" vertical="center" wrapText="1"/>
    </xf>
    <xf numFmtId="3" fontId="17" fillId="0" borderId="36" xfId="0" applyNumberFormat="1" applyFont="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39" xfId="0" applyNumberFormat="1" applyFont="1" applyBorder="1" applyAlignment="1">
      <alignment horizontal="center" vertical="center" wrapText="1"/>
    </xf>
    <xf numFmtId="10" fontId="20" fillId="13" borderId="15" xfId="0" applyNumberFormat="1" applyFont="1" applyFill="1" applyBorder="1" applyAlignment="1">
      <alignment horizontal="center" vertical="center" wrapText="1"/>
    </xf>
    <xf numFmtId="9" fontId="5" fillId="4" borderId="4" xfId="0" applyNumberFormat="1" applyFont="1" applyFill="1" applyBorder="1" applyAlignment="1">
      <alignment horizontal="center" vertical="center"/>
    </xf>
    <xf numFmtId="0" fontId="13" fillId="2" borderId="61" xfId="0" applyFont="1" applyFill="1" applyBorder="1" applyAlignment="1">
      <alignment horizontal="center" vertical="center" wrapText="1"/>
    </xf>
    <xf numFmtId="0" fontId="13" fillId="2" borderId="67" xfId="0" applyFont="1" applyFill="1" applyBorder="1" applyAlignment="1">
      <alignment horizontal="center" vertical="center"/>
    </xf>
    <xf numFmtId="0" fontId="10" fillId="2" borderId="64" xfId="0" applyFont="1" applyFill="1" applyBorder="1" applyAlignment="1">
      <alignment horizontal="center" vertical="center" wrapText="1"/>
    </xf>
    <xf numFmtId="3" fontId="56" fillId="0" borderId="16" xfId="0" applyNumberFormat="1" applyFont="1" applyBorder="1" applyAlignment="1">
      <alignment horizontal="center" vertical="center" wrapText="1"/>
    </xf>
    <xf numFmtId="3" fontId="56" fillId="0" borderId="18" xfId="0" applyNumberFormat="1" applyFont="1" applyBorder="1" applyAlignment="1">
      <alignment horizontal="center" vertical="center" wrapText="1"/>
    </xf>
    <xf numFmtId="3" fontId="56" fillId="0" borderId="28" xfId="0" applyNumberFormat="1" applyFont="1" applyBorder="1" applyAlignment="1">
      <alignment horizontal="center" vertical="center" wrapText="1"/>
    </xf>
    <xf numFmtId="3" fontId="56" fillId="0" borderId="13" xfId="0" applyNumberFormat="1" applyFont="1" applyBorder="1" applyAlignment="1">
      <alignment horizontal="center" vertical="center" wrapText="1"/>
    </xf>
    <xf numFmtId="3" fontId="56" fillId="0" borderId="36" xfId="0" applyNumberFormat="1" applyFont="1" applyBorder="1" applyAlignment="1">
      <alignment horizontal="center" vertical="center" wrapText="1"/>
    </xf>
    <xf numFmtId="3" fontId="56" fillId="0" borderId="12"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3" fontId="56" fillId="0" borderId="26" xfId="0" applyNumberFormat="1" applyFont="1" applyBorder="1" applyAlignment="1">
      <alignment horizontal="center" vertical="center" wrapText="1"/>
    </xf>
    <xf numFmtId="9" fontId="17" fillId="0" borderId="18" xfId="0" applyNumberFormat="1" applyFont="1" applyBorder="1" applyAlignment="1">
      <alignment horizontal="center" vertical="center" wrapText="1"/>
    </xf>
    <xf numFmtId="3" fontId="17" fillId="0" borderId="58" xfId="0" applyNumberFormat="1" applyFont="1" applyBorder="1" applyAlignment="1">
      <alignment horizontal="center" vertical="center" wrapText="1"/>
    </xf>
    <xf numFmtId="9" fontId="17" fillId="0" borderId="37"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0" fontId="50" fillId="2" borderId="60" xfId="0" applyFont="1" applyFill="1" applyBorder="1" applyAlignment="1">
      <alignment horizontal="center" vertical="center" wrapText="1"/>
    </xf>
    <xf numFmtId="10" fontId="10" fillId="0" borderId="60" xfId="5" applyNumberFormat="1" applyFont="1" applyFill="1" applyBorder="1" applyAlignment="1">
      <alignment horizontal="center" vertical="center"/>
    </xf>
    <xf numFmtId="0" fontId="13" fillId="2" borderId="1" xfId="0" applyFont="1" applyFill="1" applyBorder="1" applyAlignment="1">
      <alignment horizontal="left" vertical="center" wrapText="1"/>
    </xf>
    <xf numFmtId="170" fontId="0" fillId="0" borderId="45" xfId="4" applyNumberFormat="1" applyFont="1" applyFill="1" applyBorder="1"/>
    <xf numFmtId="170" fontId="0" fillId="0" borderId="45" xfId="4" applyNumberFormat="1" applyFont="1" applyBorder="1"/>
    <xf numFmtId="170" fontId="0" fillId="0" borderId="45" xfId="4" applyNumberFormat="1" applyFont="1" applyBorder="1" applyAlignment="1">
      <alignment horizontal="right"/>
    </xf>
    <xf numFmtId="3" fontId="52" fillId="15" borderId="57" xfId="3" applyNumberFormat="1" applyFont="1" applyFill="1" applyBorder="1" applyAlignment="1">
      <alignment horizontal="center" vertical="center"/>
    </xf>
    <xf numFmtId="3" fontId="52" fillId="15" borderId="10" xfId="3" applyNumberFormat="1" applyFont="1" applyFill="1" applyBorder="1" applyAlignment="1">
      <alignment horizontal="center" vertical="center"/>
    </xf>
    <xf numFmtId="164" fontId="48" fillId="0" borderId="15" xfId="0" applyNumberFormat="1" applyFont="1" applyBorder="1" applyAlignment="1">
      <alignment horizontal="center" vertical="center" wrapText="1"/>
    </xf>
    <xf numFmtId="0" fontId="11" fillId="2" borderId="3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164" fontId="48" fillId="0" borderId="18" xfId="0" applyNumberFormat="1" applyFont="1" applyBorder="1" applyAlignment="1">
      <alignment horizontal="center" vertical="center" wrapText="1"/>
    </xf>
    <xf numFmtId="164" fontId="48" fillId="0" borderId="31" xfId="0" applyNumberFormat="1" applyFont="1" applyBorder="1" applyAlignment="1">
      <alignment horizontal="center" vertical="center" wrapText="1"/>
    </xf>
    <xf numFmtId="164" fontId="48" fillId="0" borderId="20" xfId="0" applyNumberFormat="1" applyFont="1" applyBorder="1" applyAlignment="1">
      <alignment horizontal="center" vertical="center" wrapText="1"/>
    </xf>
    <xf numFmtId="164" fontId="48" fillId="0" borderId="19" xfId="0" applyNumberFormat="1" applyFont="1" applyBorder="1" applyAlignment="1">
      <alignment horizontal="center" vertical="center" wrapText="1"/>
    </xf>
    <xf numFmtId="164" fontId="48" fillId="0" borderId="56" xfId="0" applyNumberFormat="1" applyFont="1" applyBorder="1" applyAlignment="1">
      <alignment horizontal="center" vertical="center" wrapText="1"/>
    </xf>
    <xf numFmtId="164" fontId="48" fillId="0" borderId="61" xfId="0" applyNumberFormat="1" applyFont="1" applyBorder="1" applyAlignment="1">
      <alignment horizontal="center" vertical="center" wrapText="1"/>
    </xf>
    <xf numFmtId="9" fontId="10" fillId="0" borderId="86" xfId="0" applyNumberFormat="1" applyFont="1" applyBorder="1" applyAlignment="1">
      <alignment horizontal="center" vertical="center"/>
    </xf>
    <xf numFmtId="164" fontId="16" fillId="0" borderId="18" xfId="0" applyNumberFormat="1" applyFont="1" applyBorder="1" applyAlignment="1">
      <alignment horizontal="center" vertical="center" wrapText="1"/>
    </xf>
    <xf numFmtId="164" fontId="16" fillId="0" borderId="31" xfId="0" applyNumberFormat="1" applyFont="1" applyBorder="1" applyAlignment="1">
      <alignment horizontal="center" vertical="center" wrapText="1"/>
    </xf>
    <xf numFmtId="164" fontId="16" fillId="3" borderId="18" xfId="2" applyNumberFormat="1" applyFont="1" applyFill="1" applyBorder="1" applyAlignment="1">
      <alignment horizontal="center" vertical="center" wrapText="1"/>
    </xf>
    <xf numFmtId="164" fontId="20" fillId="4" borderId="19" xfId="0" applyNumberFormat="1" applyFont="1" applyFill="1" applyBorder="1" applyAlignment="1">
      <alignment horizontal="center" vertical="center" wrapText="1"/>
    </xf>
    <xf numFmtId="164" fontId="20" fillId="4" borderId="20" xfId="0" applyNumberFormat="1" applyFont="1" applyFill="1" applyBorder="1" applyAlignment="1">
      <alignment horizontal="center" vertical="center" wrapText="1"/>
    </xf>
    <xf numFmtId="164" fontId="20" fillId="3" borderId="20" xfId="0" applyNumberFormat="1" applyFont="1" applyFill="1" applyBorder="1" applyAlignment="1">
      <alignment horizontal="center" vertical="center" wrapText="1"/>
    </xf>
    <xf numFmtId="164" fontId="20" fillId="3" borderId="19" xfId="0" applyNumberFormat="1" applyFont="1" applyFill="1" applyBorder="1" applyAlignment="1">
      <alignment horizontal="center" vertical="center" wrapText="1"/>
    </xf>
    <xf numFmtId="164" fontId="0" fillId="4" borderId="52" xfId="0" applyNumberFormat="1" applyFont="1" applyFill="1" applyBorder="1" applyAlignment="1">
      <alignment horizontal="center" vertical="center"/>
    </xf>
    <xf numFmtId="164" fontId="0" fillId="4" borderId="17" xfId="0" applyNumberFormat="1" applyFont="1" applyFill="1" applyBorder="1" applyAlignment="1">
      <alignment horizontal="center" vertical="center"/>
    </xf>
    <xf numFmtId="164" fontId="0" fillId="4" borderId="40" xfId="0" applyNumberFormat="1" applyFont="1" applyFill="1" applyBorder="1" applyAlignment="1">
      <alignment horizontal="center" vertical="center"/>
    </xf>
    <xf numFmtId="0" fontId="0" fillId="0" borderId="0" xfId="0" applyFill="1"/>
    <xf numFmtId="0" fontId="15" fillId="3" borderId="3" xfId="0" applyFont="1" applyFill="1" applyBorder="1" applyAlignment="1">
      <alignment horizontal="center" vertical="center" wrapText="1"/>
    </xf>
    <xf numFmtId="0" fontId="0" fillId="0" borderId="22" xfId="0" applyBorder="1"/>
    <xf numFmtId="0" fontId="75" fillId="0" borderId="0" xfId="0" applyFont="1" applyBorder="1" applyAlignment="1">
      <alignment horizontal="center" vertical="center" wrapText="1"/>
    </xf>
    <xf numFmtId="0" fontId="75" fillId="0" borderId="0"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53" xfId="0" applyFont="1" applyFill="1" applyBorder="1" applyAlignment="1">
      <alignment horizontal="center" vertical="center" wrapText="1"/>
    </xf>
    <xf numFmtId="3" fontId="56" fillId="0" borderId="35" xfId="0" applyNumberFormat="1" applyFont="1" applyBorder="1" applyAlignment="1">
      <alignment horizontal="center" vertical="center" wrapText="1"/>
    </xf>
    <xf numFmtId="0" fontId="10" fillId="2" borderId="5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28" fillId="0" borderId="0" xfId="0" applyFont="1" applyBorder="1" applyAlignment="1">
      <alignment horizontal="left" vertical="top"/>
    </xf>
    <xf numFmtId="0" fontId="81" fillId="2" borderId="67" xfId="0" applyFont="1" applyFill="1" applyBorder="1" applyAlignment="1">
      <alignment horizontal="center" vertical="center" wrapText="1"/>
    </xf>
    <xf numFmtId="3" fontId="17" fillId="0" borderId="71" xfId="0" applyNumberFormat="1" applyFont="1" applyBorder="1" applyAlignment="1">
      <alignment horizontal="center" vertical="center" wrapText="1"/>
    </xf>
    <xf numFmtId="3" fontId="17" fillId="0" borderId="72" xfId="0" applyNumberFormat="1" applyFont="1" applyBorder="1" applyAlignment="1">
      <alignment horizontal="center" vertical="center" wrapText="1"/>
    </xf>
    <xf numFmtId="3" fontId="17" fillId="0" borderId="85" xfId="0" applyNumberFormat="1" applyFont="1" applyBorder="1" applyAlignment="1">
      <alignment horizontal="center" vertical="center" wrapText="1"/>
    </xf>
    <xf numFmtId="164" fontId="16" fillId="3" borderId="31" xfId="2" applyNumberFormat="1" applyFont="1" applyFill="1" applyBorder="1" applyAlignment="1">
      <alignment horizontal="center" vertical="center" wrapText="1"/>
    </xf>
    <xf numFmtId="164" fontId="16" fillId="3" borderId="20" xfId="2"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0" fillId="4" borderId="24" xfId="0" applyFont="1" applyFill="1" applyBorder="1" applyAlignment="1">
      <alignment horizontal="right"/>
    </xf>
    <xf numFmtId="0" fontId="50" fillId="2" borderId="51" xfId="3" applyFont="1" applyFill="1" applyBorder="1" applyAlignment="1">
      <alignment horizontal="right" vertical="center"/>
    </xf>
    <xf numFmtId="0" fontId="50" fillId="2" borderId="32" xfId="3" applyFont="1" applyFill="1" applyBorder="1" applyAlignment="1">
      <alignment horizontal="right" vertical="center"/>
    </xf>
    <xf numFmtId="0" fontId="50" fillId="2" borderId="53" xfId="3" applyFont="1" applyFill="1" applyBorder="1" applyAlignment="1">
      <alignment horizontal="right" vertical="center"/>
    </xf>
    <xf numFmtId="0" fontId="50" fillId="2" borderId="2" xfId="3" applyFont="1" applyFill="1" applyBorder="1" applyAlignment="1">
      <alignment horizontal="center"/>
    </xf>
    <xf numFmtId="3" fontId="50" fillId="0" borderId="52" xfId="3" applyNumberFormat="1" applyFont="1" applyFill="1" applyBorder="1" applyAlignment="1">
      <alignment horizontal="center" vertical="center"/>
    </xf>
    <xf numFmtId="3" fontId="50" fillId="0" borderId="17" xfId="3" applyNumberFormat="1" applyFont="1" applyFill="1" applyBorder="1" applyAlignment="1">
      <alignment horizontal="center" vertical="center"/>
    </xf>
    <xf numFmtId="0" fontId="50" fillId="2" borderId="67" xfId="0" applyFont="1" applyFill="1" applyBorder="1" applyAlignment="1">
      <alignment horizontal="center"/>
    </xf>
    <xf numFmtId="0" fontId="50" fillId="2" borderId="60" xfId="0" applyFont="1" applyFill="1" applyBorder="1" applyAlignment="1">
      <alignment horizontal="center"/>
    </xf>
    <xf numFmtId="0" fontId="50" fillId="2" borderId="61" xfId="3" applyFont="1" applyFill="1" applyBorder="1" applyAlignment="1">
      <alignment horizontal="center" wrapText="1"/>
    </xf>
    <xf numFmtId="3" fontId="52" fillId="15" borderId="15" xfId="3" applyNumberFormat="1" applyFont="1" applyFill="1" applyBorder="1" applyAlignment="1">
      <alignment horizontal="center" vertical="center"/>
    </xf>
    <xf numFmtId="3" fontId="52" fillId="15" borderId="19" xfId="3" applyNumberFormat="1" applyFont="1" applyFill="1" applyBorder="1" applyAlignment="1">
      <alignment horizontal="center" vertical="center"/>
    </xf>
    <xf numFmtId="165" fontId="52" fillId="8" borderId="9" xfId="3" applyNumberFormat="1" applyFont="1" applyFill="1" applyBorder="1" applyAlignment="1">
      <alignment horizontal="center" vertical="center"/>
    </xf>
    <xf numFmtId="165" fontId="52" fillId="8" borderId="5" xfId="3" applyNumberFormat="1" applyFont="1" applyFill="1" applyBorder="1" applyAlignment="1">
      <alignment horizontal="center" vertical="center"/>
    </xf>
    <xf numFmtId="3" fontId="52" fillId="15" borderId="31" xfId="3" applyNumberFormat="1" applyFont="1" applyFill="1" applyBorder="1" applyAlignment="1">
      <alignment horizontal="center" vertical="center"/>
    </xf>
    <xf numFmtId="3" fontId="52" fillId="15" borderId="20" xfId="3" applyNumberFormat="1" applyFont="1" applyFill="1" applyBorder="1" applyAlignment="1">
      <alignment horizontal="center" vertical="center"/>
    </xf>
    <xf numFmtId="3" fontId="50" fillId="0" borderId="59" xfId="3" applyNumberFormat="1" applyFont="1" applyFill="1" applyBorder="1" applyAlignment="1">
      <alignment horizontal="center" vertical="center"/>
    </xf>
    <xf numFmtId="3" fontId="0" fillId="0" borderId="0" xfId="0" applyNumberFormat="1" applyFont="1"/>
    <xf numFmtId="164" fontId="20" fillId="0" borderId="18" xfId="2" applyNumberFormat="1" applyFont="1" applyBorder="1" applyAlignment="1">
      <alignment horizontal="center" vertical="center" wrapText="1"/>
    </xf>
    <xf numFmtId="164" fontId="20" fillId="0" borderId="31" xfId="2" applyNumberFormat="1" applyFont="1" applyBorder="1" applyAlignment="1">
      <alignment horizontal="center" vertical="center" wrapText="1"/>
    </xf>
    <xf numFmtId="164" fontId="20" fillId="0" borderId="20" xfId="2" applyNumberFormat="1" applyFont="1" applyBorder="1" applyAlignment="1">
      <alignment horizontal="center" vertical="center" wrapText="1"/>
    </xf>
    <xf numFmtId="164" fontId="20" fillId="0" borderId="50" xfId="0" applyNumberFormat="1" applyFont="1" applyBorder="1" applyAlignment="1">
      <alignment horizontal="center" vertical="center" wrapText="1"/>
    </xf>
    <xf numFmtId="164" fontId="20" fillId="0" borderId="42" xfId="0" applyNumberFormat="1" applyFont="1" applyBorder="1" applyAlignment="1">
      <alignment horizontal="center" vertical="center" wrapText="1"/>
    </xf>
    <xf numFmtId="164" fontId="20" fillId="0" borderId="63" xfId="0" applyNumberFormat="1" applyFont="1" applyBorder="1" applyAlignment="1">
      <alignment horizontal="center" vertical="center" wrapText="1"/>
    </xf>
    <xf numFmtId="164" fontId="24" fillId="2" borderId="34" xfId="0" applyNumberFormat="1" applyFont="1" applyFill="1" applyBorder="1" applyAlignment="1">
      <alignment horizontal="center" vertical="center" wrapText="1"/>
    </xf>
    <xf numFmtId="164" fontId="24" fillId="2" borderId="12" xfId="0" applyNumberFormat="1" applyFont="1" applyFill="1" applyBorder="1" applyAlignment="1">
      <alignment horizontal="center" vertical="center" wrapText="1"/>
    </xf>
    <xf numFmtId="164" fontId="24" fillId="2" borderId="35" xfId="0" applyNumberFormat="1" applyFont="1" applyFill="1" applyBorder="1" applyAlignment="1">
      <alignment horizontal="center" vertical="center" wrapText="1"/>
    </xf>
    <xf numFmtId="168" fontId="11" fillId="2" borderId="29" xfId="0" applyNumberFormat="1" applyFont="1" applyFill="1" applyBorder="1" applyAlignment="1">
      <alignment horizontal="center" vertical="center" wrapText="1"/>
    </xf>
    <xf numFmtId="164" fontId="16" fillId="3" borderId="42"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xf>
    <xf numFmtId="164" fontId="0" fillId="0" borderId="17" xfId="0" applyNumberFormat="1" applyFont="1" applyBorder="1" applyAlignment="1">
      <alignment horizontal="center" vertical="center"/>
    </xf>
    <xf numFmtId="164" fontId="0" fillId="0" borderId="40"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0" fillId="0" borderId="56" xfId="0" applyNumberFormat="1" applyFont="1" applyBorder="1" applyAlignment="1">
      <alignment horizontal="center" vertical="center"/>
    </xf>
    <xf numFmtId="164" fontId="5" fillId="0" borderId="4" xfId="0" applyNumberFormat="1" applyFont="1" applyBorder="1" applyAlignment="1">
      <alignment horizontal="center" vertical="center"/>
    </xf>
    <xf numFmtId="164" fontId="0" fillId="0" borderId="37" xfId="0" applyNumberFormat="1" applyFont="1" applyBorder="1" applyAlignment="1">
      <alignment horizontal="center" vertical="center"/>
    </xf>
    <xf numFmtId="9" fontId="16" fillId="0" borderId="37" xfId="0" applyNumberFormat="1" applyFont="1" applyBorder="1" applyAlignment="1">
      <alignment horizontal="center" vertical="center" wrapText="1"/>
    </xf>
    <xf numFmtId="10" fontId="16" fillId="3" borderId="8" xfId="0" applyNumberFormat="1" applyFont="1" applyFill="1" applyBorder="1" applyAlignment="1">
      <alignment horizontal="center" vertical="center" wrapText="1"/>
    </xf>
    <xf numFmtId="0" fontId="50" fillId="2" borderId="89" xfId="0" applyFont="1" applyFill="1" applyBorder="1" applyAlignment="1">
      <alignment horizontal="center"/>
    </xf>
    <xf numFmtId="0" fontId="50" fillId="2" borderId="69" xfId="0" applyFont="1" applyFill="1" applyBorder="1" applyAlignment="1">
      <alignment horizontal="center"/>
    </xf>
    <xf numFmtId="3" fontId="17" fillId="4" borderId="50" xfId="0" applyNumberFormat="1" applyFont="1" applyFill="1" applyBorder="1" applyAlignment="1">
      <alignment horizontal="center" vertical="center" wrapText="1"/>
    </xf>
    <xf numFmtId="3" fontId="17" fillId="4" borderId="42" xfId="0" applyNumberFormat="1" applyFont="1" applyFill="1" applyBorder="1" applyAlignment="1">
      <alignment horizontal="center" vertical="center" wrapText="1"/>
    </xf>
    <xf numFmtId="164" fontId="17" fillId="4" borderId="44" xfId="0" applyNumberFormat="1" applyFont="1" applyFill="1" applyBorder="1" applyAlignment="1">
      <alignment horizontal="center" vertical="center" wrapText="1"/>
    </xf>
    <xf numFmtId="3" fontId="52" fillId="3" borderId="4" xfId="0" applyNumberFormat="1" applyFont="1" applyFill="1" applyBorder="1" applyAlignment="1">
      <alignment horizontal="center" vertical="center" wrapText="1"/>
    </xf>
    <xf numFmtId="9" fontId="52" fillId="3" borderId="4" xfId="0" applyNumberFormat="1" applyFont="1" applyFill="1" applyBorder="1" applyAlignment="1">
      <alignment horizontal="center" vertical="center" wrapText="1"/>
    </xf>
    <xf numFmtId="0" fontId="52" fillId="3" borderId="4" xfId="0" applyFont="1" applyFill="1" applyBorder="1" applyAlignment="1">
      <alignment horizontal="center" vertical="center" wrapText="1"/>
    </xf>
    <xf numFmtId="3" fontId="52" fillId="3" borderId="5" xfId="0" applyNumberFormat="1" applyFont="1" applyFill="1" applyBorder="1" applyAlignment="1">
      <alignment horizontal="center" vertical="center" wrapText="1"/>
    </xf>
    <xf numFmtId="3" fontId="52" fillId="3" borderId="6" xfId="0" applyNumberFormat="1" applyFont="1" applyFill="1" applyBorder="1" applyAlignment="1">
      <alignment horizontal="center" vertical="center" wrapText="1"/>
    </xf>
    <xf numFmtId="164" fontId="52" fillId="3" borderId="4" xfId="0" applyNumberFormat="1" applyFont="1" applyFill="1" applyBorder="1" applyAlignment="1">
      <alignment horizontal="center" vertical="center" wrapText="1"/>
    </xf>
    <xf numFmtId="164" fontId="52" fillId="3" borderId="3" xfId="0" applyNumberFormat="1" applyFont="1" applyFill="1" applyBorder="1" applyAlignment="1">
      <alignment horizontal="center" vertical="center" wrapText="1"/>
    </xf>
    <xf numFmtId="0" fontId="52" fillId="3" borderId="5" xfId="0" applyFont="1" applyFill="1" applyBorder="1" applyAlignment="1">
      <alignment horizontal="center" vertical="center" wrapText="1"/>
    </xf>
    <xf numFmtId="164" fontId="0" fillId="3" borderId="17" xfId="0" applyNumberFormat="1" applyFont="1" applyFill="1" applyBorder="1" applyAlignment="1">
      <alignment horizontal="center" vertical="center"/>
    </xf>
    <xf numFmtId="3" fontId="0" fillId="3" borderId="39" xfId="0" applyNumberFormat="1" applyFont="1" applyFill="1" applyBorder="1" applyAlignment="1">
      <alignment horizontal="center" vertical="center"/>
    </xf>
    <xf numFmtId="164" fontId="0" fillId="3" borderId="40" xfId="0" applyNumberFormat="1" applyFont="1" applyFill="1" applyBorder="1" applyAlignment="1">
      <alignment horizontal="center" vertical="center"/>
    </xf>
    <xf numFmtId="3" fontId="5" fillId="3" borderId="43" xfId="0" applyNumberFormat="1" applyFont="1" applyFill="1" applyBorder="1" applyAlignment="1">
      <alignment horizontal="center" vertical="center"/>
    </xf>
    <xf numFmtId="3" fontId="25" fillId="3" borderId="10" xfId="0" applyNumberFormat="1" applyFont="1" applyFill="1" applyBorder="1" applyAlignment="1">
      <alignment horizontal="center" vertical="center" shrinkToFit="1"/>
    </xf>
    <xf numFmtId="3" fontId="25" fillId="3" borderId="46" xfId="0" applyNumberFormat="1" applyFont="1" applyFill="1" applyBorder="1" applyAlignment="1">
      <alignment horizontal="center" vertical="center" shrinkToFit="1"/>
    </xf>
    <xf numFmtId="0" fontId="16" fillId="3" borderId="14" xfId="0" applyFont="1" applyFill="1" applyBorder="1" applyAlignment="1">
      <alignment horizontal="center" vertical="center" wrapText="1"/>
    </xf>
    <xf numFmtId="0" fontId="16" fillId="3" borderId="57" xfId="0" applyFont="1" applyFill="1" applyBorder="1" applyAlignment="1">
      <alignment horizontal="center" vertical="center" wrapText="1"/>
    </xf>
    <xf numFmtId="3" fontId="16" fillId="3" borderId="57"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0" xfId="0" applyFont="1" applyFill="1" applyBorder="1" applyAlignment="1">
      <alignment horizontal="center" vertical="center" wrapText="1"/>
    </xf>
    <xf numFmtId="3" fontId="16" fillId="3" borderId="10" xfId="0" applyNumberFormat="1" applyFont="1" applyFill="1" applyBorder="1" applyAlignment="1">
      <alignment horizontal="center" vertical="center" wrapText="1"/>
    </xf>
    <xf numFmtId="3" fontId="20" fillId="3" borderId="14" xfId="0" applyNumberFormat="1" applyFont="1" applyFill="1" applyBorder="1" applyAlignment="1">
      <alignment horizontal="center" vertical="center" wrapText="1"/>
    </xf>
    <xf numFmtId="3" fontId="20" fillId="3" borderId="57" xfId="0" applyNumberFormat="1" applyFont="1" applyFill="1" applyBorder="1" applyAlignment="1">
      <alignment horizontal="center" vertical="center" wrapText="1"/>
    </xf>
    <xf numFmtId="3" fontId="20" fillId="3" borderId="73" xfId="0" applyNumberFormat="1" applyFont="1" applyFill="1" applyBorder="1" applyAlignment="1">
      <alignment horizontal="center" vertical="center" wrapText="1"/>
    </xf>
    <xf numFmtId="3" fontId="20" fillId="3" borderId="16"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3" fontId="20" fillId="3" borderId="11" xfId="0" applyNumberFormat="1" applyFont="1" applyFill="1" applyBorder="1" applyAlignment="1">
      <alignment horizontal="center" vertical="center" wrapText="1"/>
    </xf>
    <xf numFmtId="3" fontId="20" fillId="3" borderId="39" xfId="0" applyNumberFormat="1" applyFont="1" applyFill="1" applyBorder="1" applyAlignment="1">
      <alignment horizontal="center" vertical="center" wrapText="1"/>
    </xf>
    <xf numFmtId="3" fontId="20" fillId="3" borderId="46" xfId="0" applyNumberFormat="1" applyFont="1" applyFill="1" applyBorder="1" applyAlignment="1">
      <alignment horizontal="center" vertical="center" wrapText="1"/>
    </xf>
    <xf numFmtId="3" fontId="20" fillId="3" borderId="62" xfId="0" applyNumberFormat="1" applyFont="1" applyFill="1" applyBorder="1" applyAlignment="1">
      <alignment horizontal="center" vertical="center" wrapText="1"/>
    </xf>
    <xf numFmtId="10" fontId="0" fillId="3" borderId="31" xfId="0" applyNumberFormat="1" applyFont="1" applyFill="1" applyBorder="1" applyAlignment="1">
      <alignment horizontal="center" vertical="center"/>
    </xf>
    <xf numFmtId="3" fontId="24" fillId="3" borderId="34" xfId="0" applyNumberFormat="1" applyFont="1" applyFill="1" applyBorder="1" applyAlignment="1">
      <alignment horizontal="center" vertical="center" wrapText="1"/>
    </xf>
    <xf numFmtId="3" fontId="24" fillId="3" borderId="57" xfId="0" applyNumberFormat="1" applyFont="1" applyFill="1" applyBorder="1" applyAlignment="1">
      <alignment horizontal="center" vertical="center" wrapText="1"/>
    </xf>
    <xf numFmtId="3" fontId="24" fillId="3" borderId="73" xfId="0" applyNumberFormat="1" applyFont="1" applyFill="1" applyBorder="1" applyAlignment="1">
      <alignment horizontal="center" vertical="center" wrapText="1"/>
    </xf>
    <xf numFmtId="3" fontId="24" fillId="3" borderId="12" xfId="0" applyNumberFormat="1" applyFont="1" applyFill="1" applyBorder="1" applyAlignment="1">
      <alignment horizontal="center" vertical="center" wrapText="1"/>
    </xf>
    <xf numFmtId="3" fontId="24" fillId="3" borderId="21" xfId="0" applyNumberFormat="1" applyFont="1" applyFill="1" applyBorder="1" applyAlignment="1">
      <alignment horizontal="center" vertical="center" wrapText="1"/>
    </xf>
    <xf numFmtId="3" fontId="24" fillId="3" borderId="35" xfId="0" applyNumberFormat="1" applyFont="1" applyFill="1" applyBorder="1" applyAlignment="1">
      <alignment horizontal="center" vertical="center" wrapText="1"/>
    </xf>
    <xf numFmtId="3" fontId="24" fillId="3" borderId="31" xfId="0" applyNumberFormat="1" applyFont="1" applyFill="1" applyBorder="1" applyAlignment="1">
      <alignment horizontal="center" vertical="center" wrapText="1"/>
    </xf>
    <xf numFmtId="3" fontId="24" fillId="3" borderId="75" xfId="0" applyNumberFormat="1" applyFont="1" applyFill="1" applyBorder="1" applyAlignment="1">
      <alignment horizontal="center" vertical="center" wrapText="1"/>
    </xf>
    <xf numFmtId="3" fontId="24" fillId="3" borderId="10" xfId="0" applyNumberFormat="1" applyFont="1" applyFill="1" applyBorder="1" applyAlignment="1">
      <alignment horizontal="center" vertical="center" wrapText="1"/>
    </xf>
    <xf numFmtId="3" fontId="24" fillId="3" borderId="11" xfId="0" applyNumberFormat="1" applyFont="1" applyFill="1" applyBorder="1" applyAlignment="1">
      <alignment horizontal="center" vertical="center" wrapText="1"/>
    </xf>
    <xf numFmtId="3" fontId="24" fillId="2" borderId="34" xfId="0" applyNumberFormat="1" applyFont="1" applyFill="1" applyBorder="1" applyAlignment="1">
      <alignment horizontal="center" vertical="center" wrapText="1"/>
    </xf>
    <xf numFmtId="3" fontId="24" fillId="2" borderId="57" xfId="0" applyNumberFormat="1" applyFont="1" applyFill="1" applyBorder="1" applyAlignment="1">
      <alignment horizontal="center" vertical="center" wrapText="1"/>
    </xf>
    <xf numFmtId="3" fontId="24" fillId="2" borderId="73" xfId="0" applyNumberFormat="1" applyFont="1" applyFill="1" applyBorder="1" applyAlignment="1">
      <alignment horizontal="center" vertical="center" wrapText="1"/>
    </xf>
    <xf numFmtId="3" fontId="24" fillId="2" borderId="12" xfId="0" applyNumberFormat="1" applyFont="1" applyFill="1" applyBorder="1" applyAlignment="1">
      <alignment horizontal="center" vertical="center" wrapText="1"/>
    </xf>
    <xf numFmtId="3" fontId="24" fillId="2" borderId="10" xfId="0" applyNumberFormat="1" applyFont="1" applyFill="1" applyBorder="1" applyAlignment="1">
      <alignment horizontal="center" vertical="center" wrapText="1"/>
    </xf>
    <xf numFmtId="3" fontId="24" fillId="2" borderId="11" xfId="0" applyNumberFormat="1" applyFont="1" applyFill="1" applyBorder="1" applyAlignment="1">
      <alignment horizontal="center" vertical="center" wrapText="1"/>
    </xf>
    <xf numFmtId="3" fontId="24" fillId="2" borderId="35" xfId="0" applyNumberFormat="1" applyFont="1" applyFill="1" applyBorder="1" applyAlignment="1">
      <alignment horizontal="center" vertical="center" wrapText="1"/>
    </xf>
    <xf numFmtId="3" fontId="24" fillId="2" borderId="31" xfId="0" applyNumberFormat="1" applyFont="1" applyFill="1" applyBorder="1" applyAlignment="1">
      <alignment horizontal="center" vertical="center" wrapText="1"/>
    </xf>
    <xf numFmtId="3" fontId="24" fillId="2" borderId="75" xfId="0" applyNumberFormat="1" applyFont="1" applyFill="1" applyBorder="1" applyAlignment="1">
      <alignment horizontal="center" vertical="center" wrapText="1"/>
    </xf>
    <xf numFmtId="3" fontId="24" fillId="2" borderId="28" xfId="0" applyNumberFormat="1" applyFont="1" applyFill="1" applyBorder="1" applyAlignment="1">
      <alignment horizontal="center" vertical="center" wrapText="1"/>
    </xf>
    <xf numFmtId="3" fontId="24" fillId="2" borderId="29" xfId="0" applyNumberFormat="1" applyFont="1" applyFill="1" applyBorder="1" applyAlignment="1">
      <alignment horizontal="center" vertical="center" wrapText="1"/>
    </xf>
    <xf numFmtId="3" fontId="24" fillId="2" borderId="27" xfId="0" applyNumberFormat="1" applyFont="1" applyFill="1" applyBorder="1" applyAlignment="1">
      <alignment horizontal="center" vertical="center" wrapText="1"/>
    </xf>
    <xf numFmtId="3" fontId="24" fillId="2" borderId="47" xfId="0" applyNumberFormat="1" applyFont="1" applyFill="1" applyBorder="1" applyAlignment="1">
      <alignment horizontal="center" vertical="center" wrapText="1"/>
    </xf>
    <xf numFmtId="3" fontId="24" fillId="2" borderId="46" xfId="0" applyNumberFormat="1" applyFont="1" applyFill="1" applyBorder="1" applyAlignment="1">
      <alignment horizontal="center" vertical="center" wrapText="1"/>
    </xf>
    <xf numFmtId="3" fontId="24" fillId="2" borderId="62" xfId="0" applyNumberFormat="1" applyFont="1" applyFill="1" applyBorder="1" applyAlignment="1">
      <alignment horizontal="center" vertical="center" wrapText="1"/>
    </xf>
    <xf numFmtId="3" fontId="41" fillId="3" borderId="4"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xf>
    <xf numFmtId="3" fontId="11" fillId="3" borderId="43" xfId="0" applyNumberFormat="1"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29" xfId="0" applyFont="1" applyFill="1" applyBorder="1" applyAlignment="1">
      <alignment horizontal="center" vertical="center" wrapText="1"/>
    </xf>
    <xf numFmtId="3" fontId="16" fillId="3" borderId="29" xfId="0" applyNumberFormat="1" applyFont="1" applyFill="1" applyBorder="1" applyAlignment="1">
      <alignment horizontal="center" vertical="center" wrapText="1"/>
    </xf>
    <xf numFmtId="0" fontId="16" fillId="3" borderId="38" xfId="0" applyFont="1" applyFill="1" applyBorder="1" applyAlignment="1">
      <alignment horizontal="center" vertical="center" wrapText="1"/>
    </xf>
    <xf numFmtId="3" fontId="8" fillId="3" borderId="31" xfId="5" applyNumberFormat="1" applyFont="1" applyFill="1" applyBorder="1" applyAlignment="1">
      <alignment horizontal="center"/>
    </xf>
    <xf numFmtId="3" fontId="0" fillId="3" borderId="67" xfId="0" applyNumberFormat="1" applyFont="1" applyFill="1" applyBorder="1" applyAlignment="1">
      <alignment horizontal="center" vertical="center"/>
    </xf>
    <xf numFmtId="10" fontId="20" fillId="13" borderId="1" xfId="0" applyNumberFormat="1" applyFont="1" applyFill="1" applyBorder="1" applyAlignment="1">
      <alignment horizontal="center" vertical="center" wrapText="1"/>
    </xf>
    <xf numFmtId="3" fontId="73" fillId="3" borderId="14" xfId="0" applyNumberFormat="1" applyFont="1" applyFill="1" applyBorder="1" applyAlignment="1">
      <alignment horizontal="center" vertical="center" wrapText="1"/>
    </xf>
    <xf numFmtId="3" fontId="73" fillId="3" borderId="16" xfId="0" applyNumberFormat="1" applyFont="1" applyFill="1" applyBorder="1" applyAlignment="1">
      <alignment horizontal="center" vertical="center" wrapText="1"/>
    </xf>
    <xf numFmtId="3" fontId="73" fillId="3" borderId="18" xfId="0" applyNumberFormat="1" applyFont="1" applyFill="1" applyBorder="1" applyAlignment="1">
      <alignment horizontal="center" vertical="center" wrapText="1"/>
    </xf>
    <xf numFmtId="164" fontId="20" fillId="3" borderId="67" xfId="2" applyNumberFormat="1" applyFont="1" applyFill="1" applyBorder="1" applyAlignment="1">
      <alignment horizontal="center" vertical="center" wrapText="1"/>
    </xf>
    <xf numFmtId="3" fontId="20" fillId="3" borderId="18" xfId="0" applyNumberFormat="1" applyFont="1" applyFill="1" applyBorder="1" applyAlignment="1">
      <alignment horizontal="center" vertical="center" wrapText="1"/>
    </xf>
    <xf numFmtId="0" fontId="0" fillId="3" borderId="0" xfId="0" applyFill="1" applyBorder="1"/>
    <xf numFmtId="9" fontId="16" fillId="0" borderId="53" xfId="0" applyNumberFormat="1" applyFont="1" applyBorder="1" applyAlignment="1">
      <alignment horizontal="center" vertical="center" wrapText="1"/>
    </xf>
    <xf numFmtId="164" fontId="0" fillId="0" borderId="11" xfId="0" applyNumberFormat="1" applyFont="1" applyBorder="1" applyAlignment="1">
      <alignment horizontal="center" vertical="center"/>
    </xf>
    <xf numFmtId="164" fontId="0" fillId="0" borderId="62" xfId="0" applyNumberFormat="1" applyFont="1" applyBorder="1" applyAlignment="1">
      <alignment horizontal="center" vertical="center"/>
    </xf>
    <xf numFmtId="10" fontId="20" fillId="13" borderId="10"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15" xfId="0" applyNumberFormat="1" applyFont="1" applyFill="1" applyBorder="1" applyAlignment="1">
      <alignment horizontal="center" vertical="center" wrapText="1"/>
    </xf>
    <xf numFmtId="3" fontId="16" fillId="3" borderId="16" xfId="0" applyNumberFormat="1" applyFont="1" applyFill="1" applyBorder="1" applyAlignment="1">
      <alignment horizontal="center" vertical="center" wrapText="1"/>
    </xf>
    <xf numFmtId="3" fontId="16" fillId="3" borderId="19" xfId="0" applyNumberFormat="1" applyFont="1" applyFill="1" applyBorder="1" applyAlignment="1">
      <alignment horizontal="center" vertical="center" wrapText="1"/>
    </xf>
    <xf numFmtId="3" fontId="16" fillId="3" borderId="39" xfId="0" applyNumberFormat="1" applyFont="1" applyFill="1" applyBorder="1" applyAlignment="1">
      <alignment horizontal="center" vertical="center" wrapText="1"/>
    </xf>
    <xf numFmtId="3" fontId="16" fillId="3" borderId="46" xfId="0" applyNumberFormat="1" applyFont="1" applyFill="1" applyBorder="1" applyAlignment="1">
      <alignment horizontal="center" vertical="center" wrapText="1"/>
    </xf>
    <xf numFmtId="3" fontId="16" fillId="3" borderId="56" xfId="0" applyNumberFormat="1" applyFont="1" applyFill="1" applyBorder="1" applyAlignment="1">
      <alignment horizontal="center" vertical="center" wrapText="1"/>
    </xf>
    <xf numFmtId="3" fontId="17" fillId="3" borderId="71" xfId="0" applyNumberFormat="1" applyFont="1" applyFill="1" applyBorder="1" applyAlignment="1">
      <alignment horizontal="center" vertical="center" wrapText="1"/>
    </xf>
    <xf numFmtId="3" fontId="17" fillId="3" borderId="72" xfId="0" applyNumberFormat="1" applyFont="1" applyFill="1" applyBorder="1" applyAlignment="1">
      <alignment horizontal="center" vertical="center" wrapText="1"/>
    </xf>
    <xf numFmtId="3" fontId="17" fillId="3" borderId="85" xfId="0" applyNumberFormat="1" applyFont="1" applyFill="1" applyBorder="1" applyAlignment="1">
      <alignment horizontal="center" vertical="center" wrapText="1"/>
    </xf>
    <xf numFmtId="9" fontId="16" fillId="3" borderId="53" xfId="0" applyNumberFormat="1" applyFont="1" applyFill="1" applyBorder="1" applyAlignment="1">
      <alignment horizontal="center" vertical="center" wrapText="1"/>
    </xf>
    <xf numFmtId="9" fontId="16" fillId="3" borderId="91" xfId="0" applyNumberFormat="1" applyFont="1" applyFill="1" applyBorder="1" applyAlignment="1">
      <alignment horizontal="center" vertical="center" wrapText="1"/>
    </xf>
    <xf numFmtId="10" fontId="17" fillId="13" borderId="1"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xf>
    <xf numFmtId="164" fontId="10" fillId="3" borderId="73" xfId="0" applyNumberFormat="1" applyFont="1" applyFill="1" applyBorder="1" applyAlignment="1">
      <alignment horizontal="center" vertical="center"/>
    </xf>
    <xf numFmtId="164" fontId="10" fillId="3" borderId="15" xfId="0" applyNumberFormat="1" applyFont="1" applyFill="1" applyBorder="1" applyAlignment="1">
      <alignment horizontal="center" vertical="center"/>
    </xf>
    <xf numFmtId="3" fontId="10" fillId="3" borderId="34" xfId="0" applyNumberFormat="1" applyFont="1" applyFill="1" applyBorder="1" applyAlignment="1">
      <alignment horizontal="center" vertical="center"/>
    </xf>
    <xf numFmtId="3" fontId="11" fillId="3" borderId="14" xfId="0" applyNumberFormat="1" applyFont="1" applyFill="1" applyBorder="1" applyAlignment="1">
      <alignment horizontal="center" vertical="center"/>
    </xf>
    <xf numFmtId="3" fontId="10" fillId="3" borderId="16" xfId="0" applyNumberFormat="1" applyFont="1" applyFill="1" applyBorder="1" applyAlignment="1">
      <alignment horizontal="center" vertical="center"/>
    </xf>
    <xf numFmtId="164" fontId="10" fillId="3" borderId="11" xfId="0" applyNumberFormat="1" applyFont="1" applyFill="1" applyBorder="1" applyAlignment="1">
      <alignment horizontal="center" vertical="center"/>
    </xf>
    <xf numFmtId="164" fontId="10" fillId="3" borderId="19"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11" fillId="3" borderId="16" xfId="0" applyNumberFormat="1" applyFont="1" applyFill="1" applyBorder="1" applyAlignment="1">
      <alignment horizontal="center" vertical="center"/>
    </xf>
    <xf numFmtId="3" fontId="10" fillId="3" borderId="39" xfId="0" applyNumberFormat="1" applyFont="1" applyFill="1" applyBorder="1" applyAlignment="1">
      <alignment horizontal="center" vertical="center"/>
    </xf>
    <xf numFmtId="164" fontId="10" fillId="3" borderId="62" xfId="0" applyNumberFormat="1" applyFont="1" applyFill="1" applyBorder="1" applyAlignment="1">
      <alignment horizontal="center" vertical="center"/>
    </xf>
    <xf numFmtId="164" fontId="10" fillId="3" borderId="56" xfId="0" applyNumberFormat="1" applyFont="1" applyFill="1" applyBorder="1" applyAlignment="1">
      <alignment horizontal="center" vertical="center"/>
    </xf>
    <xf numFmtId="3" fontId="10" fillId="3" borderId="47" xfId="0" applyNumberFormat="1" applyFont="1" applyFill="1" applyBorder="1" applyAlignment="1">
      <alignment horizontal="center" vertical="center"/>
    </xf>
    <xf numFmtId="3" fontId="11" fillId="3" borderId="39" xfId="0" applyNumberFormat="1" applyFont="1" applyFill="1" applyBorder="1" applyAlignment="1">
      <alignment horizontal="center" vertical="center"/>
    </xf>
    <xf numFmtId="3" fontId="48" fillId="3" borderId="14" xfId="0" applyNumberFormat="1" applyFont="1" applyFill="1" applyBorder="1" applyAlignment="1">
      <alignment horizontal="center" vertical="center" wrapText="1"/>
    </xf>
    <xf numFmtId="164" fontId="48" fillId="3" borderId="57" xfId="0" applyNumberFormat="1" applyFont="1" applyFill="1" applyBorder="1" applyAlignment="1">
      <alignment horizontal="center" vertical="center" wrapText="1"/>
    </xf>
    <xf numFmtId="0" fontId="48" fillId="3" borderId="14" xfId="0" applyFont="1" applyFill="1" applyBorder="1" applyAlignment="1">
      <alignment horizontal="center" vertical="center" wrapText="1"/>
    </xf>
    <xf numFmtId="164" fontId="48" fillId="3" borderId="15" xfId="0" applyNumberFormat="1" applyFont="1" applyFill="1" applyBorder="1" applyAlignment="1">
      <alignment horizontal="center" vertical="center" wrapText="1"/>
    </xf>
    <xf numFmtId="3" fontId="48" fillId="3" borderId="16" xfId="0" applyNumberFormat="1" applyFont="1" applyFill="1" applyBorder="1" applyAlignment="1">
      <alignment horizontal="center" vertical="center" wrapText="1"/>
    </xf>
    <xf numFmtId="164" fontId="48" fillId="3" borderId="10" xfId="0" applyNumberFormat="1" applyFont="1" applyFill="1" applyBorder="1" applyAlignment="1">
      <alignment horizontal="center" vertical="center" wrapText="1"/>
    </xf>
    <xf numFmtId="0" fontId="48" fillId="3" borderId="16" xfId="0" applyFont="1" applyFill="1" applyBorder="1" applyAlignment="1">
      <alignment horizontal="center" vertical="center" wrapText="1"/>
    </xf>
    <xf numFmtId="164" fontId="48" fillId="3" borderId="19" xfId="0" applyNumberFormat="1" applyFont="1" applyFill="1" applyBorder="1" applyAlignment="1">
      <alignment horizontal="center" vertical="center" wrapText="1"/>
    </xf>
    <xf numFmtId="3" fontId="48" fillId="3" borderId="39" xfId="0" applyNumberFormat="1" applyFont="1" applyFill="1" applyBorder="1" applyAlignment="1">
      <alignment horizontal="center" vertical="center" wrapText="1"/>
    </xf>
    <xf numFmtId="164" fontId="48" fillId="3" borderId="46" xfId="0" applyNumberFormat="1" applyFont="1" applyFill="1" applyBorder="1" applyAlignment="1">
      <alignment horizontal="center" vertical="center" wrapText="1"/>
    </xf>
    <xf numFmtId="0" fontId="48" fillId="3" borderId="39" xfId="0" applyFont="1" applyFill="1" applyBorder="1" applyAlignment="1">
      <alignment horizontal="center" vertical="center" wrapText="1"/>
    </xf>
    <xf numFmtId="164" fontId="48" fillId="3" borderId="56" xfId="0" applyNumberFormat="1" applyFont="1" applyFill="1" applyBorder="1" applyAlignment="1">
      <alignment horizontal="center" vertical="center" wrapText="1"/>
    </xf>
    <xf numFmtId="164" fontId="16" fillId="3" borderId="57" xfId="0" applyNumberFormat="1" applyFont="1" applyFill="1" applyBorder="1" applyAlignment="1">
      <alignment horizontal="center" vertical="center" wrapText="1"/>
    </xf>
    <xf numFmtId="164" fontId="16" fillId="3" borderId="73" xfId="0" applyNumberFormat="1" applyFont="1" applyFill="1" applyBorder="1" applyAlignment="1">
      <alignment horizontal="center" vertical="center" wrapText="1"/>
    </xf>
    <xf numFmtId="164" fontId="16" fillId="3" borderId="15" xfId="0" applyNumberFormat="1" applyFont="1" applyFill="1" applyBorder="1" applyAlignment="1">
      <alignment horizontal="center" vertical="center" wrapText="1"/>
    </xf>
    <xf numFmtId="3" fontId="49" fillId="3" borderId="16" xfId="0" applyNumberFormat="1" applyFont="1" applyFill="1" applyBorder="1" applyAlignment="1">
      <alignment horizontal="center" vertical="center" wrapText="1"/>
    </xf>
    <xf numFmtId="164" fontId="16" fillId="3" borderId="10" xfId="0" applyNumberFormat="1" applyFont="1" applyFill="1" applyBorder="1" applyAlignment="1">
      <alignment horizontal="center" vertical="center" wrapText="1"/>
    </xf>
    <xf numFmtId="164" fontId="16" fillId="3" borderId="11" xfId="0" applyNumberFormat="1" applyFont="1" applyFill="1" applyBorder="1" applyAlignment="1">
      <alignment horizontal="center" vertical="center" wrapText="1"/>
    </xf>
    <xf numFmtId="164" fontId="16" fillId="3" borderId="19" xfId="0" applyNumberFormat="1" applyFont="1" applyFill="1" applyBorder="1" applyAlignment="1">
      <alignment horizontal="center" vertical="center" wrapText="1"/>
    </xf>
    <xf numFmtId="164" fontId="16" fillId="3" borderId="46" xfId="0" applyNumberFormat="1" applyFont="1" applyFill="1" applyBorder="1" applyAlignment="1">
      <alignment horizontal="center" vertical="center" wrapText="1"/>
    </xf>
    <xf numFmtId="164" fontId="16" fillId="3" borderId="62" xfId="0" applyNumberFormat="1" applyFont="1" applyFill="1" applyBorder="1" applyAlignment="1">
      <alignment horizontal="center" vertical="center" wrapText="1"/>
    </xf>
    <xf numFmtId="164" fontId="16" fillId="3" borderId="56" xfId="0" applyNumberFormat="1" applyFont="1" applyFill="1" applyBorder="1" applyAlignment="1">
      <alignment horizontal="center" vertical="center" wrapText="1"/>
    </xf>
    <xf numFmtId="3" fontId="49" fillId="3" borderId="39" xfId="0" applyNumberFormat="1" applyFont="1" applyFill="1" applyBorder="1" applyAlignment="1">
      <alignment horizontal="center" vertical="center" wrapText="1"/>
    </xf>
    <xf numFmtId="168" fontId="16" fillId="3" borderId="16" xfId="0" applyNumberFormat="1" applyFont="1" applyFill="1" applyBorder="1" applyAlignment="1">
      <alignment horizontal="center" vertical="center" wrapText="1"/>
    </xf>
    <xf numFmtId="1" fontId="16" fillId="3" borderId="10" xfId="2" applyNumberFormat="1" applyFont="1" applyFill="1" applyBorder="1" applyAlignment="1">
      <alignment horizontal="center" vertical="center" wrapText="1"/>
    </xf>
    <xf numFmtId="1" fontId="16" fillId="3" borderId="19" xfId="0" applyNumberFormat="1" applyFont="1" applyFill="1" applyBorder="1" applyAlignment="1">
      <alignment horizontal="center" vertical="center" wrapText="1"/>
    </xf>
    <xf numFmtId="168" fontId="16" fillId="3" borderId="10" xfId="0" applyNumberFormat="1" applyFont="1" applyFill="1" applyBorder="1" applyAlignment="1">
      <alignment horizontal="center" vertical="center" wrapText="1"/>
    </xf>
    <xf numFmtId="1" fontId="16" fillId="3" borderId="19" xfId="2" applyNumberFormat="1" applyFont="1" applyFill="1" applyBorder="1" applyAlignment="1">
      <alignment horizontal="center" vertical="center" wrapText="1"/>
    </xf>
    <xf numFmtId="1" fontId="16" fillId="3" borderId="16" xfId="2" applyNumberFormat="1" applyFont="1" applyFill="1" applyBorder="1" applyAlignment="1">
      <alignment horizontal="center" vertical="center" wrapText="1"/>
    </xf>
    <xf numFmtId="168" fontId="16" fillId="3" borderId="19" xfId="0" applyNumberFormat="1" applyFont="1" applyFill="1" applyBorder="1" applyAlignment="1">
      <alignment horizontal="center" vertical="center" wrapText="1"/>
    </xf>
    <xf numFmtId="168" fontId="16" fillId="3" borderId="18" xfId="0" applyNumberFormat="1" applyFont="1" applyFill="1" applyBorder="1" applyAlignment="1">
      <alignment horizontal="center" vertical="center" wrapText="1"/>
    </xf>
    <xf numFmtId="1" fontId="16" fillId="3" borderId="31" xfId="2" applyNumberFormat="1" applyFont="1" applyFill="1" applyBorder="1" applyAlignment="1">
      <alignment horizontal="center" vertical="center" wrapText="1"/>
    </xf>
    <xf numFmtId="1" fontId="16" fillId="3" borderId="20" xfId="0" applyNumberFormat="1" applyFont="1" applyFill="1" applyBorder="1" applyAlignment="1">
      <alignment horizontal="center" vertical="center" wrapText="1"/>
    </xf>
    <xf numFmtId="168" fontId="16" fillId="3" borderId="31" xfId="0" applyNumberFormat="1" applyFont="1" applyFill="1" applyBorder="1" applyAlignment="1">
      <alignment horizontal="center" vertical="center" wrapText="1"/>
    </xf>
    <xf numFmtId="1" fontId="16" fillId="3" borderId="20" xfId="2" applyNumberFormat="1" applyFont="1" applyFill="1" applyBorder="1" applyAlignment="1">
      <alignment horizontal="center" vertical="center" wrapText="1"/>
    </xf>
    <xf numFmtId="1" fontId="16" fillId="3" borderId="18" xfId="2" applyNumberFormat="1" applyFont="1" applyFill="1" applyBorder="1" applyAlignment="1">
      <alignment horizontal="center" vertical="center" wrapText="1"/>
    </xf>
    <xf numFmtId="168" fontId="16" fillId="3" borderId="20" xfId="0" applyNumberFormat="1" applyFont="1" applyFill="1" applyBorder="1" applyAlignment="1">
      <alignment horizontal="center" vertical="center" wrapText="1"/>
    </xf>
    <xf numFmtId="0" fontId="48" fillId="3" borderId="34" xfId="0" applyFont="1" applyFill="1" applyBorder="1" applyAlignment="1">
      <alignment horizontal="center" vertical="center" wrapText="1"/>
    </xf>
    <xf numFmtId="0" fontId="48" fillId="3" borderId="57" xfId="0" applyFont="1" applyFill="1" applyBorder="1" applyAlignment="1">
      <alignment horizontal="center" vertical="center" wrapText="1"/>
    </xf>
    <xf numFmtId="0" fontId="48" fillId="3" borderId="73" xfId="0" applyFont="1" applyFill="1" applyBorder="1" applyAlignment="1">
      <alignment horizontal="center" vertical="center" wrapText="1"/>
    </xf>
    <xf numFmtId="0" fontId="48" fillId="3" borderId="12"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3" borderId="11" xfId="0" applyFont="1" applyFill="1" applyBorder="1" applyAlignment="1">
      <alignment horizontal="center" vertical="center" wrapText="1"/>
    </xf>
    <xf numFmtId="0" fontId="48" fillId="3" borderId="67" xfId="0" applyFont="1" applyFill="1" applyBorder="1" applyAlignment="1">
      <alignment horizontal="center" vertical="center" wrapText="1"/>
    </xf>
    <xf numFmtId="0" fontId="48" fillId="3" borderId="60" xfId="0" applyFont="1" applyFill="1" applyBorder="1" applyAlignment="1">
      <alignment horizontal="center" vertical="center" wrapText="1"/>
    </xf>
    <xf numFmtId="0" fontId="0" fillId="3" borderId="50" xfId="0" applyFill="1" applyBorder="1" applyAlignment="1">
      <alignment horizontal="center"/>
    </xf>
    <xf numFmtId="0" fontId="0" fillId="3" borderId="42" xfId="0" applyFill="1" applyBorder="1" applyAlignment="1">
      <alignment horizontal="center"/>
    </xf>
    <xf numFmtId="0" fontId="0" fillId="3" borderId="44" xfId="0" applyFill="1" applyBorder="1" applyAlignment="1">
      <alignment horizontal="center"/>
    </xf>
    <xf numFmtId="1" fontId="16" fillId="3" borderId="16" xfId="0" applyNumberFormat="1" applyFont="1" applyFill="1" applyBorder="1" applyAlignment="1">
      <alignment horizontal="center" vertical="center" wrapText="1"/>
    </xf>
    <xf numFmtId="1" fontId="16" fillId="3" borderId="10" xfId="0" applyNumberFormat="1"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6" xfId="0" applyFont="1" applyFill="1" applyBorder="1" applyAlignment="1">
      <alignment horizontal="center" vertical="center" wrapText="1"/>
    </xf>
    <xf numFmtId="3" fontId="0" fillId="3" borderId="55" xfId="0" applyNumberFormat="1" applyFont="1" applyFill="1" applyBorder="1" applyAlignment="1">
      <alignment horizontal="center" vertical="center"/>
    </xf>
    <xf numFmtId="3" fontId="5" fillId="3" borderId="69" xfId="0" applyNumberFormat="1" applyFont="1" applyFill="1" applyBorder="1" applyAlignment="1">
      <alignment horizontal="center" vertical="center"/>
    </xf>
    <xf numFmtId="3" fontId="52" fillId="3" borderId="14" xfId="3" applyNumberFormat="1" applyFont="1" applyFill="1" applyBorder="1" applyAlignment="1">
      <alignment horizontal="center" vertical="center"/>
    </xf>
    <xf numFmtId="3" fontId="52" fillId="3" borderId="57" xfId="3" applyNumberFormat="1" applyFont="1" applyFill="1" applyBorder="1" applyAlignment="1">
      <alignment horizontal="center" vertical="center"/>
    </xf>
    <xf numFmtId="3" fontId="52" fillId="3" borderId="16" xfId="3" applyNumberFormat="1" applyFont="1" applyFill="1" applyBorder="1" applyAlignment="1">
      <alignment horizontal="center" vertical="center"/>
    </xf>
    <xf numFmtId="3" fontId="52" fillId="3" borderId="10" xfId="3" applyNumberFormat="1" applyFont="1" applyFill="1" applyBorder="1" applyAlignment="1">
      <alignment horizontal="center" vertical="center"/>
    </xf>
    <xf numFmtId="3" fontId="52" fillId="3" borderId="18" xfId="3" applyNumberFormat="1" applyFont="1" applyFill="1" applyBorder="1" applyAlignment="1">
      <alignment horizontal="center" vertical="center"/>
    </xf>
    <xf numFmtId="3" fontId="52" fillId="3" borderId="31" xfId="3" applyNumberFormat="1" applyFont="1" applyFill="1" applyBorder="1" applyAlignment="1">
      <alignment horizontal="center" vertical="center"/>
    </xf>
    <xf numFmtId="3" fontId="52" fillId="3" borderId="15" xfId="3" applyNumberFormat="1" applyFont="1" applyFill="1" applyBorder="1" applyAlignment="1">
      <alignment horizontal="center" vertical="center"/>
    </xf>
    <xf numFmtId="3" fontId="52" fillId="3" borderId="19" xfId="3" applyNumberFormat="1" applyFont="1" applyFill="1" applyBorder="1" applyAlignment="1">
      <alignment horizontal="center" vertical="center"/>
    </xf>
    <xf numFmtId="3" fontId="52" fillId="3" borderId="20" xfId="3" applyNumberFormat="1" applyFont="1" applyFill="1" applyBorder="1" applyAlignment="1">
      <alignment horizontal="center" vertical="center"/>
    </xf>
    <xf numFmtId="3" fontId="5" fillId="3" borderId="14" xfId="0" applyNumberFormat="1" applyFont="1" applyFill="1" applyBorder="1" applyAlignment="1">
      <alignment horizontal="center"/>
    </xf>
    <xf numFmtId="3" fontId="5" fillId="3" borderId="57" xfId="0" applyNumberFormat="1" applyFont="1" applyFill="1" applyBorder="1" applyAlignment="1">
      <alignment horizontal="center"/>
    </xf>
    <xf numFmtId="3" fontId="50" fillId="3" borderId="16" xfId="0" applyNumberFormat="1" applyFont="1" applyFill="1" applyBorder="1" applyAlignment="1">
      <alignment horizontal="center"/>
    </xf>
    <xf numFmtId="3" fontId="50" fillId="3" borderId="10" xfId="0" applyNumberFormat="1" applyFont="1" applyFill="1" applyBorder="1" applyAlignment="1">
      <alignment horizontal="center"/>
    </xf>
    <xf numFmtId="3" fontId="8" fillId="3" borderId="18" xfId="5" applyNumberFormat="1" applyFont="1" applyFill="1" applyBorder="1" applyAlignment="1">
      <alignment horizontal="center"/>
    </xf>
    <xf numFmtId="164" fontId="52" fillId="3" borderId="14" xfId="2" applyNumberFormat="1" applyFont="1" applyFill="1" applyBorder="1" applyAlignment="1">
      <alignment horizontal="center"/>
    </xf>
    <xf numFmtId="164" fontId="52" fillId="3" borderId="57" xfId="2" applyNumberFormat="1" applyFont="1" applyFill="1" applyBorder="1" applyAlignment="1">
      <alignment horizontal="center"/>
    </xf>
    <xf numFmtId="164" fontId="52" fillId="3" borderId="18" xfId="2" applyNumberFormat="1" applyFont="1" applyFill="1" applyBorder="1" applyAlignment="1">
      <alignment horizontal="center"/>
    </xf>
    <xf numFmtId="164" fontId="52" fillId="3" borderId="31" xfId="2" applyNumberFormat="1" applyFont="1" applyFill="1" applyBorder="1" applyAlignment="1">
      <alignment horizontal="center"/>
    </xf>
    <xf numFmtId="3" fontId="7" fillId="3" borderId="14" xfId="5" applyNumberFormat="1" applyFont="1" applyFill="1" applyBorder="1" applyAlignment="1">
      <alignment horizontal="center"/>
    </xf>
    <xf numFmtId="3" fontId="7" fillId="3" borderId="57" xfId="5" applyNumberFormat="1" applyFont="1" applyFill="1" applyBorder="1" applyAlignment="1">
      <alignment horizontal="center"/>
    </xf>
    <xf numFmtId="3" fontId="7" fillId="3" borderId="16" xfId="5" applyNumberFormat="1" applyFont="1" applyFill="1" applyBorder="1" applyAlignment="1">
      <alignment horizontal="center"/>
    </xf>
    <xf numFmtId="3" fontId="7" fillId="3" borderId="10" xfId="5" applyNumberFormat="1" applyFont="1" applyFill="1" applyBorder="1" applyAlignment="1">
      <alignment horizontal="center"/>
    </xf>
    <xf numFmtId="3" fontId="7" fillId="3" borderId="39" xfId="5" applyNumberFormat="1" applyFont="1" applyFill="1" applyBorder="1" applyAlignment="1">
      <alignment horizontal="center"/>
    </xf>
    <xf numFmtId="3" fontId="7" fillId="3" borderId="46" xfId="5" applyNumberFormat="1" applyFont="1" applyFill="1" applyBorder="1" applyAlignment="1">
      <alignment horizontal="center"/>
    </xf>
    <xf numFmtId="3" fontId="8" fillId="3" borderId="43" xfId="5" applyNumberFormat="1" applyFont="1" applyFill="1" applyBorder="1" applyAlignment="1">
      <alignment horizontal="center"/>
    </xf>
    <xf numFmtId="3" fontId="8" fillId="3" borderId="84" xfId="5" applyNumberFormat="1" applyFont="1" applyFill="1" applyBorder="1" applyAlignment="1">
      <alignment horizontal="center"/>
    </xf>
    <xf numFmtId="3" fontId="8" fillId="3" borderId="54" xfId="5" applyNumberFormat="1" applyFont="1" applyFill="1" applyBorder="1" applyAlignment="1">
      <alignment horizontal="center"/>
    </xf>
    <xf numFmtId="3" fontId="52" fillId="3" borderId="39" xfId="5" applyNumberFormat="1" applyFont="1" applyFill="1" applyBorder="1" applyAlignment="1">
      <alignment horizontal="center"/>
    </xf>
    <xf numFmtId="3" fontId="52" fillId="3" borderId="46" xfId="5" applyNumberFormat="1" applyFont="1" applyFill="1" applyBorder="1" applyAlignment="1">
      <alignment horizontal="center"/>
    </xf>
    <xf numFmtId="3" fontId="50" fillId="3" borderId="43" xfId="5" applyNumberFormat="1" applyFont="1" applyFill="1" applyBorder="1" applyAlignment="1">
      <alignment horizontal="center"/>
    </xf>
    <xf numFmtId="3" fontId="50" fillId="3" borderId="84" xfId="5" applyNumberFormat="1" applyFont="1" applyFill="1" applyBorder="1" applyAlignment="1">
      <alignment horizontal="center"/>
    </xf>
    <xf numFmtId="3" fontId="4" fillId="3" borderId="14" xfId="5" applyNumberFormat="1" applyFont="1" applyFill="1" applyBorder="1" applyAlignment="1">
      <alignment horizontal="center"/>
    </xf>
    <xf numFmtId="3" fontId="4" fillId="3" borderId="57" xfId="5" applyNumberFormat="1" applyFont="1" applyFill="1" applyBorder="1" applyAlignment="1">
      <alignment horizontal="center"/>
    </xf>
    <xf numFmtId="3" fontId="4" fillId="3" borderId="15" xfId="5" applyNumberFormat="1" applyFont="1" applyFill="1" applyBorder="1" applyAlignment="1">
      <alignment horizontal="center"/>
    </xf>
    <xf numFmtId="3" fontId="5" fillId="3" borderId="52" xfId="5" applyNumberFormat="1" applyFont="1" applyFill="1" applyBorder="1" applyAlignment="1">
      <alignment horizontal="center"/>
    </xf>
    <xf numFmtId="3" fontId="52" fillId="3" borderId="16" xfId="0" applyNumberFormat="1" applyFont="1" applyFill="1" applyBorder="1" applyAlignment="1">
      <alignment horizontal="center"/>
    </xf>
    <xf numFmtId="3" fontId="52" fillId="3" borderId="10" xfId="0" applyNumberFormat="1" applyFont="1" applyFill="1" applyBorder="1" applyAlignment="1">
      <alignment horizontal="center"/>
    </xf>
    <xf numFmtId="3" fontId="52" fillId="3" borderId="19" xfId="0" applyNumberFormat="1" applyFont="1" applyFill="1" applyBorder="1" applyAlignment="1">
      <alignment horizontal="center"/>
    </xf>
    <xf numFmtId="3" fontId="5" fillId="3" borderId="17" xfId="5" applyNumberFormat="1" applyFont="1" applyFill="1" applyBorder="1" applyAlignment="1">
      <alignment horizontal="center"/>
    </xf>
    <xf numFmtId="3" fontId="4" fillId="3" borderId="39" xfId="5" applyNumberFormat="1" applyFont="1" applyFill="1" applyBorder="1" applyAlignment="1">
      <alignment horizontal="center"/>
    </xf>
    <xf numFmtId="3" fontId="4" fillId="3" borderId="46" xfId="5" applyNumberFormat="1" applyFont="1" applyFill="1" applyBorder="1" applyAlignment="1">
      <alignment horizontal="center"/>
    </xf>
    <xf numFmtId="3" fontId="4" fillId="3" borderId="56" xfId="5" applyNumberFormat="1" applyFont="1" applyFill="1" applyBorder="1" applyAlignment="1">
      <alignment horizontal="center"/>
    </xf>
    <xf numFmtId="3" fontId="5" fillId="3" borderId="40" xfId="5" applyNumberFormat="1" applyFont="1" applyFill="1" applyBorder="1" applyAlignment="1">
      <alignment horizontal="center"/>
    </xf>
    <xf numFmtId="3" fontId="52" fillId="3" borderId="43" xfId="5" applyNumberFormat="1" applyFont="1" applyFill="1" applyBorder="1" applyAlignment="1">
      <alignment horizontal="center"/>
    </xf>
    <xf numFmtId="3" fontId="52" fillId="3" borderId="84" xfId="5" applyNumberFormat="1" applyFont="1" applyFill="1" applyBorder="1" applyAlignment="1">
      <alignment horizontal="center"/>
    </xf>
    <xf numFmtId="0" fontId="6" fillId="3" borderId="0" xfId="5" applyFont="1" applyFill="1" applyBorder="1" applyAlignment="1">
      <alignment horizontal="center" wrapText="1"/>
    </xf>
    <xf numFmtId="9" fontId="0" fillId="4" borderId="4" xfId="0" applyNumberFormat="1" applyFont="1" applyFill="1" applyBorder="1" applyAlignment="1">
      <alignment horizontal="center" vertical="center"/>
    </xf>
    <xf numFmtId="0" fontId="42" fillId="4" borderId="14" xfId="0" applyFont="1" applyFill="1" applyBorder="1" applyAlignment="1">
      <alignment horizontal="center" textRotation="90" wrapText="1"/>
    </xf>
    <xf numFmtId="0" fontId="0" fillId="0" borderId="0" xfId="0" applyAlignment="1">
      <alignment horizontal="center" vertical="top"/>
    </xf>
    <xf numFmtId="0" fontId="42" fillId="16" borderId="92" xfId="0" applyFont="1" applyFill="1" applyBorder="1" applyAlignment="1">
      <alignment horizontal="left" vertical="top"/>
    </xf>
    <xf numFmtId="0" fontId="42" fillId="16" borderId="93" xfId="0" applyFont="1" applyFill="1" applyBorder="1" applyAlignment="1">
      <alignment horizontal="left" vertical="top"/>
    </xf>
    <xf numFmtId="0" fontId="42" fillId="16" borderId="93" xfId="0" applyFont="1" applyFill="1" applyBorder="1" applyAlignment="1">
      <alignment horizontal="center" vertical="top"/>
    </xf>
    <xf numFmtId="0" fontId="42" fillId="16" borderId="93" xfId="0" applyFont="1" applyFill="1" applyBorder="1"/>
    <xf numFmtId="0" fontId="0" fillId="0" borderId="94" xfId="0" applyBorder="1"/>
    <xf numFmtId="0" fontId="0" fillId="0" borderId="95" xfId="0" applyBorder="1" applyAlignment="1">
      <alignment horizontal="left" vertical="top"/>
    </xf>
    <xf numFmtId="0" fontId="0" fillId="0" borderId="96" xfId="0" applyBorder="1" applyAlignment="1">
      <alignment horizontal="left" vertical="top"/>
    </xf>
    <xf numFmtId="0" fontId="0" fillId="0" borderId="96" xfId="0" applyBorder="1" applyAlignment="1">
      <alignment horizontal="center" vertical="top"/>
    </xf>
    <xf numFmtId="0" fontId="0" fillId="0" borderId="96" xfId="0" applyBorder="1"/>
    <xf numFmtId="0" fontId="0" fillId="0" borderId="97" xfId="0" applyBorder="1"/>
    <xf numFmtId="0" fontId="0" fillId="0" borderId="96" xfId="0" applyBorder="1" applyAlignment="1">
      <alignment horizontal="left" vertical="top" wrapText="1"/>
    </xf>
    <xf numFmtId="0" fontId="0" fillId="0" borderId="98" xfId="0" applyBorder="1" applyAlignment="1">
      <alignment horizontal="left" vertical="top"/>
    </xf>
    <xf numFmtId="0" fontId="0" fillId="0" borderId="99" xfId="0" applyBorder="1" applyAlignment="1">
      <alignment horizontal="left" vertical="top"/>
    </xf>
    <xf numFmtId="0" fontId="0" fillId="0" borderId="99" xfId="0" applyBorder="1" applyAlignment="1">
      <alignment horizontal="center" vertical="top"/>
    </xf>
    <xf numFmtId="0" fontId="0" fillId="0" borderId="99" xfId="0" applyBorder="1"/>
    <xf numFmtId="0" fontId="0" fillId="0" borderId="100" xfId="0" applyBorder="1"/>
    <xf numFmtId="0" fontId="10" fillId="4" borderId="78" xfId="0" applyFont="1" applyFill="1" applyBorder="1" applyAlignment="1">
      <alignment horizontal="center" vertical="center" wrapText="1"/>
    </xf>
    <xf numFmtId="0" fontId="10" fillId="4" borderId="90" xfId="0" applyFont="1" applyFill="1" applyBorder="1" applyAlignment="1">
      <alignment horizontal="center" vertical="center" wrapText="1"/>
    </xf>
    <xf numFmtId="3" fontId="24" fillId="3" borderId="14" xfId="0" applyNumberFormat="1" applyFont="1" applyFill="1" applyBorder="1" applyAlignment="1">
      <alignment horizontal="center" vertical="center" wrapText="1"/>
    </xf>
    <xf numFmtId="3" fontId="24" fillId="3" borderId="15" xfId="0" applyNumberFormat="1" applyFont="1" applyFill="1" applyBorder="1" applyAlignment="1">
      <alignment horizontal="center" vertical="center" wrapText="1"/>
    </xf>
    <xf numFmtId="3" fontId="24" fillId="3" borderId="16" xfId="0" applyNumberFormat="1" applyFont="1" applyFill="1" applyBorder="1" applyAlignment="1">
      <alignment horizontal="center" vertical="center" wrapText="1"/>
    </xf>
    <xf numFmtId="3" fontId="24" fillId="3" borderId="17" xfId="0" applyNumberFormat="1" applyFont="1" applyFill="1" applyBorder="1" applyAlignment="1">
      <alignment horizontal="center" vertical="center" wrapText="1"/>
    </xf>
    <xf numFmtId="3" fontId="24" fillId="3" borderId="18" xfId="0" applyNumberFormat="1" applyFont="1" applyFill="1" applyBorder="1" applyAlignment="1">
      <alignment horizontal="center" vertical="center" wrapText="1"/>
    </xf>
    <xf numFmtId="3" fontId="24" fillId="3" borderId="20" xfId="0" applyNumberFormat="1" applyFont="1" applyFill="1" applyBorder="1" applyAlignment="1">
      <alignment horizontal="center" vertical="center" wrapText="1"/>
    </xf>
    <xf numFmtId="3" fontId="24" fillId="2" borderId="14" xfId="0" applyNumberFormat="1" applyFont="1" applyFill="1" applyBorder="1" applyAlignment="1">
      <alignment horizontal="center" vertical="center" wrapText="1"/>
    </xf>
    <xf numFmtId="3" fontId="24" fillId="2" borderId="15" xfId="0" applyNumberFormat="1" applyFont="1" applyFill="1" applyBorder="1" applyAlignment="1">
      <alignment horizontal="center" vertical="center" wrapText="1"/>
    </xf>
    <xf numFmtId="3" fontId="24" fillId="2" borderId="16" xfId="0" applyNumberFormat="1" applyFont="1" applyFill="1" applyBorder="1" applyAlignment="1">
      <alignment horizontal="center" vertical="center" wrapText="1"/>
    </xf>
    <xf numFmtId="3" fontId="24" fillId="2" borderId="19" xfId="0" applyNumberFormat="1" applyFont="1" applyFill="1" applyBorder="1" applyAlignment="1">
      <alignment horizontal="center" vertical="center" wrapText="1"/>
    </xf>
    <xf numFmtId="3" fontId="24" fillId="2" borderId="18" xfId="0" applyNumberFormat="1" applyFont="1" applyFill="1" applyBorder="1" applyAlignment="1">
      <alignment horizontal="center" vertical="center" wrapText="1"/>
    </xf>
    <xf numFmtId="3" fontId="24" fillId="2" borderId="20" xfId="0" applyNumberFormat="1" applyFont="1" applyFill="1" applyBorder="1" applyAlignment="1">
      <alignment horizontal="center" vertical="center" wrapText="1"/>
    </xf>
    <xf numFmtId="3" fontId="24" fillId="3" borderId="19" xfId="0" applyNumberFormat="1" applyFont="1" applyFill="1" applyBorder="1" applyAlignment="1">
      <alignment horizontal="center" vertical="center" wrapText="1"/>
    </xf>
    <xf numFmtId="3" fontId="24" fillId="2" borderId="36" xfId="0" applyNumberFormat="1" applyFont="1" applyFill="1" applyBorder="1" applyAlignment="1">
      <alignment horizontal="center" vertical="center" wrapText="1"/>
    </xf>
    <xf numFmtId="3" fontId="24" fillId="2" borderId="38" xfId="0" applyNumberFormat="1" applyFont="1" applyFill="1" applyBorder="1" applyAlignment="1">
      <alignment horizontal="center" vertical="center" wrapText="1"/>
    </xf>
    <xf numFmtId="3" fontId="24" fillId="2" borderId="39" xfId="0" applyNumberFormat="1" applyFont="1" applyFill="1" applyBorder="1" applyAlignment="1">
      <alignment horizontal="center" vertical="center" wrapText="1"/>
    </xf>
    <xf numFmtId="3" fontId="24" fillId="2" borderId="56" xfId="0" applyNumberFormat="1" applyFont="1" applyFill="1" applyBorder="1" applyAlignment="1">
      <alignment horizontal="center" vertical="center" wrapText="1"/>
    </xf>
    <xf numFmtId="3" fontId="56" fillId="0" borderId="37" xfId="0" applyNumberFormat="1" applyFont="1" applyBorder="1" applyAlignment="1">
      <alignment horizontal="center" vertical="center" wrapText="1"/>
    </xf>
    <xf numFmtId="3" fontId="56" fillId="0" borderId="17" xfId="0" applyNumberFormat="1" applyFont="1" applyBorder="1" applyAlignment="1">
      <alignment horizontal="center" vertical="center" wrapText="1"/>
    </xf>
    <xf numFmtId="3" fontId="56" fillId="0" borderId="59" xfId="0" applyNumberFormat="1" applyFont="1" applyBorder="1" applyAlignment="1">
      <alignment horizontal="center" vertical="center" wrapText="1"/>
    </xf>
    <xf numFmtId="0" fontId="8" fillId="7" borderId="1" xfId="0" applyFont="1" applyFill="1" applyBorder="1" applyAlignment="1">
      <alignment horizontal="center" textRotation="90" wrapText="1"/>
    </xf>
    <xf numFmtId="3" fontId="50" fillId="3" borderId="50" xfId="3" applyNumberFormat="1" applyFont="1" applyFill="1" applyBorder="1" applyAlignment="1">
      <alignment horizontal="center" vertical="center"/>
    </xf>
    <xf numFmtId="3" fontId="50" fillId="3" borderId="42" xfId="3" applyNumberFormat="1" applyFont="1" applyFill="1" applyBorder="1" applyAlignment="1">
      <alignment horizontal="center" vertical="center"/>
    </xf>
    <xf numFmtId="3" fontId="50" fillId="3" borderId="44" xfId="3" applyNumberFormat="1" applyFont="1" applyFill="1" applyBorder="1" applyAlignment="1">
      <alignment horizontal="center" vertical="center"/>
    </xf>
    <xf numFmtId="3" fontId="52" fillId="0" borderId="84" xfId="5" applyNumberFormat="1" applyFont="1" applyFill="1" applyBorder="1" applyAlignment="1">
      <alignment horizontal="center"/>
    </xf>
    <xf numFmtId="3" fontId="52" fillId="0" borderId="54" xfId="5" applyNumberFormat="1" applyFont="1" applyFill="1" applyBorder="1" applyAlignment="1">
      <alignment horizontal="center"/>
    </xf>
    <xf numFmtId="3" fontId="5" fillId="0" borderId="4" xfId="5" applyNumberFormat="1" applyFont="1" applyFill="1" applyBorder="1" applyAlignment="1">
      <alignment horizontal="center"/>
    </xf>
    <xf numFmtId="3" fontId="10" fillId="0" borderId="57" xfId="5" applyNumberFormat="1" applyFont="1" applyFill="1" applyBorder="1" applyAlignment="1">
      <alignment horizontal="center" vertical="center"/>
    </xf>
    <xf numFmtId="0" fontId="11" fillId="3" borderId="53" xfId="5" applyFont="1" applyFill="1" applyBorder="1" applyAlignment="1">
      <alignment horizontal="center" vertical="center" wrapText="1"/>
    </xf>
    <xf numFmtId="3" fontId="10" fillId="0" borderId="10" xfId="5" applyNumberFormat="1" applyFont="1" applyFill="1" applyBorder="1" applyAlignment="1">
      <alignment horizontal="center" vertical="center"/>
    </xf>
    <xf numFmtId="4" fontId="10" fillId="0" borderId="31" xfId="5" applyNumberFormat="1" applyFont="1" applyFill="1" applyBorder="1" applyAlignment="1">
      <alignment horizontal="center" vertical="center"/>
    </xf>
    <xf numFmtId="3" fontId="10" fillId="0" borderId="14" xfId="5" applyNumberFormat="1" applyFont="1" applyFill="1" applyBorder="1" applyAlignment="1">
      <alignment horizontal="center" vertical="center"/>
    </xf>
    <xf numFmtId="0" fontId="11" fillId="0" borderId="32" xfId="5" applyFont="1" applyFill="1" applyBorder="1" applyAlignment="1">
      <alignment horizontal="center" vertical="center" wrapText="1"/>
    </xf>
    <xf numFmtId="3" fontId="10" fillId="0" borderId="16" xfId="5" applyNumberFormat="1" applyFont="1" applyFill="1" applyBorder="1" applyAlignment="1">
      <alignment horizontal="center" vertical="center"/>
    </xf>
    <xf numFmtId="0" fontId="11" fillId="0" borderId="53" xfId="5" applyFont="1" applyFill="1" applyBorder="1" applyAlignment="1">
      <alignment horizontal="center" vertical="center" wrapText="1"/>
    </xf>
    <xf numFmtId="4" fontId="10" fillId="0" borderId="18" xfId="5" applyNumberFormat="1" applyFont="1" applyFill="1" applyBorder="1" applyAlignment="1">
      <alignment horizontal="center" vertical="center"/>
    </xf>
    <xf numFmtId="10" fontId="10" fillId="0" borderId="67" xfId="5" applyNumberFormat="1" applyFont="1" applyFill="1" applyBorder="1" applyAlignment="1">
      <alignment horizontal="center" vertical="center"/>
    </xf>
    <xf numFmtId="164" fontId="0" fillId="3" borderId="52" xfId="0" applyNumberFormat="1" applyFont="1" applyFill="1" applyBorder="1" applyAlignment="1">
      <alignment horizontal="center" vertical="center"/>
    </xf>
    <xf numFmtId="9" fontId="5" fillId="3" borderId="4" xfId="0" applyNumberFormat="1" applyFont="1" applyFill="1" applyBorder="1" applyAlignment="1">
      <alignment horizontal="center" vertical="center"/>
    </xf>
    <xf numFmtId="164" fontId="0" fillId="3" borderId="15" xfId="0" applyNumberFormat="1" applyFont="1" applyFill="1" applyBorder="1" applyAlignment="1">
      <alignment horizontal="center" vertical="center"/>
    </xf>
    <xf numFmtId="164" fontId="0" fillId="3" borderId="19" xfId="0" applyNumberFormat="1" applyFont="1" applyFill="1" applyBorder="1" applyAlignment="1">
      <alignment horizontal="center" vertical="center"/>
    </xf>
    <xf numFmtId="164" fontId="0" fillId="3" borderId="56" xfId="0" applyNumberFormat="1" applyFont="1" applyFill="1" applyBorder="1" applyAlignment="1">
      <alignment horizontal="center" vertical="center"/>
    </xf>
    <xf numFmtId="10" fontId="20" fillId="13" borderId="67" xfId="0" applyNumberFormat="1" applyFont="1" applyFill="1" applyBorder="1" applyAlignment="1">
      <alignment horizontal="center" vertical="center" wrapText="1"/>
    </xf>
    <xf numFmtId="0" fontId="50" fillId="2" borderId="27" xfId="0" applyFont="1" applyFill="1" applyBorder="1" applyAlignment="1">
      <alignment horizontal="center" textRotation="90" wrapText="1"/>
    </xf>
    <xf numFmtId="3" fontId="25" fillId="3" borderId="11" xfId="0" applyNumberFormat="1" applyFont="1" applyFill="1" applyBorder="1" applyAlignment="1">
      <alignment horizontal="center" vertical="center" shrinkToFit="1"/>
    </xf>
    <xf numFmtId="3" fontId="25" fillId="3" borderId="62" xfId="0" applyNumberFormat="1" applyFont="1" applyFill="1" applyBorder="1" applyAlignment="1">
      <alignment horizontal="center" vertical="center" shrinkToFit="1"/>
    </xf>
    <xf numFmtId="0" fontId="50" fillId="2" borderId="14" xfId="0" applyFont="1" applyFill="1" applyBorder="1" applyAlignment="1">
      <alignment horizontal="center" textRotation="90" wrapText="1"/>
    </xf>
    <xf numFmtId="3" fontId="45" fillId="3" borderId="16" xfId="0" applyNumberFormat="1" applyFont="1" applyFill="1" applyBorder="1" applyAlignment="1">
      <alignment horizontal="center" vertical="center" shrinkToFit="1"/>
    </xf>
    <xf numFmtId="3" fontId="45" fillId="3" borderId="39" xfId="0" applyNumberFormat="1" applyFont="1" applyFill="1" applyBorder="1" applyAlignment="1">
      <alignment horizontal="center" vertical="center" shrinkToFit="1"/>
    </xf>
    <xf numFmtId="3" fontId="0" fillId="0" borderId="0" xfId="0" applyNumberFormat="1"/>
    <xf numFmtId="0" fontId="7" fillId="0" borderId="0" xfId="5" applyFont="1" applyAlignment="1">
      <alignment vertical="top"/>
    </xf>
    <xf numFmtId="0" fontId="10" fillId="17" borderId="50" xfId="0" applyFont="1" applyFill="1" applyBorder="1" applyAlignment="1">
      <alignment horizontal="center" vertical="center" wrapText="1"/>
    </xf>
    <xf numFmtId="0" fontId="0" fillId="17" borderId="0" xfId="0" applyFont="1" applyFill="1"/>
    <xf numFmtId="0" fontId="0" fillId="17" borderId="0" xfId="0" applyFont="1" applyFill="1" applyBorder="1"/>
    <xf numFmtId="0" fontId="10" fillId="17" borderId="42" xfId="0" applyFont="1" applyFill="1" applyBorder="1" applyAlignment="1">
      <alignment horizontal="center" vertical="center" wrapText="1"/>
    </xf>
    <xf numFmtId="0" fontId="10" fillId="17" borderId="44" xfId="0" applyFont="1" applyFill="1" applyBorder="1" applyAlignment="1">
      <alignment horizontal="center" vertical="center" wrapText="1"/>
    </xf>
    <xf numFmtId="0" fontId="24" fillId="17" borderId="0" xfId="0" applyFont="1" applyFill="1" applyBorder="1" applyAlignment="1">
      <alignment horizontal="center" vertical="center" wrapText="1"/>
    </xf>
    <xf numFmtId="3" fontId="24" fillId="17" borderId="0"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xf>
    <xf numFmtId="0" fontId="0" fillId="0" borderId="6" xfId="0" applyBorder="1"/>
    <xf numFmtId="3" fontId="0" fillId="3" borderId="56" xfId="0" applyNumberFormat="1" applyFont="1" applyFill="1" applyBorder="1" applyAlignment="1">
      <alignment horizontal="center" vertical="center"/>
    </xf>
    <xf numFmtId="164" fontId="16" fillId="3" borderId="18" xfId="0" applyNumberFormat="1" applyFont="1" applyFill="1" applyBorder="1" applyAlignment="1">
      <alignment horizontal="center" vertical="center" wrapText="1"/>
    </xf>
    <xf numFmtId="164" fontId="16" fillId="3" borderId="31" xfId="0" applyNumberFormat="1" applyFont="1" applyFill="1" applyBorder="1" applyAlignment="1">
      <alignment horizontal="center" vertical="center" wrapText="1"/>
    </xf>
    <xf numFmtId="164" fontId="16" fillId="3" borderId="20" xfId="0" applyNumberFormat="1" applyFont="1" applyFill="1" applyBorder="1" applyAlignment="1">
      <alignment horizontal="center" vertical="center" wrapText="1"/>
    </xf>
    <xf numFmtId="9" fontId="16" fillId="3" borderId="18" xfId="0" applyNumberFormat="1" applyFont="1" applyFill="1" applyBorder="1" applyAlignment="1">
      <alignment horizontal="center" vertical="center" wrapText="1"/>
    </xf>
    <xf numFmtId="164" fontId="16" fillId="3" borderId="50" xfId="0" applyNumberFormat="1" applyFont="1" applyFill="1" applyBorder="1" applyAlignment="1">
      <alignment horizontal="center" vertical="center" wrapText="1"/>
    </xf>
    <xf numFmtId="164" fontId="16" fillId="3" borderId="63" xfId="0" applyNumberFormat="1" applyFont="1" applyFill="1" applyBorder="1" applyAlignment="1">
      <alignment horizontal="center" vertical="center" wrapText="1"/>
    </xf>
    <xf numFmtId="9" fontId="16" fillId="3" borderId="88" xfId="0" applyNumberFormat="1" applyFont="1" applyFill="1" applyBorder="1" applyAlignment="1">
      <alignment horizontal="center" vertical="center" wrapText="1"/>
    </xf>
    <xf numFmtId="3" fontId="49" fillId="3" borderId="14"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3" fontId="56" fillId="0" borderId="50" xfId="0" applyNumberFormat="1" applyFont="1" applyBorder="1" applyAlignment="1">
      <alignment horizontal="center" vertical="center" wrapText="1"/>
    </xf>
    <xf numFmtId="3" fontId="56" fillId="0" borderId="42" xfId="0" applyNumberFormat="1" applyFont="1" applyBorder="1" applyAlignment="1">
      <alignment horizontal="center" vertical="center" wrapText="1"/>
    </xf>
    <xf numFmtId="3" fontId="56" fillId="0" borderId="77" xfId="0" applyNumberFormat="1" applyFont="1" applyBorder="1" applyAlignment="1">
      <alignment horizontal="center" vertical="center" wrapText="1"/>
    </xf>
    <xf numFmtId="3" fontId="56" fillId="0" borderId="44" xfId="0" applyNumberFormat="1" applyFont="1" applyBorder="1" applyAlignment="1">
      <alignment horizontal="center" vertical="center" wrapText="1"/>
    </xf>
    <xf numFmtId="3" fontId="56" fillId="0" borderId="64" xfId="0" applyNumberFormat="1" applyFont="1" applyBorder="1" applyAlignment="1">
      <alignment horizontal="center" vertical="center" wrapText="1"/>
    </xf>
    <xf numFmtId="0" fontId="0" fillId="0" borderId="9" xfId="0" applyBorder="1"/>
    <xf numFmtId="165" fontId="50" fillId="8" borderId="5" xfId="3" applyNumberFormat="1" applyFont="1" applyFill="1" applyBorder="1" applyAlignment="1">
      <alignment horizontal="center" vertical="center"/>
    </xf>
    <xf numFmtId="3" fontId="56" fillId="0" borderId="65" xfId="0" applyNumberFormat="1" applyFont="1" applyBorder="1" applyAlignment="1">
      <alignment horizontal="center" vertical="center" wrapText="1"/>
    </xf>
    <xf numFmtId="3" fontId="56" fillId="0" borderId="102" xfId="0" applyNumberFormat="1" applyFont="1" applyBorder="1" applyAlignment="1">
      <alignment horizontal="center" vertical="center" wrapText="1"/>
    </xf>
    <xf numFmtId="164" fontId="24" fillId="17" borderId="14" xfId="0" applyNumberFormat="1" applyFont="1" applyFill="1" applyBorder="1" applyAlignment="1">
      <alignment horizontal="center" vertical="center" wrapText="1"/>
    </xf>
    <xf numFmtId="3" fontId="56" fillId="2" borderId="50" xfId="0" applyNumberFormat="1" applyFont="1" applyFill="1" applyBorder="1" applyAlignment="1">
      <alignment horizontal="center" vertical="center" wrapText="1"/>
    </xf>
    <xf numFmtId="3" fontId="56" fillId="2" borderId="42" xfId="0" applyNumberFormat="1" applyFont="1" applyFill="1" applyBorder="1" applyAlignment="1">
      <alignment horizontal="center" vertical="center" wrapText="1"/>
    </xf>
    <xf numFmtId="3" fontId="56" fillId="2" borderId="44" xfId="0" applyNumberFormat="1" applyFont="1" applyFill="1" applyBorder="1" applyAlignment="1">
      <alignment horizontal="center" vertical="center" wrapText="1"/>
    </xf>
    <xf numFmtId="3" fontId="56" fillId="2" borderId="63" xfId="0" applyNumberFormat="1" applyFont="1" applyFill="1" applyBorder="1" applyAlignment="1">
      <alignment horizontal="center" vertical="center" wrapText="1"/>
    </xf>
    <xf numFmtId="164" fontId="24" fillId="17" borderId="50" xfId="0" applyNumberFormat="1" applyFont="1" applyFill="1" applyBorder="1" applyAlignment="1">
      <alignment horizontal="center" vertical="center" wrapText="1"/>
    </xf>
    <xf numFmtId="164" fontId="24" fillId="17" borderId="57" xfId="0" applyNumberFormat="1" applyFont="1" applyFill="1" applyBorder="1" applyAlignment="1">
      <alignment horizontal="center" vertical="center" wrapText="1"/>
    </xf>
    <xf numFmtId="164" fontId="24" fillId="17" borderId="16" xfId="0" applyNumberFormat="1" applyFont="1" applyFill="1" applyBorder="1" applyAlignment="1">
      <alignment horizontal="center" vertical="center" wrapText="1"/>
    </xf>
    <xf numFmtId="164" fontId="24" fillId="17" borderId="10" xfId="0" applyNumberFormat="1" applyFont="1" applyFill="1" applyBorder="1" applyAlignment="1">
      <alignment horizontal="center" vertical="center" wrapText="1"/>
    </xf>
    <xf numFmtId="164" fontId="24" fillId="17" borderId="18" xfId="0" applyNumberFormat="1" applyFont="1" applyFill="1" applyBorder="1" applyAlignment="1">
      <alignment horizontal="center" vertical="center" wrapText="1"/>
    </xf>
    <xf numFmtId="164" fontId="24" fillId="17" borderId="31" xfId="0" applyNumberFormat="1" applyFont="1" applyFill="1" applyBorder="1" applyAlignment="1">
      <alignment horizontal="center" vertical="center" wrapText="1"/>
    </xf>
    <xf numFmtId="164" fontId="24" fillId="17" borderId="73" xfId="0" applyNumberFormat="1" applyFont="1" applyFill="1" applyBorder="1" applyAlignment="1">
      <alignment horizontal="center" vertical="center" wrapText="1"/>
    </xf>
    <xf numFmtId="164" fontId="24" fillId="17" borderId="11" xfId="0" applyNumberFormat="1" applyFont="1" applyFill="1" applyBorder="1" applyAlignment="1">
      <alignment horizontal="center" vertical="center" wrapText="1"/>
    </xf>
    <xf numFmtId="164" fontId="24" fillId="17" borderId="75" xfId="0" applyNumberFormat="1" applyFont="1" applyFill="1" applyBorder="1" applyAlignment="1">
      <alignment horizontal="center" vertical="center" wrapText="1"/>
    </xf>
    <xf numFmtId="164" fontId="24" fillId="17" borderId="42" xfId="0" applyNumberFormat="1" applyFont="1" applyFill="1" applyBorder="1" applyAlignment="1">
      <alignment horizontal="center" vertical="center" wrapText="1"/>
    </xf>
    <xf numFmtId="164" fontId="24" fillId="17" borderId="44" xfId="0" applyNumberFormat="1" applyFont="1" applyFill="1" applyBorder="1" applyAlignment="1">
      <alignment horizontal="center" vertical="center" wrapText="1"/>
    </xf>
    <xf numFmtId="3" fontId="56" fillId="0" borderId="51" xfId="0" applyNumberFormat="1" applyFont="1" applyBorder="1" applyAlignment="1">
      <alignment horizontal="center" vertical="center" wrapText="1"/>
    </xf>
    <xf numFmtId="3" fontId="56" fillId="0" borderId="32" xfId="0" applyNumberFormat="1" applyFont="1" applyBorder="1" applyAlignment="1">
      <alignment horizontal="center" vertical="center" wrapText="1"/>
    </xf>
    <xf numFmtId="3" fontId="56" fillId="0" borderId="53" xfId="0" applyNumberFormat="1" applyFont="1" applyBorder="1" applyAlignment="1">
      <alignment horizontal="center" vertical="center" wrapText="1"/>
    </xf>
    <xf numFmtId="3" fontId="56" fillId="2" borderId="51" xfId="0" applyNumberFormat="1" applyFont="1" applyFill="1" applyBorder="1" applyAlignment="1">
      <alignment horizontal="center" vertical="center" wrapText="1"/>
    </xf>
    <xf numFmtId="3" fontId="56" fillId="2" borderId="32" xfId="0" applyNumberFormat="1" applyFont="1" applyFill="1" applyBorder="1" applyAlignment="1">
      <alignment horizontal="center" vertical="center" wrapText="1"/>
    </xf>
    <xf numFmtId="3" fontId="56" fillId="2" borderId="53" xfId="0" applyNumberFormat="1" applyFont="1" applyFill="1" applyBorder="1" applyAlignment="1">
      <alignment horizontal="center" vertical="center" wrapText="1"/>
    </xf>
    <xf numFmtId="3" fontId="56" fillId="2" borderId="78" xfId="0" applyNumberFormat="1" applyFont="1" applyFill="1" applyBorder="1" applyAlignment="1">
      <alignment horizontal="center" vertical="center" wrapText="1"/>
    </xf>
    <xf numFmtId="3" fontId="56" fillId="2" borderId="55" xfId="0" applyNumberFormat="1" applyFont="1" applyFill="1" applyBorder="1" applyAlignment="1">
      <alignment horizontal="center" vertical="center" wrapText="1"/>
    </xf>
    <xf numFmtId="3" fontId="56" fillId="0" borderId="90" xfId="0" applyNumberFormat="1" applyFont="1" applyBorder="1" applyAlignment="1">
      <alignment horizontal="center" vertical="center" wrapText="1"/>
    </xf>
    <xf numFmtId="164" fontId="24" fillId="2" borderId="14" xfId="0" applyNumberFormat="1" applyFont="1" applyFill="1" applyBorder="1" applyAlignment="1">
      <alignment horizontal="center" vertical="center" wrapText="1"/>
    </xf>
    <xf numFmtId="164" fontId="24" fillId="2" borderId="16" xfId="0" applyNumberFormat="1" applyFont="1" applyFill="1" applyBorder="1" applyAlignment="1">
      <alignment horizontal="center" vertical="center" wrapText="1"/>
    </xf>
    <xf numFmtId="164" fontId="24" fillId="2" borderId="18" xfId="0" applyNumberFormat="1" applyFont="1" applyFill="1" applyBorder="1" applyAlignment="1">
      <alignment horizontal="center" vertical="center" wrapText="1"/>
    </xf>
    <xf numFmtId="164" fontId="24" fillId="2" borderId="76" xfId="0" applyNumberFormat="1" applyFont="1" applyFill="1" applyBorder="1" applyAlignment="1">
      <alignment horizontal="center" vertical="center" wrapText="1"/>
    </xf>
    <xf numFmtId="164" fontId="24" fillId="2" borderId="21" xfId="0" applyNumberFormat="1" applyFont="1" applyFill="1" applyBorder="1" applyAlignment="1">
      <alignment horizontal="center" vertical="center" wrapText="1"/>
    </xf>
    <xf numFmtId="164" fontId="24" fillId="2" borderId="77" xfId="0" applyNumberFormat="1" applyFont="1" applyFill="1" applyBorder="1" applyAlignment="1">
      <alignment horizontal="center" vertical="center" wrapText="1"/>
    </xf>
    <xf numFmtId="164" fontId="24" fillId="2" borderId="50" xfId="0" applyNumberFormat="1" applyFont="1" applyFill="1" applyBorder="1" applyAlignment="1">
      <alignment horizontal="center" vertical="center" wrapText="1"/>
    </xf>
    <xf numFmtId="164" fontId="24" fillId="2" borderId="42" xfId="0" applyNumberFormat="1" applyFont="1" applyFill="1" applyBorder="1" applyAlignment="1">
      <alignment horizontal="center" vertical="center" wrapText="1"/>
    </xf>
    <xf numFmtId="164" fontId="24" fillId="2" borderId="44" xfId="0" applyNumberFormat="1" applyFont="1" applyFill="1" applyBorder="1" applyAlignment="1">
      <alignment horizontal="center" vertical="center" wrapText="1"/>
    </xf>
    <xf numFmtId="164" fontId="24" fillId="0" borderId="50" xfId="0" applyNumberFormat="1" applyFont="1" applyFill="1" applyBorder="1" applyAlignment="1">
      <alignment horizontal="center" vertical="center" wrapText="1"/>
    </xf>
    <xf numFmtId="164" fontId="24" fillId="0" borderId="42" xfId="0" applyNumberFormat="1" applyFont="1" applyFill="1" applyBorder="1" applyAlignment="1">
      <alignment horizontal="center" vertical="center" wrapText="1"/>
    </xf>
    <xf numFmtId="164" fontId="24" fillId="0" borderId="44" xfId="0" applyNumberFormat="1" applyFont="1" applyFill="1" applyBorder="1" applyAlignment="1">
      <alignment horizontal="center" vertical="center" wrapText="1"/>
    </xf>
    <xf numFmtId="164" fontId="56" fillId="0" borderId="42"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164" fontId="24" fillId="0" borderId="57" xfId="0" applyNumberFormat="1" applyFont="1" applyFill="1" applyBorder="1" applyAlignment="1">
      <alignment horizontal="center" vertical="center" wrapText="1"/>
    </xf>
    <xf numFmtId="164" fontId="24" fillId="0" borderId="73" xfId="0" applyNumberFormat="1" applyFont="1" applyFill="1" applyBorder="1" applyAlignment="1">
      <alignment horizontal="center" vertical="center" wrapText="1"/>
    </xf>
    <xf numFmtId="164" fontId="24" fillId="0" borderId="16" xfId="0" applyNumberFormat="1" applyFont="1" applyFill="1" applyBorder="1" applyAlignment="1">
      <alignment horizontal="center" vertical="center" wrapText="1"/>
    </xf>
    <xf numFmtId="164" fontId="24" fillId="0" borderId="10" xfId="0" applyNumberFormat="1" applyFont="1" applyFill="1" applyBorder="1" applyAlignment="1">
      <alignment horizontal="center" vertical="center" wrapText="1"/>
    </xf>
    <xf numFmtId="164" fontId="24" fillId="0" borderId="11" xfId="0" applyNumberFormat="1" applyFont="1" applyFill="1" applyBorder="1" applyAlignment="1">
      <alignment horizontal="center" vertical="center" wrapText="1"/>
    </xf>
    <xf numFmtId="0" fontId="28" fillId="0" borderId="0" xfId="0" applyFont="1" applyFill="1" applyBorder="1" applyAlignment="1">
      <alignment horizontal="left" vertical="top"/>
    </xf>
    <xf numFmtId="164" fontId="24" fillId="0" borderId="82" xfId="0" applyNumberFormat="1" applyFont="1" applyFill="1" applyBorder="1" applyAlignment="1">
      <alignment horizontal="center" vertical="center" wrapText="1"/>
    </xf>
    <xf numFmtId="0" fontId="43" fillId="8" borderId="15" xfId="0" applyFont="1" applyFill="1" applyBorder="1" applyAlignment="1">
      <alignment horizontal="center" wrapText="1"/>
    </xf>
    <xf numFmtId="0" fontId="0" fillId="8" borderId="20" xfId="0" applyFont="1" applyFill="1" applyBorder="1"/>
    <xf numFmtId="164" fontId="24" fillId="2" borderId="63" xfId="0" applyNumberFormat="1" applyFont="1" applyFill="1" applyBorder="1" applyAlignment="1">
      <alignment horizontal="center" vertical="center" wrapText="1"/>
    </xf>
    <xf numFmtId="164" fontId="24" fillId="2" borderId="64" xfId="0" applyNumberFormat="1" applyFont="1" applyFill="1" applyBorder="1" applyAlignment="1">
      <alignment horizontal="center" vertical="center" wrapText="1"/>
    </xf>
    <xf numFmtId="164" fontId="24" fillId="2" borderId="82" xfId="0" applyNumberFormat="1" applyFont="1" applyFill="1" applyBorder="1" applyAlignment="1">
      <alignment horizontal="center" vertical="center" wrapText="1"/>
    </xf>
    <xf numFmtId="164" fontId="24" fillId="0" borderId="18" xfId="0" applyNumberFormat="1" applyFont="1" applyFill="1" applyBorder="1" applyAlignment="1">
      <alignment horizontal="center" vertical="center" wrapText="1"/>
    </xf>
    <xf numFmtId="164" fontId="24" fillId="0" borderId="31" xfId="0" applyNumberFormat="1" applyFont="1" applyFill="1" applyBorder="1" applyAlignment="1">
      <alignment horizontal="center" vertical="center" wrapText="1"/>
    </xf>
    <xf numFmtId="164" fontId="24" fillId="0" borderId="75" xfId="0" applyNumberFormat="1" applyFont="1" applyFill="1" applyBorder="1" applyAlignment="1">
      <alignment horizontal="center" vertical="center" wrapText="1"/>
    </xf>
    <xf numFmtId="164" fontId="56" fillId="0" borderId="64" xfId="0" applyNumberFormat="1" applyFont="1" applyFill="1" applyBorder="1" applyAlignment="1">
      <alignment horizontal="center" vertical="center" wrapText="1"/>
    </xf>
    <xf numFmtId="0" fontId="13" fillId="3" borderId="8" xfId="0" applyFont="1" applyFill="1" applyBorder="1" applyAlignment="1">
      <alignment horizontal="right" vertical="center" wrapText="1"/>
    </xf>
    <xf numFmtId="9" fontId="17" fillId="3" borderId="8" xfId="0" applyNumberFormat="1" applyFont="1" applyFill="1" applyBorder="1" applyAlignment="1">
      <alignment horizontal="center" vertical="center" wrapText="1"/>
    </xf>
    <xf numFmtId="0" fontId="17" fillId="2" borderId="25" xfId="0" applyFont="1" applyFill="1" applyBorder="1" applyAlignment="1">
      <alignment horizontal="right" vertical="center" wrapText="1"/>
    </xf>
    <xf numFmtId="3" fontId="17" fillId="2" borderId="55" xfId="0" applyNumberFormat="1" applyFont="1" applyFill="1" applyBorder="1" applyAlignment="1">
      <alignment horizontal="right" vertical="center" wrapText="1"/>
    </xf>
    <xf numFmtId="0" fontId="9" fillId="4" borderId="25" xfId="0" applyFont="1" applyFill="1" applyBorder="1" applyAlignment="1">
      <alignment horizontal="center" textRotation="90" wrapText="1"/>
    </xf>
    <xf numFmtId="0" fontId="8" fillId="2" borderId="67" xfId="0" applyFont="1" applyFill="1" applyBorder="1" applyAlignment="1">
      <alignment horizontal="center" textRotation="90" wrapText="1"/>
    </xf>
    <xf numFmtId="0" fontId="11" fillId="2" borderId="67" xfId="0" applyFont="1" applyFill="1" applyBorder="1" applyAlignment="1">
      <alignment horizontal="center" textRotation="90" wrapText="1"/>
    </xf>
    <xf numFmtId="0" fontId="11" fillId="2" borderId="60" xfId="0" applyFont="1" applyFill="1" applyBorder="1" applyAlignment="1">
      <alignment horizontal="center" textRotation="90" wrapText="1"/>
    </xf>
    <xf numFmtId="0" fontId="11" fillId="2" borderId="61" xfId="0" applyFont="1" applyFill="1" applyBorder="1" applyAlignment="1">
      <alignment horizontal="center" textRotation="90" wrapText="1"/>
    </xf>
    <xf numFmtId="0" fontId="11" fillId="2" borderId="101" xfId="0" applyFont="1" applyFill="1" applyBorder="1" applyAlignment="1">
      <alignment horizontal="center" textRotation="90" wrapText="1"/>
    </xf>
    <xf numFmtId="0" fontId="16" fillId="3" borderId="73" xfId="0" applyFont="1" applyFill="1" applyBorder="1" applyAlignment="1">
      <alignment horizontal="center" vertical="center" wrapText="1"/>
    </xf>
    <xf numFmtId="0" fontId="16" fillId="3" borderId="11" xfId="0" applyFont="1" applyFill="1" applyBorder="1" applyAlignment="1">
      <alignment horizontal="center" vertical="center" wrapText="1"/>
    </xf>
    <xf numFmtId="1" fontId="16" fillId="3" borderId="11" xfId="0" applyNumberFormat="1" applyFont="1" applyFill="1" applyBorder="1" applyAlignment="1">
      <alignment horizontal="center" vertical="center" wrapText="1"/>
    </xf>
    <xf numFmtId="0" fontId="16" fillId="3" borderId="62" xfId="0" applyFont="1" applyFill="1" applyBorder="1" applyAlignment="1">
      <alignment horizontal="center" vertical="center" wrapText="1"/>
    </xf>
    <xf numFmtId="3" fontId="17" fillId="0" borderId="27" xfId="0" applyNumberFormat="1" applyFont="1" applyBorder="1" applyAlignment="1">
      <alignment horizontal="center" vertical="center" wrapText="1"/>
    </xf>
    <xf numFmtId="164" fontId="16" fillId="0" borderId="75" xfId="0" applyNumberFormat="1" applyFont="1" applyBorder="1" applyAlignment="1">
      <alignment horizontal="center" vertical="center" wrapText="1"/>
    </xf>
    <xf numFmtId="0" fontId="11" fillId="2" borderId="2" xfId="0" applyFont="1" applyFill="1" applyBorder="1" applyAlignment="1">
      <alignment horizontal="center" textRotation="90" wrapText="1"/>
    </xf>
    <xf numFmtId="164" fontId="16" fillId="0" borderId="52"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164" fontId="16" fillId="0" borderId="40" xfId="0" applyNumberFormat="1" applyFont="1" applyBorder="1" applyAlignment="1">
      <alignment horizontal="center" vertical="center" wrapText="1"/>
    </xf>
    <xf numFmtId="10" fontId="20" fillId="13" borderId="2" xfId="0" applyNumberFormat="1" applyFont="1" applyFill="1" applyBorder="1" applyAlignment="1">
      <alignment horizontal="center" vertical="center" wrapText="1"/>
    </xf>
    <xf numFmtId="3" fontId="17" fillId="0" borderId="50"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3" fontId="17" fillId="0" borderId="63" xfId="0" applyNumberFormat="1" applyFont="1" applyBorder="1" applyAlignment="1">
      <alignment horizontal="center" vertical="center" wrapText="1"/>
    </xf>
    <xf numFmtId="3" fontId="17" fillId="0" borderId="64" xfId="0" applyNumberFormat="1" applyFont="1" applyBorder="1" applyAlignment="1">
      <alignment horizontal="center" vertical="center" wrapText="1"/>
    </xf>
    <xf numFmtId="9" fontId="16" fillId="0" borderId="44" xfId="0" applyNumberFormat="1" applyFont="1" applyBorder="1" applyAlignment="1">
      <alignment horizontal="center" vertical="center" wrapText="1"/>
    </xf>
    <xf numFmtId="3" fontId="17" fillId="2" borderId="82" xfId="0" applyNumberFormat="1" applyFont="1" applyFill="1" applyBorder="1" applyAlignment="1">
      <alignment horizontal="right" vertical="center" wrapText="1"/>
    </xf>
    <xf numFmtId="164" fontId="0" fillId="3" borderId="37" xfId="0" applyNumberFormat="1" applyFont="1" applyFill="1" applyBorder="1" applyAlignment="1">
      <alignment horizontal="center" vertical="center"/>
    </xf>
    <xf numFmtId="9" fontId="5" fillId="3" borderId="5" xfId="0" applyNumberFormat="1" applyFont="1" applyFill="1" applyBorder="1" applyAlignment="1">
      <alignment horizontal="center" vertical="center"/>
    </xf>
    <xf numFmtId="9" fontId="5" fillId="0" borderId="5" xfId="0" applyNumberFormat="1" applyFont="1" applyBorder="1" applyAlignment="1">
      <alignment horizontal="center" vertical="center"/>
    </xf>
    <xf numFmtId="10" fontId="20" fillId="13" borderId="103" xfId="0" applyNumberFormat="1" applyFont="1" applyFill="1" applyBorder="1" applyAlignment="1">
      <alignment horizontal="center" vertical="center" wrapText="1"/>
    </xf>
    <xf numFmtId="9" fontId="5" fillId="0" borderId="80" xfId="0" applyNumberFormat="1" applyFont="1" applyBorder="1" applyAlignment="1">
      <alignment horizontal="center" vertical="center"/>
    </xf>
    <xf numFmtId="164" fontId="0" fillId="0" borderId="38" xfId="0" applyNumberFormat="1" applyFont="1" applyBorder="1" applyAlignment="1">
      <alignment horizontal="center" vertical="center"/>
    </xf>
    <xf numFmtId="10" fontId="20" fillId="13" borderId="29" xfId="0" applyNumberFormat="1" applyFont="1" applyFill="1" applyBorder="1" applyAlignment="1">
      <alignment horizontal="center" vertical="center" wrapText="1"/>
    </xf>
    <xf numFmtId="164" fontId="0" fillId="0" borderId="27" xfId="0" applyNumberFormat="1" applyFont="1" applyBorder="1" applyAlignment="1">
      <alignment horizontal="center" vertical="center"/>
    </xf>
    <xf numFmtId="0" fontId="17" fillId="2" borderId="58" xfId="0" applyFont="1" applyFill="1" applyBorder="1" applyAlignment="1">
      <alignment horizontal="right" vertical="center" wrapText="1"/>
    </xf>
    <xf numFmtId="3" fontId="7" fillId="3" borderId="11" xfId="5" applyNumberFormat="1" applyFont="1" applyFill="1" applyBorder="1" applyAlignment="1">
      <alignment horizontal="center"/>
    </xf>
    <xf numFmtId="3" fontId="52" fillId="3" borderId="62" xfId="5" applyNumberFormat="1" applyFont="1" applyFill="1" applyBorder="1" applyAlignment="1">
      <alignment horizontal="center"/>
    </xf>
    <xf numFmtId="3" fontId="50" fillId="3" borderId="86" xfId="5" applyNumberFormat="1" applyFont="1" applyFill="1" applyBorder="1" applyAlignment="1">
      <alignment horizontal="center"/>
    </xf>
    <xf numFmtId="3" fontId="50" fillId="3" borderId="50" xfId="5" applyNumberFormat="1" applyFont="1" applyFill="1" applyBorder="1" applyAlignment="1">
      <alignment horizontal="center"/>
    </xf>
    <xf numFmtId="3" fontId="50" fillId="3" borderId="42" xfId="5" applyNumberFormat="1" applyFont="1" applyFill="1" applyBorder="1" applyAlignment="1">
      <alignment horizontal="center"/>
    </xf>
    <xf numFmtId="3" fontId="50" fillId="3" borderId="63" xfId="5" applyNumberFormat="1" applyFont="1" applyFill="1" applyBorder="1" applyAlignment="1">
      <alignment horizontal="center"/>
    </xf>
    <xf numFmtId="3" fontId="50" fillId="3" borderId="3" xfId="5" applyNumberFormat="1" applyFont="1" applyFill="1" applyBorder="1" applyAlignment="1">
      <alignment horizontal="center"/>
    </xf>
    <xf numFmtId="3" fontId="7" fillId="3" borderId="73" xfId="5" applyNumberFormat="1" applyFont="1" applyFill="1" applyBorder="1" applyAlignment="1">
      <alignment horizontal="center"/>
    </xf>
    <xf numFmtId="3" fontId="7" fillId="3" borderId="62" xfId="5" applyNumberFormat="1" applyFont="1" applyFill="1" applyBorder="1" applyAlignment="1">
      <alignment horizontal="center"/>
    </xf>
    <xf numFmtId="3" fontId="50" fillId="3" borderId="64" xfId="5" applyNumberFormat="1" applyFont="1" applyFill="1" applyBorder="1" applyAlignment="1">
      <alignment horizontal="center"/>
    </xf>
    <xf numFmtId="0" fontId="50" fillId="2" borderId="80" xfId="0" applyFont="1" applyFill="1" applyBorder="1" applyAlignment="1">
      <alignment horizontal="center"/>
    </xf>
    <xf numFmtId="164" fontId="52" fillId="3" borderId="73" xfId="2" applyNumberFormat="1" applyFont="1" applyFill="1" applyBorder="1" applyAlignment="1">
      <alignment horizontal="center"/>
    </xf>
    <xf numFmtId="164" fontId="52" fillId="3" borderId="75" xfId="2" applyNumberFormat="1" applyFont="1" applyFill="1" applyBorder="1" applyAlignment="1">
      <alignment horizontal="center"/>
    </xf>
    <xf numFmtId="0" fontId="50" fillId="2" borderId="6" xfId="5" applyFont="1" applyFill="1" applyBorder="1" applyAlignment="1">
      <alignment horizontal="center"/>
    </xf>
    <xf numFmtId="164" fontId="52" fillId="3" borderId="50" xfId="2" applyNumberFormat="1" applyFont="1" applyFill="1" applyBorder="1" applyAlignment="1">
      <alignment horizontal="center"/>
    </xf>
    <xf numFmtId="164" fontId="52" fillId="3" borderId="44" xfId="2" applyNumberFormat="1" applyFont="1" applyFill="1" applyBorder="1" applyAlignment="1">
      <alignment horizontal="center"/>
    </xf>
    <xf numFmtId="0" fontId="50" fillId="2" borderId="86" xfId="0" applyFont="1" applyFill="1" applyBorder="1" applyAlignment="1">
      <alignment horizontal="center"/>
    </xf>
    <xf numFmtId="3" fontId="5" fillId="3" borderId="73" xfId="0" applyNumberFormat="1" applyFont="1" applyFill="1" applyBorder="1" applyAlignment="1">
      <alignment horizontal="center"/>
    </xf>
    <xf numFmtId="3" fontId="50" fillId="3" borderId="11" xfId="0" applyNumberFormat="1" applyFont="1" applyFill="1" applyBorder="1" applyAlignment="1">
      <alignment horizontal="center"/>
    </xf>
    <xf numFmtId="3" fontId="8" fillId="0" borderId="75" xfId="5" applyNumberFormat="1" applyFont="1" applyFill="1" applyBorder="1" applyAlignment="1">
      <alignment horizontal="center"/>
    </xf>
    <xf numFmtId="0" fontId="50" fillId="2" borderId="1" xfId="5" applyFont="1" applyFill="1" applyBorder="1" applyAlignment="1">
      <alignment horizontal="center"/>
    </xf>
    <xf numFmtId="3" fontId="5" fillId="3" borderId="50" xfId="5" applyNumberFormat="1" applyFont="1" applyFill="1" applyBorder="1" applyAlignment="1">
      <alignment horizontal="center"/>
    </xf>
    <xf numFmtId="3" fontId="8" fillId="0" borderId="44" xfId="5" applyNumberFormat="1" applyFont="1" applyFill="1" applyBorder="1" applyAlignment="1">
      <alignment horizontal="center"/>
    </xf>
    <xf numFmtId="0" fontId="50" fillId="2" borderId="87" xfId="0" applyFont="1" applyFill="1" applyBorder="1" applyAlignment="1">
      <alignment horizontal="center" vertical="center" wrapText="1"/>
    </xf>
    <xf numFmtId="0" fontId="13" fillId="2" borderId="67" xfId="0" applyFont="1" applyFill="1" applyBorder="1" applyAlignment="1">
      <alignment horizontal="center" textRotation="90" wrapText="1"/>
    </xf>
    <xf numFmtId="0" fontId="13" fillId="2" borderId="60" xfId="0" applyFont="1" applyFill="1" applyBorder="1" applyAlignment="1">
      <alignment horizontal="center" textRotation="90" wrapText="1"/>
    </xf>
    <xf numFmtId="0" fontId="13" fillId="2" borderId="61" xfId="0" applyFont="1" applyFill="1" applyBorder="1" applyAlignment="1">
      <alignment horizontal="center" textRotation="90" wrapText="1"/>
    </xf>
    <xf numFmtId="9" fontId="17" fillId="4" borderId="44" xfId="2" applyFont="1" applyFill="1" applyBorder="1" applyAlignment="1">
      <alignment horizontal="center" vertical="center" wrapText="1"/>
    </xf>
    <xf numFmtId="164" fontId="16" fillId="3" borderId="43" xfId="0" applyNumberFormat="1" applyFont="1" applyFill="1" applyBorder="1" applyAlignment="1">
      <alignment horizontal="center" vertical="center" wrapText="1"/>
    </xf>
    <xf numFmtId="164" fontId="16" fillId="3" borderId="84" xfId="0" applyNumberFormat="1" applyFont="1" applyFill="1" applyBorder="1" applyAlignment="1">
      <alignment horizontal="center" vertical="center" wrapText="1"/>
    </xf>
    <xf numFmtId="164" fontId="16" fillId="3" borderId="54" xfId="0" applyNumberFormat="1" applyFont="1" applyFill="1" applyBorder="1" applyAlignment="1">
      <alignment horizontal="center" vertical="center" wrapText="1"/>
    </xf>
    <xf numFmtId="0" fontId="13" fillId="3" borderId="24" xfId="0" applyFont="1" applyFill="1" applyBorder="1" applyAlignment="1">
      <alignment horizontal="right" vertical="center" wrapText="1"/>
    </xf>
    <xf numFmtId="10" fontId="16" fillId="3" borderId="24"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0" fontId="0" fillId="0" borderId="7" xfId="0" applyBorder="1"/>
    <xf numFmtId="164" fontId="56" fillId="0" borderId="88" xfId="0" applyNumberFormat="1" applyFont="1" applyFill="1" applyBorder="1" applyAlignment="1">
      <alignment horizontal="center" vertical="center" wrapText="1"/>
    </xf>
    <xf numFmtId="0" fontId="11" fillId="2" borderId="1" xfId="0" applyFont="1" applyFill="1" applyBorder="1" applyAlignment="1">
      <alignment vertical="center" wrapText="1"/>
    </xf>
    <xf numFmtId="10" fontId="20" fillId="13" borderId="14" xfId="0" applyNumberFormat="1" applyFont="1" applyFill="1" applyBorder="1" applyAlignment="1">
      <alignment horizontal="center" vertical="center" wrapText="1"/>
    </xf>
    <xf numFmtId="10" fontId="20" fillId="13" borderId="16" xfId="0" applyNumberFormat="1" applyFont="1" applyFill="1" applyBorder="1" applyAlignment="1">
      <alignment horizontal="center" vertical="center" wrapText="1"/>
    </xf>
    <xf numFmtId="10" fontId="20" fillId="13" borderId="19" xfId="0" applyNumberFormat="1" applyFont="1" applyFill="1" applyBorder="1" applyAlignment="1">
      <alignment horizontal="center" vertical="center" wrapText="1"/>
    </xf>
    <xf numFmtId="10" fontId="20" fillId="13" borderId="18" xfId="0" applyNumberFormat="1" applyFont="1" applyFill="1" applyBorder="1" applyAlignment="1">
      <alignment horizontal="center" vertical="center" wrapText="1"/>
    </xf>
    <xf numFmtId="10" fontId="20" fillId="13" borderId="20" xfId="0" applyNumberFormat="1" applyFont="1" applyFill="1" applyBorder="1" applyAlignment="1">
      <alignment horizontal="center" vertical="center" wrapText="1"/>
    </xf>
    <xf numFmtId="164" fontId="24" fillId="0" borderId="15" xfId="0" applyNumberFormat="1" applyFont="1" applyFill="1" applyBorder="1" applyAlignment="1">
      <alignment horizontal="center" vertical="center" wrapText="1"/>
    </xf>
    <xf numFmtId="164" fontId="24" fillId="0" borderId="19" xfId="0" applyNumberFormat="1" applyFont="1" applyFill="1" applyBorder="1" applyAlignment="1">
      <alignment horizontal="center" vertical="center" wrapText="1"/>
    </xf>
    <xf numFmtId="164" fontId="24" fillId="0" borderId="20"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xf>
    <xf numFmtId="164" fontId="0" fillId="4" borderId="15" xfId="0" applyNumberFormat="1" applyFont="1" applyFill="1" applyBorder="1" applyAlignment="1">
      <alignment horizontal="center" vertical="center"/>
    </xf>
    <xf numFmtId="164" fontId="0" fillId="4" borderId="19" xfId="0" applyNumberFormat="1" applyFont="1" applyFill="1" applyBorder="1" applyAlignment="1">
      <alignment horizontal="center" vertical="center"/>
    </xf>
    <xf numFmtId="10" fontId="20" fillId="13" borderId="28" xfId="0" applyNumberFormat="1" applyFont="1" applyFill="1" applyBorder="1" applyAlignment="1">
      <alignment horizontal="center" vertical="center" wrapText="1"/>
    </xf>
    <xf numFmtId="10" fontId="20" fillId="13" borderId="12" xfId="0" applyNumberFormat="1" applyFont="1" applyFill="1" applyBorder="1" applyAlignment="1">
      <alignment horizontal="center" vertical="center" wrapText="1"/>
    </xf>
    <xf numFmtId="10" fontId="20" fillId="13" borderId="26" xfId="0" applyNumberFormat="1" applyFont="1" applyFill="1" applyBorder="1" applyAlignment="1">
      <alignment horizontal="center" vertical="center" wrapText="1"/>
    </xf>
    <xf numFmtId="9" fontId="5" fillId="0" borderId="104" xfId="0" applyNumberFormat="1" applyFont="1" applyBorder="1" applyAlignment="1">
      <alignment horizontal="center" vertical="center"/>
    </xf>
    <xf numFmtId="0" fontId="58" fillId="5" borderId="0" xfId="0" applyFont="1" applyFill="1" applyBorder="1" applyAlignment="1">
      <alignment horizontal="center" vertical="center" wrapText="1"/>
    </xf>
    <xf numFmtId="0" fontId="0" fillId="0" borderId="0" xfId="0" applyAlignment="1">
      <alignment horizontal="left" vertical="top" wrapText="1"/>
    </xf>
    <xf numFmtId="0" fontId="55" fillId="5" borderId="24" xfId="5" applyFont="1" applyFill="1" applyBorder="1" applyAlignment="1"/>
    <xf numFmtId="3" fontId="21" fillId="0" borderId="58" xfId="0" applyNumberFormat="1" applyFont="1" applyBorder="1" applyAlignment="1">
      <alignment horizontal="center" vertical="center" wrapText="1"/>
    </xf>
    <xf numFmtId="0" fontId="0" fillId="3" borderId="0" xfId="0" applyFont="1" applyFill="1"/>
    <xf numFmtId="0" fontId="49" fillId="2" borderId="82" xfId="0" applyFont="1" applyFill="1" applyBorder="1" applyAlignment="1">
      <alignment horizontal="right" vertical="center" wrapText="1"/>
    </xf>
    <xf numFmtId="0" fontId="49" fillId="2" borderId="63" xfId="0" applyFont="1" applyFill="1" applyBorder="1" applyAlignment="1">
      <alignment horizontal="right" vertical="center" wrapText="1"/>
    </xf>
    <xf numFmtId="3" fontId="0" fillId="3" borderId="14" xfId="0" applyNumberFormat="1" applyFont="1" applyFill="1" applyBorder="1" applyAlignment="1">
      <alignment horizontal="center"/>
    </xf>
    <xf numFmtId="3" fontId="0" fillId="3" borderId="57" xfId="0" applyNumberFormat="1" applyFont="1" applyFill="1" applyBorder="1" applyAlignment="1">
      <alignment horizontal="center"/>
    </xf>
    <xf numFmtId="3" fontId="0" fillId="3" borderId="73" xfId="0" applyNumberFormat="1" applyFont="1" applyFill="1" applyBorder="1" applyAlignment="1">
      <alignment horizontal="center"/>
    </xf>
    <xf numFmtId="3" fontId="52" fillId="3" borderId="11" xfId="0" applyNumberFormat="1" applyFont="1" applyFill="1" applyBorder="1" applyAlignment="1">
      <alignment horizontal="center"/>
    </xf>
    <xf numFmtId="3" fontId="7" fillId="3" borderId="18" xfId="5" applyNumberFormat="1" applyFont="1" applyFill="1" applyBorder="1" applyAlignment="1">
      <alignment horizontal="center"/>
    </xf>
    <xf numFmtId="3" fontId="7" fillId="3" borderId="31" xfId="5" applyNumberFormat="1" applyFont="1" applyFill="1" applyBorder="1" applyAlignment="1">
      <alignment horizontal="center"/>
    </xf>
    <xf numFmtId="3" fontId="7" fillId="0" borderId="75" xfId="5" applyNumberFormat="1" applyFont="1" applyFill="1" applyBorder="1" applyAlignment="1">
      <alignment horizontal="center"/>
    </xf>
    <xf numFmtId="164" fontId="50" fillId="3" borderId="50" xfId="2" applyNumberFormat="1" applyFont="1" applyFill="1" applyBorder="1" applyAlignment="1">
      <alignment horizontal="center"/>
    </xf>
    <xf numFmtId="3" fontId="50" fillId="0" borderId="84" xfId="5" applyNumberFormat="1" applyFont="1" applyFill="1" applyBorder="1" applyAlignment="1">
      <alignment horizontal="center"/>
    </xf>
    <xf numFmtId="3" fontId="50" fillId="0" borderId="54" xfId="5" applyNumberFormat="1" applyFont="1" applyFill="1" applyBorder="1" applyAlignment="1">
      <alignment horizontal="center"/>
    </xf>
    <xf numFmtId="0" fontId="6" fillId="0" borderId="0" xfId="5" applyFont="1" applyBorder="1" applyAlignment="1">
      <alignment vertical="top"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3" fontId="4" fillId="3" borderId="55" xfId="5" applyNumberFormat="1" applyFont="1" applyFill="1" applyBorder="1" applyAlignment="1">
      <alignment horizontal="center"/>
    </xf>
    <xf numFmtId="3" fontId="4" fillId="3" borderId="47" xfId="5" applyNumberFormat="1" applyFont="1" applyFill="1" applyBorder="1" applyAlignment="1">
      <alignment horizontal="center"/>
    </xf>
    <xf numFmtId="3" fontId="4" fillId="3" borderId="62" xfId="5" applyNumberFormat="1" applyFont="1" applyFill="1" applyBorder="1" applyAlignment="1">
      <alignment horizontal="center"/>
    </xf>
    <xf numFmtId="3" fontId="52" fillId="3" borderId="10" xfId="5" applyNumberFormat="1" applyFont="1" applyFill="1" applyBorder="1" applyAlignment="1">
      <alignment horizontal="center"/>
    </xf>
    <xf numFmtId="3" fontId="52" fillId="3" borderId="11" xfId="5" applyNumberFormat="1" applyFont="1" applyFill="1" applyBorder="1" applyAlignment="1">
      <alignment horizontal="center"/>
    </xf>
    <xf numFmtId="3" fontId="52" fillId="3" borderId="14" xfId="5" applyNumberFormat="1" applyFont="1" applyFill="1" applyBorder="1" applyAlignment="1">
      <alignment horizontal="center"/>
    </xf>
    <xf numFmtId="3" fontId="52" fillId="3" borderId="57" xfId="5" applyNumberFormat="1" applyFont="1" applyFill="1" applyBorder="1" applyAlignment="1">
      <alignment horizontal="center"/>
    </xf>
    <xf numFmtId="3" fontId="52" fillId="3" borderId="73" xfId="5" applyNumberFormat="1" applyFont="1" applyFill="1" applyBorder="1" applyAlignment="1">
      <alignment horizontal="center"/>
    </xf>
    <xf numFmtId="3" fontId="52" fillId="3" borderId="16" xfId="5" applyNumberFormat="1" applyFont="1" applyFill="1" applyBorder="1" applyAlignment="1">
      <alignment horizontal="center"/>
    </xf>
    <xf numFmtId="0" fontId="50" fillId="2" borderId="78" xfId="3" applyFont="1" applyFill="1" applyBorder="1" applyAlignment="1">
      <alignment horizontal="right" vertical="center"/>
    </xf>
    <xf numFmtId="3" fontId="50" fillId="0" borderId="37" xfId="3" applyNumberFormat="1" applyFont="1" applyFill="1" applyBorder="1" applyAlignment="1">
      <alignment horizontal="center" vertical="center"/>
    </xf>
    <xf numFmtId="166" fontId="0" fillId="8" borderId="25" xfId="0" applyNumberFormat="1" applyFont="1" applyFill="1" applyBorder="1" applyAlignment="1">
      <alignment horizontal="center" vertical="center" textRotation="90"/>
    </xf>
    <xf numFmtId="0" fontId="52" fillId="8" borderId="24" xfId="3" applyFont="1" applyFill="1" applyBorder="1" applyAlignment="1">
      <alignment horizontal="right" vertical="center"/>
    </xf>
    <xf numFmtId="165" fontId="52" fillId="8" borderId="25" xfId="3" applyNumberFormat="1" applyFont="1" applyFill="1" applyBorder="1" applyAlignment="1">
      <alignment horizontal="center" vertical="center"/>
    </xf>
    <xf numFmtId="165" fontId="52" fillId="8" borderId="24" xfId="3" applyNumberFormat="1" applyFont="1" applyFill="1" applyBorder="1" applyAlignment="1">
      <alignment horizontal="center" vertical="center"/>
    </xf>
    <xf numFmtId="165" fontId="52" fillId="8" borderId="2" xfId="3" applyNumberFormat="1" applyFont="1" applyFill="1" applyBorder="1" applyAlignment="1">
      <alignment horizontal="center" vertical="center"/>
    </xf>
    <xf numFmtId="165" fontId="50" fillId="8" borderId="2" xfId="3" applyNumberFormat="1" applyFont="1" applyFill="1" applyBorder="1" applyAlignment="1">
      <alignment horizontal="center" vertical="center"/>
    </xf>
    <xf numFmtId="164" fontId="10" fillId="0" borderId="86" xfId="0" applyNumberFormat="1" applyFont="1" applyBorder="1" applyAlignment="1">
      <alignment horizontal="center" vertical="center"/>
    </xf>
    <xf numFmtId="3" fontId="52" fillId="0" borderId="10" xfId="5" applyNumberFormat="1" applyFont="1" applyBorder="1" applyAlignment="1">
      <alignment horizontal="center" vertical="center"/>
    </xf>
    <xf numFmtId="164" fontId="20" fillId="0" borderId="52" xfId="0" applyNumberFormat="1" applyFont="1" applyBorder="1" applyAlignment="1">
      <alignment horizontal="center" vertical="center" wrapText="1"/>
    </xf>
    <xf numFmtId="164" fontId="20" fillId="0" borderId="17" xfId="0" applyNumberFormat="1" applyFont="1" applyBorder="1" applyAlignment="1">
      <alignment horizontal="center" vertical="center" wrapText="1"/>
    </xf>
    <xf numFmtId="164" fontId="20" fillId="0" borderId="40" xfId="0" applyNumberFormat="1" applyFont="1" applyBorder="1" applyAlignment="1">
      <alignment horizontal="center" vertical="center" wrapText="1"/>
    </xf>
    <xf numFmtId="3" fontId="21" fillId="0" borderId="64" xfId="0" applyNumberFormat="1" applyFont="1" applyBorder="1" applyAlignment="1">
      <alignment horizontal="center" vertical="center" wrapText="1"/>
    </xf>
    <xf numFmtId="9" fontId="20" fillId="0" borderId="37" xfId="0" applyNumberFormat="1" applyFont="1" applyBorder="1" applyAlignment="1">
      <alignment horizontal="center" vertical="center" wrapText="1"/>
    </xf>
    <xf numFmtId="164" fontId="20" fillId="0" borderId="18" xfId="0" applyNumberFormat="1" applyFont="1" applyBorder="1" applyAlignment="1">
      <alignment horizontal="center" vertical="center" wrapText="1"/>
    </xf>
    <xf numFmtId="164" fontId="20" fillId="0" borderId="31" xfId="0" applyNumberFormat="1" applyFont="1" applyBorder="1" applyAlignment="1">
      <alignment horizontal="center" vertical="center" wrapText="1"/>
    </xf>
    <xf numFmtId="164" fontId="20" fillId="0" borderId="75" xfId="0" applyNumberFormat="1" applyFont="1" applyBorder="1" applyAlignment="1">
      <alignment horizontal="center" vertical="center" wrapText="1"/>
    </xf>
    <xf numFmtId="9" fontId="20" fillId="0" borderId="44" xfId="0" applyNumberFormat="1" applyFont="1" applyBorder="1" applyAlignment="1">
      <alignment horizontal="center" vertical="center" wrapText="1"/>
    </xf>
    <xf numFmtId="3" fontId="52" fillId="0" borderId="103" xfId="5" applyNumberFormat="1" applyFont="1" applyBorder="1" applyAlignment="1">
      <alignment horizontal="center" vertical="center"/>
    </xf>
    <xf numFmtId="3" fontId="21" fillId="0" borderId="85" xfId="0" applyNumberFormat="1" applyFont="1" applyBorder="1" applyAlignment="1">
      <alignment horizontal="center" vertical="center" wrapText="1"/>
    </xf>
    <xf numFmtId="0" fontId="20" fillId="3" borderId="14" xfId="0" applyFont="1" applyFill="1" applyBorder="1" applyAlignment="1">
      <alignment horizontal="center" vertical="center" wrapText="1"/>
    </xf>
    <xf numFmtId="3" fontId="21" fillId="4" borderId="50" xfId="0" applyNumberFormat="1"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0" fillId="3" borderId="29" xfId="0" applyFont="1" applyFill="1" applyBorder="1" applyAlignment="1">
      <alignment horizontal="center" vertical="center" wrapText="1"/>
    </xf>
    <xf numFmtId="3" fontId="20" fillId="3" borderId="29" xfId="0" applyNumberFormat="1" applyFont="1" applyFill="1" applyBorder="1" applyAlignment="1">
      <alignment horizontal="center" vertical="center" wrapText="1"/>
    </xf>
    <xf numFmtId="0" fontId="20" fillId="3" borderId="38" xfId="0" applyFont="1" applyFill="1" applyBorder="1" applyAlignment="1">
      <alignment horizontal="center" vertical="center" wrapText="1"/>
    </xf>
    <xf numFmtId="3" fontId="21" fillId="4" borderId="42" xfId="0" applyNumberFormat="1" applyFont="1" applyFill="1" applyBorder="1" applyAlignment="1">
      <alignment horizontal="center" vertical="center" wrapText="1"/>
    </xf>
    <xf numFmtId="164" fontId="20" fillId="0" borderId="20" xfId="0" applyNumberFormat="1" applyFont="1" applyBorder="1" applyAlignment="1">
      <alignment horizontal="center" vertical="center" wrapText="1"/>
    </xf>
    <xf numFmtId="164" fontId="21" fillId="4" borderId="44" xfId="0" applyNumberFormat="1" applyFont="1" applyFill="1" applyBorder="1" applyAlignment="1">
      <alignment horizontal="center" vertical="center" wrapText="1"/>
    </xf>
    <xf numFmtId="164" fontId="20" fillId="3" borderId="18" xfId="2" applyNumberFormat="1" applyFont="1" applyFill="1" applyBorder="1" applyAlignment="1">
      <alignment horizontal="center" vertical="center" wrapText="1"/>
    </xf>
    <xf numFmtId="164" fontId="20" fillId="3" borderId="31" xfId="2" applyNumberFormat="1" applyFont="1" applyFill="1" applyBorder="1" applyAlignment="1">
      <alignment horizontal="center" vertical="center" wrapText="1"/>
    </xf>
    <xf numFmtId="164" fontId="20" fillId="3" borderId="20" xfId="2" applyNumberFormat="1" applyFont="1" applyFill="1" applyBorder="1" applyAlignment="1">
      <alignment horizontal="center" vertical="center" wrapText="1"/>
    </xf>
    <xf numFmtId="9" fontId="21" fillId="4" borderId="44" xfId="2" applyFont="1" applyFill="1" applyBorder="1" applyAlignment="1">
      <alignment horizontal="center" vertical="center" wrapText="1"/>
    </xf>
    <xf numFmtId="164" fontId="20" fillId="3" borderId="43" xfId="2" applyNumberFormat="1" applyFont="1" applyFill="1" applyBorder="1" applyAlignment="1">
      <alignment horizontal="center" vertical="center" wrapText="1"/>
    </xf>
    <xf numFmtId="164" fontId="20" fillId="3" borderId="84" xfId="2" applyNumberFormat="1" applyFont="1" applyFill="1" applyBorder="1" applyAlignment="1">
      <alignment horizontal="center" vertical="center" wrapText="1"/>
    </xf>
    <xf numFmtId="164" fontId="20" fillId="3" borderId="54" xfId="2" applyNumberFormat="1" applyFont="1" applyFill="1" applyBorder="1" applyAlignment="1">
      <alignment horizontal="center" vertical="center" wrapText="1"/>
    </xf>
    <xf numFmtId="3" fontId="56" fillId="3" borderId="4" xfId="0" applyNumberFormat="1" applyFont="1" applyFill="1" applyBorder="1" applyAlignment="1">
      <alignment horizontal="center" vertical="center" wrapText="1"/>
    </xf>
    <xf numFmtId="0" fontId="36" fillId="2" borderId="1" xfId="0" applyFont="1" applyFill="1" applyBorder="1" applyAlignment="1">
      <alignment vertical="center" wrapText="1"/>
    </xf>
    <xf numFmtId="164" fontId="24" fillId="0" borderId="64" xfId="0" applyNumberFormat="1" applyFont="1" applyFill="1" applyBorder="1" applyAlignment="1">
      <alignment horizontal="center" vertical="center" wrapText="1"/>
    </xf>
    <xf numFmtId="9" fontId="20" fillId="0" borderId="18" xfId="0" applyNumberFormat="1" applyFont="1" applyBorder="1" applyAlignment="1">
      <alignment horizontal="center" vertical="center" wrapText="1"/>
    </xf>
    <xf numFmtId="9" fontId="20" fillId="0" borderId="53" xfId="0" applyNumberFormat="1" applyFont="1" applyBorder="1" applyAlignment="1">
      <alignment horizontal="center" vertical="center" wrapText="1"/>
    </xf>
    <xf numFmtId="3" fontId="52" fillId="15" borderId="14" xfId="3" applyNumberFormat="1" applyFont="1" applyFill="1" applyBorder="1" applyAlignment="1">
      <alignment horizontal="center" vertical="center"/>
    </xf>
    <xf numFmtId="3" fontId="52" fillId="15" borderId="18" xfId="3" applyNumberFormat="1" applyFont="1" applyFill="1" applyBorder="1" applyAlignment="1">
      <alignment horizontal="center" vertical="center"/>
    </xf>
    <xf numFmtId="0" fontId="48" fillId="3" borderId="101" xfId="0" applyFont="1" applyFill="1" applyBorder="1" applyAlignment="1">
      <alignment horizontal="center" vertical="center" wrapText="1"/>
    </xf>
    <xf numFmtId="3" fontId="49" fillId="0" borderId="67" xfId="0" applyNumberFormat="1" applyFont="1" applyBorder="1" applyAlignment="1">
      <alignment horizontal="center" vertical="center" wrapText="1"/>
    </xf>
    <xf numFmtId="0" fontId="52" fillId="3" borderId="16" xfId="0" applyFont="1" applyFill="1" applyBorder="1" applyAlignment="1">
      <alignment horizontal="center" vertical="center" wrapText="1"/>
    </xf>
    <xf numFmtId="164" fontId="24" fillId="0" borderId="3" xfId="0" applyNumberFormat="1" applyFont="1" applyFill="1" applyBorder="1" applyAlignment="1">
      <alignment horizontal="center" vertical="center" wrapText="1"/>
    </xf>
    <xf numFmtId="0" fontId="0" fillId="3" borderId="0" xfId="0" applyFont="1" applyFill="1" applyBorder="1"/>
    <xf numFmtId="164" fontId="24" fillId="0" borderId="88" xfId="0" applyNumberFormat="1" applyFont="1" applyFill="1" applyBorder="1" applyAlignment="1">
      <alignment horizontal="center" vertical="center" wrapText="1"/>
    </xf>
    <xf numFmtId="0" fontId="45" fillId="2" borderId="29" xfId="0" applyFont="1" applyFill="1" applyBorder="1" applyAlignment="1">
      <alignment horizontal="right" vertical="center" wrapText="1"/>
    </xf>
    <xf numFmtId="0" fontId="45" fillId="2" borderId="10" xfId="0" applyFont="1" applyFill="1" applyBorder="1" applyAlignment="1">
      <alignment horizontal="right" vertical="center" wrapText="1"/>
    </xf>
    <xf numFmtId="0" fontId="45" fillId="2" borderId="46" xfId="0" applyFont="1" applyFill="1" applyBorder="1" applyAlignment="1">
      <alignment horizontal="right" vertical="center" wrapText="1"/>
    </xf>
    <xf numFmtId="3" fontId="52" fillId="15" borderId="76" xfId="3" applyNumberFormat="1" applyFont="1" applyFill="1" applyBorder="1" applyAlignment="1">
      <alignment horizontal="center" vertical="center"/>
    </xf>
    <xf numFmtId="0" fontId="50" fillId="2" borderId="68" xfId="3" applyFont="1" applyFill="1" applyBorder="1" applyAlignment="1">
      <alignment horizontal="center" wrapText="1"/>
    </xf>
    <xf numFmtId="0" fontId="50" fillId="2" borderId="49" xfId="3" applyFont="1" applyFill="1" applyBorder="1" applyAlignment="1">
      <alignment horizontal="center" wrapText="1"/>
    </xf>
    <xf numFmtId="164" fontId="0" fillId="3" borderId="104" xfId="0" applyNumberFormat="1" applyFont="1" applyFill="1" applyBorder="1" applyAlignment="1">
      <alignment horizontal="center" vertical="center"/>
    </xf>
    <xf numFmtId="3" fontId="0" fillId="3" borderId="41" xfId="0" applyNumberFormat="1" applyFont="1" applyFill="1" applyBorder="1" applyAlignment="1">
      <alignment horizontal="center" vertical="center"/>
    </xf>
    <xf numFmtId="10" fontId="20" fillId="13" borderId="23" xfId="0" applyNumberFormat="1" applyFont="1" applyFill="1" applyBorder="1" applyAlignment="1">
      <alignment horizontal="center" vertical="center" wrapText="1"/>
    </xf>
    <xf numFmtId="3" fontId="0" fillId="3" borderId="105" xfId="0" applyNumberFormat="1" applyFont="1" applyFill="1" applyBorder="1" applyAlignment="1">
      <alignment horizontal="center" vertical="center"/>
    </xf>
    <xf numFmtId="3" fontId="0" fillId="3" borderId="107" xfId="0" applyNumberFormat="1" applyFont="1" applyFill="1" applyBorder="1" applyAlignment="1">
      <alignment horizontal="center" vertical="center"/>
    </xf>
    <xf numFmtId="3" fontId="0" fillId="3" borderId="81" xfId="0" applyNumberFormat="1" applyFont="1" applyFill="1" applyBorder="1" applyAlignment="1">
      <alignment horizontal="center" vertical="center"/>
    </xf>
    <xf numFmtId="3" fontId="0" fillId="3" borderId="28" xfId="0" applyNumberFormat="1" applyFont="1" applyFill="1" applyBorder="1" applyAlignment="1">
      <alignment horizontal="center" vertical="center"/>
    </xf>
    <xf numFmtId="0" fontId="0" fillId="0" borderId="58" xfId="0" applyBorder="1"/>
    <xf numFmtId="3" fontId="0" fillId="3" borderId="47" xfId="0" applyNumberFormat="1" applyFont="1" applyFill="1" applyBorder="1" applyAlignment="1">
      <alignment horizontal="center" vertical="center"/>
    </xf>
    <xf numFmtId="3" fontId="0" fillId="3" borderId="106" xfId="0" applyNumberFormat="1" applyFont="1" applyFill="1" applyBorder="1" applyAlignment="1">
      <alignment horizontal="center" vertical="center"/>
    </xf>
    <xf numFmtId="0" fontId="17" fillId="2" borderId="2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08" fillId="2" borderId="50" xfId="0" applyFont="1" applyFill="1" applyBorder="1" applyAlignment="1">
      <alignment horizontal="left" vertical="center" wrapText="1"/>
    </xf>
    <xf numFmtId="10" fontId="110" fillId="13" borderId="22" xfId="0" applyNumberFormat="1" applyFont="1" applyFill="1" applyBorder="1" applyAlignment="1">
      <alignment horizontal="center" vertical="center" wrapText="1"/>
    </xf>
    <xf numFmtId="0" fontId="108" fillId="2" borderId="63" xfId="0" applyFont="1" applyFill="1" applyBorder="1" applyAlignment="1">
      <alignment horizontal="left" vertical="center" wrapText="1"/>
    </xf>
    <xf numFmtId="10" fontId="110" fillId="13" borderId="109"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3" fontId="52" fillId="0" borderId="4" xfId="0" applyNumberFormat="1" applyFont="1" applyFill="1" applyBorder="1" applyAlignment="1">
      <alignment horizontal="center" vertical="center" wrapText="1"/>
    </xf>
    <xf numFmtId="3" fontId="52" fillId="0" borderId="14" xfId="3" applyNumberFormat="1" applyFont="1" applyFill="1" applyBorder="1" applyAlignment="1">
      <alignment horizontal="center" vertical="center"/>
    </xf>
    <xf numFmtId="3" fontId="52" fillId="0" borderId="57" xfId="3" applyNumberFormat="1" applyFont="1" applyFill="1" applyBorder="1" applyAlignment="1">
      <alignment horizontal="center" vertical="center"/>
    </xf>
    <xf numFmtId="3" fontId="52" fillId="0" borderId="16" xfId="3" applyNumberFormat="1" applyFont="1" applyFill="1" applyBorder="1" applyAlignment="1">
      <alignment horizontal="center" vertical="center"/>
    </xf>
    <xf numFmtId="3" fontId="52" fillId="0" borderId="10" xfId="3" applyNumberFormat="1" applyFont="1" applyFill="1" applyBorder="1" applyAlignment="1">
      <alignment horizontal="center" vertical="center"/>
    </xf>
    <xf numFmtId="3" fontId="52" fillId="0" borderId="15" xfId="3" applyNumberFormat="1" applyFont="1" applyFill="1" applyBorder="1" applyAlignment="1">
      <alignment horizontal="center" vertical="center"/>
    </xf>
    <xf numFmtId="3" fontId="52" fillId="0" borderId="19" xfId="3" applyNumberFormat="1" applyFont="1" applyFill="1" applyBorder="1" applyAlignment="1">
      <alignment horizontal="center" vertical="center"/>
    </xf>
    <xf numFmtId="0" fontId="17" fillId="2" borderId="24" xfId="0" applyFont="1" applyFill="1" applyBorder="1" applyAlignment="1">
      <alignment horizontal="center" vertical="center" wrapText="1"/>
    </xf>
    <xf numFmtId="0" fontId="17" fillId="2" borderId="6" xfId="0" applyFont="1" applyFill="1" applyBorder="1" applyAlignment="1">
      <alignment horizontal="center" vertical="center" wrapText="1"/>
    </xf>
    <xf numFmtId="37" fontId="20" fillId="0" borderId="4" xfId="14" applyNumberFormat="1" applyFont="1" applyFill="1" applyBorder="1" applyAlignment="1">
      <alignment horizontal="center" vertical="center"/>
    </xf>
    <xf numFmtId="3" fontId="5" fillId="3" borderId="110" xfId="0" applyNumberFormat="1" applyFont="1" applyFill="1" applyBorder="1" applyAlignment="1">
      <alignment horizontal="center" vertical="center"/>
    </xf>
    <xf numFmtId="3" fontId="20" fillId="0" borderId="14" xfId="0" applyNumberFormat="1" applyFont="1" applyFill="1" applyBorder="1" applyAlignment="1">
      <alignment horizontal="center" vertical="center" wrapText="1"/>
    </xf>
    <xf numFmtId="164" fontId="20" fillId="0" borderId="20" xfId="0" applyNumberFormat="1" applyFont="1" applyFill="1" applyBorder="1" applyAlignment="1">
      <alignment horizontal="center" vertical="center" wrapText="1"/>
    </xf>
    <xf numFmtId="3" fontId="52" fillId="0" borderId="5" xfId="0" applyNumberFormat="1" applyFont="1" applyFill="1" applyBorder="1" applyAlignment="1">
      <alignment horizontal="center" vertical="center" wrapText="1"/>
    </xf>
    <xf numFmtId="164" fontId="52" fillId="0" borderId="4" xfId="0" applyNumberFormat="1" applyFont="1" applyFill="1" applyBorder="1" applyAlignment="1">
      <alignment horizontal="center" vertical="center" wrapText="1"/>
    </xf>
    <xf numFmtId="164" fontId="50" fillId="20" borderId="44" xfId="2" applyNumberFormat="1" applyFont="1" applyFill="1" applyBorder="1" applyAlignment="1">
      <alignment horizontal="center"/>
    </xf>
    <xf numFmtId="3" fontId="5" fillId="0" borderId="3" xfId="0" applyNumberFormat="1" applyFont="1" applyFill="1" applyBorder="1" applyAlignment="1">
      <alignment horizontal="center" vertical="center"/>
    </xf>
    <xf numFmtId="3" fontId="52" fillId="15" borderId="75" xfId="3" applyNumberFormat="1" applyFont="1" applyFill="1" applyBorder="1" applyAlignment="1">
      <alignment horizontal="center" vertical="center"/>
    </xf>
    <xf numFmtId="3" fontId="50" fillId="0" borderId="44" xfId="3" applyNumberFormat="1" applyFont="1" applyFill="1" applyBorder="1" applyAlignment="1">
      <alignment horizontal="center" vertical="center"/>
    </xf>
    <xf numFmtId="0" fontId="52" fillId="0" borderId="7" xfId="5" applyFont="1" applyBorder="1" applyAlignment="1">
      <alignment horizontal="right"/>
    </xf>
    <xf numFmtId="0" fontId="7" fillId="0" borderId="7" xfId="5" applyFont="1" applyBorder="1"/>
    <xf numFmtId="0" fontId="0" fillId="0" borderId="0" xfId="0" applyFont="1" applyBorder="1" applyAlignment="1">
      <alignment horizontal="left" vertical="top"/>
    </xf>
    <xf numFmtId="10" fontId="20" fillId="3" borderId="8" xfId="0" applyNumberFormat="1" applyFont="1" applyFill="1" applyBorder="1" applyAlignment="1">
      <alignment horizontal="center" vertical="center" wrapText="1"/>
    </xf>
    <xf numFmtId="3" fontId="20" fillId="0" borderId="0" xfId="0" applyNumberFormat="1" applyFont="1" applyFill="1" applyBorder="1" applyAlignment="1">
      <alignment horizontal="left" vertical="top" wrapText="1"/>
    </xf>
    <xf numFmtId="0" fontId="107" fillId="0" borderId="0" xfId="0" applyFont="1" applyFill="1" applyBorder="1" applyAlignment="1">
      <alignment vertical="top" wrapText="1"/>
    </xf>
    <xf numFmtId="0" fontId="0" fillId="0" borderId="0" xfId="0" applyAlignment="1">
      <alignment vertical="center"/>
    </xf>
    <xf numFmtId="3" fontId="16" fillId="17" borderId="57" xfId="0" applyNumberFormat="1" applyFont="1" applyFill="1" applyBorder="1" applyAlignment="1">
      <alignment horizontal="center" vertical="center" wrapText="1"/>
    </xf>
    <xf numFmtId="3" fontId="16" fillId="17" borderId="14" xfId="0" applyNumberFormat="1" applyFont="1" applyFill="1" applyBorder="1" applyAlignment="1">
      <alignment horizontal="center" vertical="center" wrapText="1"/>
    </xf>
    <xf numFmtId="3" fontId="16" fillId="17" borderId="15" xfId="0" applyNumberFormat="1" applyFont="1" applyFill="1" applyBorder="1" applyAlignment="1">
      <alignment horizontal="center" vertical="center" wrapText="1"/>
    </xf>
    <xf numFmtId="3" fontId="16" fillId="17" borderId="16" xfId="0" applyNumberFormat="1" applyFont="1" applyFill="1" applyBorder="1" applyAlignment="1">
      <alignment horizontal="center" vertical="center" wrapText="1"/>
    </xf>
    <xf numFmtId="3" fontId="16" fillId="17" borderId="10" xfId="0" applyNumberFormat="1" applyFont="1" applyFill="1" applyBorder="1" applyAlignment="1">
      <alignment horizontal="center" vertical="center" wrapText="1"/>
    </xf>
    <xf numFmtId="3" fontId="16" fillId="17" borderId="19" xfId="0" applyNumberFormat="1" applyFont="1" applyFill="1" applyBorder="1" applyAlignment="1">
      <alignment horizontal="center" vertical="center" wrapText="1"/>
    </xf>
    <xf numFmtId="3" fontId="16" fillId="17" borderId="39" xfId="0" applyNumberFormat="1" applyFont="1" applyFill="1" applyBorder="1" applyAlignment="1">
      <alignment horizontal="center" vertical="center" wrapText="1"/>
    </xf>
    <xf numFmtId="3" fontId="16" fillId="17" borderId="46" xfId="0" applyNumberFormat="1" applyFont="1" applyFill="1" applyBorder="1" applyAlignment="1">
      <alignment horizontal="center" vertical="center" wrapText="1"/>
    </xf>
    <xf numFmtId="3" fontId="16" fillId="17" borderId="56" xfId="0" applyNumberFormat="1" applyFont="1" applyFill="1" applyBorder="1" applyAlignment="1">
      <alignment horizontal="center" vertical="center" wrapText="1"/>
    </xf>
    <xf numFmtId="3" fontId="4" fillId="3" borderId="18" xfId="5" applyNumberFormat="1" applyFont="1" applyFill="1" applyBorder="1" applyAlignment="1">
      <alignment horizontal="center"/>
    </xf>
    <xf numFmtId="3" fontId="4" fillId="3" borderId="31" xfId="5" applyNumberFormat="1" applyFont="1" applyFill="1" applyBorder="1" applyAlignment="1">
      <alignment horizontal="center"/>
    </xf>
    <xf numFmtId="3" fontId="4" fillId="3" borderId="20" xfId="5" applyNumberFormat="1" applyFont="1" applyFill="1" applyBorder="1" applyAlignment="1">
      <alignment horizontal="center"/>
    </xf>
    <xf numFmtId="0" fontId="52" fillId="2" borderId="55" xfId="5" applyFont="1" applyFill="1" applyBorder="1" applyAlignment="1">
      <alignment horizontal="right"/>
    </xf>
    <xf numFmtId="3" fontId="11" fillId="0" borderId="43" xfId="0" applyNumberFormat="1" applyFont="1" applyBorder="1" applyAlignment="1">
      <alignment horizontal="center" vertical="center" wrapText="1"/>
    </xf>
    <xf numFmtId="9" fontId="10" fillId="0" borderId="86" xfId="0" applyNumberFormat="1" applyFont="1" applyBorder="1" applyAlignment="1">
      <alignment horizontal="center" vertical="center" wrapText="1"/>
    </xf>
    <xf numFmtId="3" fontId="11" fillId="3" borderId="14" xfId="0" applyNumberFormat="1" applyFont="1" applyFill="1" applyBorder="1" applyAlignment="1">
      <alignment horizontal="center" vertical="center" wrapText="1"/>
    </xf>
    <xf numFmtId="3" fontId="11" fillId="3" borderId="16" xfId="0" applyNumberFormat="1" applyFont="1" applyFill="1" applyBorder="1" applyAlignment="1">
      <alignment horizontal="center" vertical="center" wrapText="1"/>
    </xf>
    <xf numFmtId="3" fontId="11" fillId="3" borderId="39"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wrapText="1"/>
    </xf>
    <xf numFmtId="164" fontId="10" fillId="3" borderId="73" xfId="0" applyNumberFormat="1" applyFont="1" applyFill="1" applyBorder="1" applyAlignment="1">
      <alignment horizontal="center" vertical="center" wrapText="1"/>
    </xf>
    <xf numFmtId="3" fontId="10" fillId="3" borderId="16" xfId="0" applyNumberFormat="1" applyFont="1" applyFill="1" applyBorder="1" applyAlignment="1">
      <alignment horizontal="center" vertical="center" wrapText="1"/>
    </xf>
    <xf numFmtId="164" fontId="10" fillId="3" borderId="11" xfId="0" applyNumberFormat="1" applyFont="1" applyFill="1" applyBorder="1" applyAlignment="1">
      <alignment horizontal="center" vertical="center" wrapText="1"/>
    </xf>
    <xf numFmtId="3" fontId="10" fillId="3" borderId="39" xfId="0" applyNumberFormat="1" applyFont="1" applyFill="1" applyBorder="1" applyAlignment="1">
      <alignment horizontal="center" vertical="center" wrapText="1"/>
    </xf>
    <xf numFmtId="164" fontId="10" fillId="3" borderId="62" xfId="0" applyNumberFormat="1" applyFont="1" applyFill="1" applyBorder="1" applyAlignment="1">
      <alignment horizontal="center" vertical="center" wrapText="1"/>
    </xf>
    <xf numFmtId="3" fontId="11" fillId="0" borderId="69" xfId="0" applyNumberFormat="1" applyFont="1" applyFill="1" applyBorder="1" applyAlignment="1">
      <alignment horizontal="center" vertical="center"/>
    </xf>
    <xf numFmtId="37" fontId="21" fillId="0" borderId="8" xfId="14" applyNumberFormat="1" applyFont="1" applyFill="1" applyBorder="1" applyAlignment="1">
      <alignment horizontal="center" vertical="center"/>
    </xf>
    <xf numFmtId="3" fontId="10" fillId="6" borderId="57" xfId="5" applyNumberFormat="1" applyFont="1" applyFill="1" applyBorder="1" applyAlignment="1">
      <alignment horizontal="center" vertical="center"/>
    </xf>
    <xf numFmtId="3" fontId="10" fillId="6" borderId="31" xfId="5" applyNumberFormat="1" applyFont="1" applyFill="1" applyBorder="1" applyAlignment="1">
      <alignment horizontal="center" vertical="center"/>
    </xf>
    <xf numFmtId="0" fontId="11" fillId="6" borderId="53" xfId="5" applyFont="1" applyFill="1" applyBorder="1" applyAlignment="1">
      <alignment horizontal="center" vertical="center" wrapText="1"/>
    </xf>
    <xf numFmtId="164" fontId="24" fillId="3" borderId="44" xfId="0" applyNumberFormat="1" applyFont="1" applyFill="1" applyBorder="1" applyAlignment="1">
      <alignment horizontal="center" vertical="center" wrapText="1"/>
    </xf>
    <xf numFmtId="3" fontId="109" fillId="0" borderId="111" xfId="0" applyNumberFormat="1" applyFont="1" applyFill="1" applyBorder="1" applyAlignment="1">
      <alignment horizontal="center" vertical="center"/>
    </xf>
    <xf numFmtId="3" fontId="109" fillId="0" borderId="113" xfId="0" applyNumberFormat="1" applyFont="1" applyFill="1" applyBorder="1" applyAlignment="1">
      <alignment horizontal="center" vertical="center"/>
    </xf>
    <xf numFmtId="10" fontId="110" fillId="13" borderId="30" xfId="0" applyNumberFormat="1" applyFont="1" applyFill="1" applyBorder="1" applyAlignment="1">
      <alignment horizontal="center" vertical="center" wrapText="1"/>
    </xf>
    <xf numFmtId="10" fontId="110" fillId="13" borderId="102" xfId="0" applyNumberFormat="1" applyFont="1" applyFill="1" applyBorder="1" applyAlignment="1">
      <alignment horizontal="center" vertical="center" wrapText="1"/>
    </xf>
    <xf numFmtId="37" fontId="21" fillId="0" borderId="1" xfId="14"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164" fontId="0" fillId="0" borderId="17"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9" fontId="0" fillId="0" borderId="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3" fontId="0" fillId="0" borderId="39"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9" fontId="0" fillId="0" borderId="54" xfId="0" applyNumberFormat="1" applyFont="1" applyFill="1" applyBorder="1" applyAlignment="1">
      <alignment horizontal="center" vertical="center" wrapText="1"/>
    </xf>
    <xf numFmtId="3" fontId="45" fillId="0" borderId="27" xfId="0" applyNumberFormat="1" applyFont="1" applyBorder="1" applyAlignment="1">
      <alignment horizontal="center" vertical="center" shrinkToFit="1"/>
    </xf>
    <xf numFmtId="3" fontId="45" fillId="0" borderId="71" xfId="0" applyNumberFormat="1" applyFont="1" applyBorder="1" applyAlignment="1">
      <alignment horizontal="center" vertical="center" shrinkToFit="1"/>
    </xf>
    <xf numFmtId="164" fontId="25" fillId="0" borderId="18" xfId="0" applyNumberFormat="1" applyFont="1" applyBorder="1" applyAlignment="1">
      <alignment horizontal="center" vertical="center" shrinkToFit="1"/>
    </xf>
    <xf numFmtId="0" fontId="52" fillId="0" borderId="4" xfId="0" applyFont="1" applyFill="1" applyBorder="1" applyAlignment="1">
      <alignment horizontal="center" vertical="center" wrapText="1"/>
    </xf>
    <xf numFmtId="0" fontId="45" fillId="2" borderId="27" xfId="0" applyFont="1" applyFill="1" applyBorder="1" applyAlignment="1">
      <alignment horizontal="right" vertical="center" wrapText="1"/>
    </xf>
    <xf numFmtId="0" fontId="50" fillId="2" borderId="81" xfId="0" applyFont="1" applyFill="1" applyBorder="1" applyAlignment="1">
      <alignment horizontal="center" textRotation="90" wrapText="1"/>
    </xf>
    <xf numFmtId="0" fontId="50" fillId="2" borderId="89" xfId="0" applyFont="1" applyFill="1" applyBorder="1" applyAlignment="1">
      <alignment horizontal="center" textRotation="90" wrapText="1"/>
    </xf>
    <xf numFmtId="0" fontId="50" fillId="2" borderId="80" xfId="0" applyFont="1" applyFill="1" applyBorder="1" applyAlignment="1">
      <alignment horizontal="center" textRotation="90" wrapText="1"/>
    </xf>
    <xf numFmtId="0" fontId="50" fillId="2" borderId="48" xfId="0" applyFont="1" applyFill="1" applyBorder="1" applyAlignment="1">
      <alignment horizontal="center" textRotation="90" wrapText="1"/>
    </xf>
    <xf numFmtId="164" fontId="25" fillId="0" borderId="15" xfId="0" applyNumberFormat="1" applyFont="1" applyBorder="1" applyAlignment="1">
      <alignment horizontal="center" vertical="center" shrinkToFit="1"/>
    </xf>
    <xf numFmtId="164" fontId="25" fillId="0" borderId="19" xfId="0" applyNumberFormat="1" applyFont="1" applyBorder="1" applyAlignment="1">
      <alignment horizontal="center" vertical="center" shrinkToFit="1"/>
    </xf>
    <xf numFmtId="164" fontId="25" fillId="0" borderId="56" xfId="0" applyNumberFormat="1" applyFont="1" applyBorder="1" applyAlignment="1">
      <alignment horizontal="center" vertical="center" shrinkToFit="1"/>
    </xf>
    <xf numFmtId="3" fontId="45" fillId="0" borderId="36" xfId="0" applyNumberFormat="1" applyFont="1" applyBorder="1" applyAlignment="1">
      <alignment horizontal="center" vertical="center" shrinkToFit="1"/>
    </xf>
    <xf numFmtId="164" fontId="45" fillId="0" borderId="38" xfId="0" applyNumberFormat="1" applyFont="1" applyBorder="1" applyAlignment="1">
      <alignment horizontal="center" vertical="center" shrinkToFit="1"/>
    </xf>
    <xf numFmtId="164" fontId="25" fillId="0" borderId="31" xfId="0" applyNumberFormat="1" applyFont="1" applyBorder="1" applyAlignment="1">
      <alignment horizontal="center" vertical="center" shrinkToFit="1"/>
    </xf>
    <xf numFmtId="164" fontId="25" fillId="0" borderId="75" xfId="0" applyNumberFormat="1" applyFont="1" applyBorder="1" applyAlignment="1">
      <alignment horizontal="center" vertical="center" shrinkToFit="1"/>
    </xf>
    <xf numFmtId="164" fontId="7" fillId="12" borderId="20" xfId="0" applyNumberFormat="1" applyFont="1" applyFill="1" applyBorder="1" applyAlignment="1">
      <alignment horizontal="center" vertical="center" wrapText="1"/>
    </xf>
    <xf numFmtId="173" fontId="20" fillId="0" borderId="114" xfId="0" applyNumberFormat="1" applyFont="1" applyFill="1" applyBorder="1" applyAlignment="1">
      <alignment horizontal="center" vertical="top" wrapText="1" readingOrder="1"/>
    </xf>
    <xf numFmtId="173" fontId="20" fillId="0" borderId="115" xfId="0" applyNumberFormat="1" applyFont="1" applyFill="1" applyBorder="1" applyAlignment="1">
      <alignment horizontal="center" vertical="top" wrapText="1" readingOrder="1"/>
    </xf>
    <xf numFmtId="173" fontId="20" fillId="0" borderId="115" xfId="0" applyNumberFormat="1" applyFont="1" applyFill="1" applyBorder="1" applyAlignment="1">
      <alignment vertical="top" wrapText="1" readingOrder="1"/>
    </xf>
    <xf numFmtId="173" fontId="20" fillId="0" borderId="116" xfId="0" applyNumberFormat="1" applyFont="1" applyFill="1" applyBorder="1" applyAlignment="1">
      <alignment horizontal="center" vertical="top" wrapText="1" readingOrder="1"/>
    </xf>
    <xf numFmtId="173" fontId="20" fillId="0" borderId="16" xfId="0" applyNumberFormat="1" applyFont="1" applyFill="1" applyBorder="1" applyAlignment="1">
      <alignment horizontal="center" vertical="top" wrapText="1" readingOrder="1"/>
    </xf>
    <xf numFmtId="173" fontId="20" fillId="0" borderId="10" xfId="0" applyNumberFormat="1" applyFont="1" applyFill="1" applyBorder="1" applyAlignment="1">
      <alignment horizontal="center" vertical="top" wrapText="1" readingOrder="1"/>
    </xf>
    <xf numFmtId="173" fontId="20" fillId="0" borderId="10" xfId="0" applyNumberFormat="1" applyFont="1" applyFill="1" applyBorder="1" applyAlignment="1">
      <alignment vertical="top" wrapText="1" readingOrder="1"/>
    </xf>
    <xf numFmtId="173" fontId="20" fillId="0" borderId="19" xfId="0" applyNumberFormat="1" applyFont="1" applyFill="1" applyBorder="1" applyAlignment="1">
      <alignment horizontal="center" vertical="top" wrapText="1" readingOrder="1"/>
    </xf>
    <xf numFmtId="173" fontId="20" fillId="2" borderId="16" xfId="0" applyNumberFormat="1" applyFont="1" applyFill="1" applyBorder="1" applyAlignment="1">
      <alignment horizontal="center" vertical="top" wrapText="1" readingOrder="1"/>
    </xf>
    <xf numFmtId="173" fontId="20" fillId="2" borderId="10" xfId="0" applyNumberFormat="1" applyFont="1" applyFill="1" applyBorder="1" applyAlignment="1">
      <alignment horizontal="center" vertical="top" wrapText="1" readingOrder="1"/>
    </xf>
    <xf numFmtId="173" fontId="20" fillId="2" borderId="10" xfId="0" applyNumberFormat="1" applyFont="1" applyFill="1" applyBorder="1" applyAlignment="1">
      <alignment vertical="top" wrapText="1" readingOrder="1"/>
    </xf>
    <xf numFmtId="173" fontId="20" fillId="2" borderId="19" xfId="0" applyNumberFormat="1" applyFont="1" applyFill="1" applyBorder="1" applyAlignment="1">
      <alignment horizontal="center" vertical="top" wrapText="1" readingOrder="1"/>
    </xf>
    <xf numFmtId="173" fontId="20" fillId="2" borderId="39" xfId="0" applyNumberFormat="1" applyFont="1" applyFill="1" applyBorder="1" applyAlignment="1">
      <alignment horizontal="center" vertical="top" wrapText="1" readingOrder="1"/>
    </xf>
    <xf numFmtId="173" fontId="20" fillId="2" borderId="46" xfId="0" applyNumberFormat="1" applyFont="1" applyFill="1" applyBorder="1" applyAlignment="1">
      <alignment horizontal="center" vertical="top" wrapText="1" readingOrder="1"/>
    </xf>
    <xf numFmtId="173" fontId="20" fillId="2" borderId="46" xfId="0" applyNumberFormat="1" applyFont="1" applyFill="1" applyBorder="1" applyAlignment="1">
      <alignment vertical="top" wrapText="1" readingOrder="1"/>
    </xf>
    <xf numFmtId="173" fontId="20" fillId="2" borderId="56" xfId="0" applyNumberFormat="1" applyFont="1" applyFill="1" applyBorder="1" applyAlignment="1">
      <alignment horizontal="center" vertical="top" wrapText="1" readingOrder="1"/>
    </xf>
    <xf numFmtId="173" fontId="20" fillId="2" borderId="65" xfId="0" applyNumberFormat="1" applyFont="1" applyFill="1" applyBorder="1" applyAlignment="1">
      <alignment horizontal="center" vertical="top" wrapText="1" readingOrder="1"/>
    </xf>
    <xf numFmtId="173" fontId="20" fillId="2" borderId="103" xfId="0" applyNumberFormat="1" applyFont="1" applyFill="1" applyBorder="1" applyAlignment="1">
      <alignment horizontal="center" vertical="top" wrapText="1" readingOrder="1"/>
    </xf>
    <xf numFmtId="173" fontId="20" fillId="2" borderId="103" xfId="0" applyNumberFormat="1" applyFont="1" applyFill="1" applyBorder="1" applyAlignment="1">
      <alignment vertical="top" wrapText="1" readingOrder="1"/>
    </xf>
    <xf numFmtId="173" fontId="20" fillId="2" borderId="66" xfId="0" applyNumberFormat="1" applyFont="1" applyFill="1" applyBorder="1" applyAlignment="1">
      <alignment horizontal="center" vertical="top" wrapText="1" readingOrder="1"/>
    </xf>
    <xf numFmtId="173" fontId="20" fillId="2" borderId="36" xfId="0" applyNumberFormat="1" applyFont="1" applyFill="1" applyBorder="1" applyAlignment="1">
      <alignment horizontal="center" vertical="top" wrapText="1" readingOrder="1"/>
    </xf>
    <xf numFmtId="173" fontId="20" fillId="2" borderId="29" xfId="0" applyNumberFormat="1" applyFont="1" applyFill="1" applyBorder="1" applyAlignment="1">
      <alignment horizontal="center" vertical="top" wrapText="1" readingOrder="1"/>
    </xf>
    <xf numFmtId="173" fontId="20" fillId="2" borderId="29" xfId="0" applyNumberFormat="1" applyFont="1" applyFill="1" applyBorder="1" applyAlignment="1">
      <alignment vertical="top" wrapText="1" readingOrder="1"/>
    </xf>
    <xf numFmtId="173" fontId="20" fillId="2" borderId="38" xfId="0" applyNumberFormat="1" applyFont="1" applyFill="1" applyBorder="1" applyAlignment="1">
      <alignment horizontal="center" vertical="top" wrapText="1" readingOrder="1"/>
    </xf>
    <xf numFmtId="173" fontId="20" fillId="0" borderId="14" xfId="0" applyNumberFormat="1" applyFont="1" applyFill="1" applyBorder="1" applyAlignment="1">
      <alignment horizontal="center" vertical="top" wrapText="1" readingOrder="1"/>
    </xf>
    <xf numFmtId="173" fontId="20" fillId="0" borderId="57" xfId="0" applyNumberFormat="1" applyFont="1" applyFill="1" applyBorder="1" applyAlignment="1">
      <alignment horizontal="center" vertical="top" wrapText="1" readingOrder="1"/>
    </xf>
    <xf numFmtId="173" fontId="20" fillId="0" borderId="57" xfId="0" applyNumberFormat="1" applyFont="1" applyFill="1" applyBorder="1" applyAlignment="1">
      <alignment vertical="top" wrapText="1" readingOrder="1"/>
    </xf>
    <xf numFmtId="173" fontId="20" fillId="0" borderId="15" xfId="0" applyNumberFormat="1" applyFont="1" applyFill="1" applyBorder="1" applyAlignment="1">
      <alignment horizontal="center" vertical="top" wrapText="1" readingOrder="1"/>
    </xf>
    <xf numFmtId="173" fontId="20" fillId="0" borderId="18" xfId="0" applyNumberFormat="1" applyFont="1" applyFill="1" applyBorder="1" applyAlignment="1">
      <alignment horizontal="center" vertical="top" wrapText="1" readingOrder="1"/>
    </xf>
    <xf numFmtId="173" fontId="20" fillId="0" borderId="31" xfId="0" applyNumberFormat="1" applyFont="1" applyFill="1" applyBorder="1" applyAlignment="1">
      <alignment horizontal="center" vertical="top" wrapText="1" readingOrder="1"/>
    </xf>
    <xf numFmtId="173" fontId="20" fillId="0" borderId="31" xfId="0" applyNumberFormat="1" applyFont="1" applyFill="1" applyBorder="1" applyAlignment="1">
      <alignment vertical="top" wrapText="1" readingOrder="1"/>
    </xf>
    <xf numFmtId="173" fontId="20" fillId="0" borderId="20" xfId="0" applyNumberFormat="1" applyFont="1" applyFill="1" applyBorder="1" applyAlignment="1">
      <alignment horizontal="center" vertical="top" wrapText="1" readingOrder="1"/>
    </xf>
    <xf numFmtId="0" fontId="37" fillId="3" borderId="0" xfId="5" applyFont="1" applyFill="1" applyBorder="1" applyAlignment="1">
      <alignment horizontal="centerContinuous"/>
    </xf>
    <xf numFmtId="43" fontId="38" fillId="3" borderId="0" xfId="5" applyNumberFormat="1" applyFont="1" applyFill="1" applyBorder="1" applyAlignment="1">
      <alignment horizontal="centerContinuous"/>
    </xf>
    <xf numFmtId="3" fontId="21" fillId="0" borderId="36" xfId="0" applyNumberFormat="1" applyFont="1" applyBorder="1" applyAlignment="1">
      <alignment horizontal="center" vertical="center" wrapText="1"/>
    </xf>
    <xf numFmtId="3" fontId="21" fillId="0" borderId="29" xfId="0" applyNumberFormat="1" applyFont="1" applyBorder="1" applyAlignment="1">
      <alignment horizontal="center" vertical="center" wrapText="1"/>
    </xf>
    <xf numFmtId="3" fontId="21" fillId="0" borderId="27" xfId="0" applyNumberFormat="1" applyFont="1" applyBorder="1" applyAlignment="1">
      <alignment horizontal="center" vertical="center" wrapText="1"/>
    </xf>
    <xf numFmtId="9" fontId="21" fillId="0" borderId="53" xfId="0" applyNumberFormat="1" applyFont="1" applyBorder="1" applyAlignment="1">
      <alignment horizontal="center" vertical="center" wrapText="1"/>
    </xf>
    <xf numFmtId="9" fontId="21" fillId="0" borderId="37" xfId="0" applyNumberFormat="1" applyFont="1" applyBorder="1" applyAlignment="1">
      <alignment horizontal="center" vertical="center" wrapText="1"/>
    </xf>
    <xf numFmtId="0" fontId="18" fillId="2" borderId="50" xfId="0" applyFont="1" applyFill="1" applyBorder="1" applyAlignment="1">
      <alignment horizontal="right" vertical="center" wrapText="1"/>
    </xf>
    <xf numFmtId="0" fontId="18" fillId="2" borderId="42" xfId="0" applyFont="1" applyFill="1" applyBorder="1" applyAlignment="1">
      <alignment horizontal="right" vertical="center" wrapText="1"/>
    </xf>
    <xf numFmtId="0" fontId="18" fillId="2" borderId="63" xfId="0" applyFont="1" applyFill="1" applyBorder="1" applyAlignment="1">
      <alignment horizontal="right" vertical="center" wrapText="1"/>
    </xf>
    <xf numFmtId="0" fontId="18" fillId="2" borderId="70" xfId="0" applyFont="1" applyFill="1" applyBorder="1" applyAlignment="1">
      <alignment horizontal="right" vertical="center" wrapText="1"/>
    </xf>
    <xf numFmtId="0" fontId="18" fillId="2" borderId="53" xfId="0" applyFont="1" applyFill="1" applyBorder="1" applyAlignment="1">
      <alignment horizontal="right" vertical="center" wrapText="1"/>
    </xf>
    <xf numFmtId="0" fontId="5" fillId="2" borderId="67" xfId="0" applyFont="1" applyFill="1" applyBorder="1" applyAlignment="1">
      <alignment horizontal="center" textRotation="90" wrapText="1"/>
    </xf>
    <xf numFmtId="0" fontId="5" fillId="2" borderId="60" xfId="0" applyFont="1" applyFill="1" applyBorder="1" applyAlignment="1">
      <alignment horizontal="center" textRotation="90" wrapText="1"/>
    </xf>
    <xf numFmtId="0" fontId="5" fillId="2" borderId="101" xfId="0" applyFont="1" applyFill="1" applyBorder="1" applyAlignment="1">
      <alignment horizontal="center" textRotation="90" wrapText="1"/>
    </xf>
    <xf numFmtId="0" fontId="5" fillId="2" borderId="1" xfId="0" applyFont="1" applyFill="1" applyBorder="1" applyAlignment="1">
      <alignment horizontal="center" textRotation="90" wrapText="1"/>
    </xf>
    <xf numFmtId="0" fontId="5" fillId="4" borderId="1" xfId="0" applyFont="1" applyFill="1" applyBorder="1" applyAlignment="1">
      <alignment horizontal="center" textRotation="90" wrapText="1"/>
    </xf>
    <xf numFmtId="3" fontId="21" fillId="3" borderId="58" xfId="0" applyNumberFormat="1" applyFont="1" applyFill="1" applyBorder="1" applyAlignment="1">
      <alignment horizontal="center" vertical="center" wrapText="1"/>
    </xf>
    <xf numFmtId="9" fontId="21" fillId="0" borderId="18" xfId="0" applyNumberFormat="1" applyFont="1" applyBorder="1" applyAlignment="1">
      <alignment horizontal="center" vertical="center" wrapText="1"/>
    </xf>
    <xf numFmtId="9" fontId="0" fillId="0" borderId="0" xfId="2" applyFont="1"/>
    <xf numFmtId="0" fontId="46" fillId="4" borderId="9" xfId="0" applyFont="1" applyFill="1" applyBorder="1" applyAlignment="1">
      <alignment horizontal="center"/>
    </xf>
    <xf numFmtId="0" fontId="46" fillId="4" borderId="81" xfId="0" applyFont="1" applyFill="1" applyBorder="1" applyAlignment="1">
      <alignment horizontal="center"/>
    </xf>
    <xf numFmtId="0" fontId="51" fillId="2" borderId="89" xfId="0" applyFont="1" applyFill="1" applyBorder="1" applyAlignment="1">
      <alignment horizontal="center" wrapText="1"/>
    </xf>
    <xf numFmtId="0" fontId="43" fillId="8" borderId="89" xfId="0" applyFont="1" applyFill="1" applyBorder="1" applyAlignment="1">
      <alignment horizontal="center" wrapText="1"/>
    </xf>
    <xf numFmtId="0" fontId="43" fillId="8" borderId="104" xfId="0" applyFont="1" applyFill="1" applyBorder="1" applyAlignment="1">
      <alignment horizontal="center" wrapText="1"/>
    </xf>
    <xf numFmtId="1" fontId="51" fillId="2" borderId="80" xfId="0" applyNumberFormat="1" applyFont="1" applyFill="1" applyBorder="1" applyAlignment="1">
      <alignment horizontal="center" wrapText="1"/>
    </xf>
    <xf numFmtId="3" fontId="50" fillId="0" borderId="18" xfId="3" applyNumberFormat="1" applyFont="1" applyFill="1" applyBorder="1" applyAlignment="1">
      <alignment horizontal="center" vertical="center"/>
    </xf>
    <xf numFmtId="3" fontId="50" fillId="0" borderId="31" xfId="3" applyNumberFormat="1" applyFont="1" applyFill="1" applyBorder="1" applyAlignment="1">
      <alignment horizontal="center" vertical="center"/>
    </xf>
    <xf numFmtId="3" fontId="50" fillId="0" borderId="20" xfId="3" applyNumberFormat="1" applyFont="1" applyFill="1" applyBorder="1" applyAlignment="1">
      <alignment horizontal="center" vertical="center"/>
    </xf>
    <xf numFmtId="3" fontId="21" fillId="0" borderId="72" xfId="0" applyNumberFormat="1" applyFont="1" applyFill="1" applyBorder="1" applyAlignment="1">
      <alignment horizontal="center" vertical="center" wrapText="1"/>
    </xf>
    <xf numFmtId="165" fontId="50" fillId="8" borderId="9" xfId="3" applyNumberFormat="1" applyFont="1" applyFill="1" applyBorder="1" applyAlignment="1">
      <alignment horizontal="center" vertical="center"/>
    </xf>
    <xf numFmtId="9" fontId="52" fillId="0" borderId="4" xfId="0" applyNumberFormat="1" applyFont="1" applyFill="1" applyBorder="1" applyAlignment="1">
      <alignment horizontal="center" vertical="center" wrapText="1"/>
    </xf>
    <xf numFmtId="164" fontId="52" fillId="0" borderId="3" xfId="0" applyNumberFormat="1" applyFont="1" applyFill="1" applyBorder="1" applyAlignment="1">
      <alignment horizontal="center" vertical="center" wrapText="1"/>
    </xf>
    <xf numFmtId="3" fontId="52" fillId="0" borderId="6" xfId="0" applyNumberFormat="1" applyFont="1" applyFill="1" applyBorder="1" applyAlignment="1">
      <alignment horizontal="center" vertical="center" wrapText="1"/>
    </xf>
    <xf numFmtId="10" fontId="0" fillId="0" borderId="75" xfId="2" applyNumberFormat="1" applyFont="1" applyFill="1" applyBorder="1" applyAlignment="1">
      <alignment horizontal="center" vertical="center"/>
    </xf>
    <xf numFmtId="3" fontId="25" fillId="0" borderId="14" xfId="0" applyNumberFormat="1" applyFont="1" applyFill="1" applyBorder="1" applyAlignment="1">
      <alignment horizontal="center" vertical="center" shrinkToFit="1"/>
    </xf>
    <xf numFmtId="3" fontId="25" fillId="0" borderId="57" xfId="0" applyNumberFormat="1" applyFont="1" applyFill="1" applyBorder="1" applyAlignment="1">
      <alignment horizontal="center" vertical="center" shrinkToFit="1"/>
    </xf>
    <xf numFmtId="3" fontId="25" fillId="0" borderId="73" xfId="0" applyNumberFormat="1" applyFont="1" applyFill="1" applyBorder="1" applyAlignment="1">
      <alignment horizontal="center" vertical="center" shrinkToFit="1"/>
    </xf>
    <xf numFmtId="3" fontId="25" fillId="0" borderId="16" xfId="0" applyNumberFormat="1" applyFont="1" applyFill="1" applyBorder="1" applyAlignment="1">
      <alignment horizontal="center" vertical="center" shrinkToFit="1"/>
    </xf>
    <xf numFmtId="3" fontId="25" fillId="0" borderId="10" xfId="0" applyNumberFormat="1" applyFont="1" applyFill="1" applyBorder="1" applyAlignment="1">
      <alignment horizontal="center" vertical="center" shrinkToFit="1"/>
    </xf>
    <xf numFmtId="3" fontId="25" fillId="0" borderId="11" xfId="0" applyNumberFormat="1" applyFont="1" applyFill="1" applyBorder="1" applyAlignment="1">
      <alignment horizontal="center" vertical="center" shrinkToFit="1"/>
    </xf>
    <xf numFmtId="3" fontId="25" fillId="0" borderId="39" xfId="0" applyNumberFormat="1" applyFont="1" applyFill="1" applyBorder="1" applyAlignment="1">
      <alignment horizontal="center" vertical="center" shrinkToFit="1"/>
    </xf>
    <xf numFmtId="3" fontId="25" fillId="0" borderId="46" xfId="0" applyNumberFormat="1" applyFont="1" applyFill="1" applyBorder="1" applyAlignment="1">
      <alignment horizontal="center" vertical="center" shrinkToFit="1"/>
    </xf>
    <xf numFmtId="3" fontId="25" fillId="0" borderId="62" xfId="0" applyNumberFormat="1" applyFont="1" applyFill="1" applyBorder="1" applyAlignment="1">
      <alignment horizontal="center" vertical="center" shrinkToFit="1"/>
    </xf>
    <xf numFmtId="3" fontId="45" fillId="0" borderId="14" xfId="0" applyNumberFormat="1" applyFont="1" applyFill="1" applyBorder="1" applyAlignment="1">
      <alignment horizontal="center" vertical="center" shrinkToFit="1"/>
    </xf>
    <xf numFmtId="3" fontId="45" fillId="0" borderId="16" xfId="0" applyNumberFormat="1" applyFont="1" applyFill="1" applyBorder="1" applyAlignment="1">
      <alignment horizontal="center" vertical="center" shrinkToFit="1"/>
    </xf>
    <xf numFmtId="3" fontId="45" fillId="0" borderId="39" xfId="0" applyNumberFormat="1" applyFont="1" applyFill="1" applyBorder="1" applyAlignment="1">
      <alignment horizontal="center" vertical="center" shrinkToFit="1"/>
    </xf>
    <xf numFmtId="3" fontId="20" fillId="0" borderId="57" xfId="0" applyNumberFormat="1" applyFont="1" applyFill="1" applyBorder="1" applyAlignment="1">
      <alignment horizontal="center" vertical="center" wrapText="1"/>
    </xf>
    <xf numFmtId="3" fontId="20" fillId="0" borderId="73" xfId="0" applyNumberFormat="1"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3" fontId="20" fillId="0" borderId="39" xfId="0" applyNumberFormat="1" applyFont="1" applyFill="1" applyBorder="1" applyAlignment="1">
      <alignment horizontal="center" vertical="center" wrapText="1"/>
    </xf>
    <xf numFmtId="3" fontId="20" fillId="0" borderId="46" xfId="0" applyNumberFormat="1" applyFont="1" applyFill="1" applyBorder="1" applyAlignment="1">
      <alignment horizontal="center" vertical="center" wrapText="1"/>
    </xf>
    <xf numFmtId="3" fontId="20" fillId="0" borderId="62" xfId="0" applyNumberFormat="1" applyFont="1" applyFill="1" applyBorder="1" applyAlignment="1">
      <alignment horizontal="center" vertical="center" wrapText="1"/>
    </xf>
    <xf numFmtId="3" fontId="21" fillId="0" borderId="71" xfId="0" applyNumberFormat="1" applyFont="1" applyFill="1" applyBorder="1" applyAlignment="1">
      <alignment horizontal="center" vertical="center" wrapText="1"/>
    </xf>
    <xf numFmtId="3" fontId="21" fillId="0" borderId="74" xfId="0" applyNumberFormat="1" applyFont="1" applyFill="1" applyBorder="1" applyAlignment="1">
      <alignment horizontal="center" vertical="center" wrapText="1"/>
    </xf>
    <xf numFmtId="3" fontId="21" fillId="0" borderId="50" xfId="0" applyNumberFormat="1" applyFont="1" applyFill="1" applyBorder="1" applyAlignment="1">
      <alignment horizontal="center" vertical="center" wrapText="1"/>
    </xf>
    <xf numFmtId="3" fontId="21" fillId="0" borderId="42" xfId="0" applyNumberFormat="1" applyFont="1" applyFill="1" applyBorder="1" applyAlignment="1">
      <alignment horizontal="center" vertical="center" wrapText="1"/>
    </xf>
    <xf numFmtId="3" fontId="21" fillId="0" borderId="63" xfId="0" applyNumberFormat="1" applyFont="1" applyFill="1" applyBorder="1" applyAlignment="1">
      <alignment horizontal="center" vertical="center" wrapText="1"/>
    </xf>
    <xf numFmtId="3" fontId="21" fillId="0" borderId="85" xfId="0" applyNumberFormat="1" applyFont="1" applyFill="1" applyBorder="1" applyAlignment="1">
      <alignment horizontal="center" vertical="center" wrapText="1"/>
    </xf>
    <xf numFmtId="3" fontId="21" fillId="0" borderId="58" xfId="0" applyNumberFormat="1" applyFont="1" applyFill="1" applyBorder="1" applyAlignment="1">
      <alignment horizontal="center" vertical="center" wrapText="1"/>
    </xf>
    <xf numFmtId="164" fontId="20" fillId="0" borderId="18" xfId="2" applyNumberFormat="1" applyFont="1" applyFill="1" applyBorder="1" applyAlignment="1">
      <alignment horizontal="center" vertical="center" wrapText="1"/>
    </xf>
    <xf numFmtId="164" fontId="20" fillId="0" borderId="31" xfId="2" applyNumberFormat="1" applyFont="1" applyFill="1" applyBorder="1" applyAlignment="1">
      <alignment horizontal="center" vertical="center" wrapText="1"/>
    </xf>
    <xf numFmtId="164" fontId="20" fillId="0" borderId="20" xfId="2" applyNumberFormat="1" applyFont="1" applyFill="1" applyBorder="1" applyAlignment="1">
      <alignment horizontal="center" vertical="center" wrapText="1"/>
    </xf>
    <xf numFmtId="9" fontId="21" fillId="0" borderId="18" xfId="0" applyNumberFormat="1" applyFont="1" applyFill="1" applyBorder="1" applyAlignment="1">
      <alignment horizontal="center" vertical="center" wrapText="1"/>
    </xf>
    <xf numFmtId="164" fontId="20" fillId="0" borderId="50" xfId="0" applyNumberFormat="1" applyFont="1" applyFill="1" applyBorder="1" applyAlignment="1">
      <alignment horizontal="center" vertical="center" wrapText="1"/>
    </xf>
    <xf numFmtId="164" fontId="20" fillId="0" borderId="42" xfId="0" applyNumberFormat="1" applyFont="1" applyFill="1" applyBorder="1" applyAlignment="1">
      <alignment horizontal="center" vertical="center" wrapText="1"/>
    </xf>
    <xf numFmtId="164" fontId="20" fillId="0" borderId="63" xfId="0" applyNumberFormat="1" applyFont="1" applyFill="1" applyBorder="1" applyAlignment="1">
      <alignment horizontal="center" vertical="center" wrapText="1"/>
    </xf>
    <xf numFmtId="9" fontId="21" fillId="0" borderId="37"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57" xfId="0" applyFont="1" applyFill="1" applyBorder="1" applyAlignment="1">
      <alignment horizontal="center" vertical="center" wrapText="1"/>
    </xf>
    <xf numFmtId="3" fontId="16" fillId="0" borderId="57"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29" xfId="0" applyFont="1" applyFill="1" applyBorder="1" applyAlignment="1">
      <alignment horizontal="center" vertical="center" wrapText="1"/>
    </xf>
    <xf numFmtId="3" fontId="16" fillId="0" borderId="29" xfId="0" applyNumberFormat="1" applyFont="1" applyFill="1" applyBorder="1" applyAlignment="1">
      <alignment horizontal="center" vertical="center" wrapText="1"/>
    </xf>
    <xf numFmtId="0" fontId="16" fillId="0" borderId="38" xfId="0" applyFont="1" applyFill="1" applyBorder="1" applyAlignment="1">
      <alignment horizontal="center" vertical="center" wrapText="1"/>
    </xf>
    <xf numFmtId="3" fontId="0" fillId="0" borderId="14" xfId="0" applyNumberFormat="1" applyFont="1" applyFill="1" applyBorder="1" applyAlignment="1">
      <alignment horizontal="center" vertical="center"/>
    </xf>
    <xf numFmtId="164" fontId="0" fillId="0" borderId="52"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3" fontId="0" fillId="0" borderId="67" xfId="0" applyNumberFormat="1" applyFont="1" applyFill="1" applyBorder="1" applyAlignment="1">
      <alignment horizontal="center" vertical="center"/>
    </xf>
    <xf numFmtId="3" fontId="20" fillId="0" borderId="18" xfId="0" applyNumberFormat="1" applyFont="1" applyFill="1" applyBorder="1" applyAlignment="1">
      <alignment horizontal="center" vertical="center" wrapText="1"/>
    </xf>
    <xf numFmtId="164" fontId="20" fillId="0" borderId="67" xfId="2" applyNumberFormat="1" applyFont="1" applyFill="1" applyBorder="1" applyAlignment="1">
      <alignment horizontal="center" vertical="center" wrapText="1"/>
    </xf>
    <xf numFmtId="164" fontId="20" fillId="0" borderId="19" xfId="0" applyNumberFormat="1" applyFont="1" applyFill="1" applyBorder="1" applyAlignment="1">
      <alignment horizontal="center" vertical="center" wrapText="1"/>
    </xf>
    <xf numFmtId="3" fontId="16" fillId="0" borderId="14" xfId="0" applyNumberFormat="1" applyFont="1" applyFill="1" applyBorder="1" applyAlignment="1">
      <alignment horizontal="center" vertical="center" wrapText="1"/>
    </xf>
    <xf numFmtId="3" fontId="16" fillId="0" borderId="15" xfId="0" applyNumberFormat="1" applyFont="1" applyFill="1" applyBorder="1" applyAlignment="1">
      <alignment horizontal="center" vertical="center" wrapText="1"/>
    </xf>
    <xf numFmtId="3" fontId="16" fillId="0" borderId="16"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16" fillId="0" borderId="19" xfId="0" applyNumberFormat="1" applyFont="1" applyFill="1" applyBorder="1" applyAlignment="1">
      <alignment horizontal="center" vertical="center" wrapText="1"/>
    </xf>
    <xf numFmtId="3" fontId="16" fillId="0" borderId="39" xfId="0" applyNumberFormat="1" applyFont="1" applyFill="1" applyBorder="1" applyAlignment="1">
      <alignment horizontal="center" vertical="center" wrapText="1"/>
    </xf>
    <xf numFmtId="3" fontId="16" fillId="0" borderId="46" xfId="0" applyNumberFormat="1" applyFont="1" applyFill="1" applyBorder="1" applyAlignment="1">
      <alignment horizontal="center" vertical="center" wrapText="1"/>
    </xf>
    <xf numFmtId="3" fontId="16" fillId="0" borderId="56" xfId="0" applyNumberFormat="1"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8" fillId="0" borderId="7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67" xfId="0" applyFont="1" applyFill="1" applyBorder="1" applyAlignment="1">
      <alignment horizontal="center" vertical="center" wrapText="1"/>
    </xf>
    <xf numFmtId="0" fontId="48" fillId="0" borderId="60" xfId="0" applyFont="1" applyFill="1" applyBorder="1" applyAlignment="1">
      <alignment horizontal="center" vertical="center" wrapText="1"/>
    </xf>
    <xf numFmtId="3" fontId="49" fillId="0" borderId="60" xfId="0" applyNumberFormat="1" applyFont="1" applyFill="1" applyBorder="1" applyAlignment="1">
      <alignment horizontal="center" vertical="center" wrapText="1"/>
    </xf>
    <xf numFmtId="164" fontId="48" fillId="0" borderId="61" xfId="0" applyNumberFormat="1" applyFont="1" applyFill="1" applyBorder="1" applyAlignment="1">
      <alignment horizontal="center" vertical="center" wrapText="1"/>
    </xf>
    <xf numFmtId="0" fontId="48" fillId="0" borderId="42" xfId="0" applyFont="1" applyFill="1" applyBorder="1" applyAlignment="1">
      <alignment horizontal="center" vertical="center" wrapText="1"/>
    </xf>
    <xf numFmtId="3" fontId="48" fillId="0" borderId="16" xfId="0" applyNumberFormat="1" applyFont="1" applyFill="1" applyBorder="1" applyAlignment="1">
      <alignment horizontal="center" vertical="center" wrapText="1"/>
    </xf>
    <xf numFmtId="3" fontId="48" fillId="0" borderId="39" xfId="0" applyNumberFormat="1" applyFont="1" applyFill="1" applyBorder="1" applyAlignment="1">
      <alignment horizontal="center" vertical="center" wrapText="1"/>
    </xf>
    <xf numFmtId="3" fontId="48" fillId="0" borderId="14"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0" fontId="20" fillId="0" borderId="73" xfId="0" applyFont="1" applyFill="1" applyBorder="1" applyAlignment="1">
      <alignment horizontal="center" vertical="center" wrapText="1"/>
    </xf>
    <xf numFmtId="0" fontId="20" fillId="0" borderId="11" xfId="0" applyFont="1" applyFill="1" applyBorder="1" applyAlignment="1">
      <alignment horizontal="center" vertical="center" wrapText="1"/>
    </xf>
    <xf numFmtId="1" fontId="20" fillId="0" borderId="16"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62" xfId="0" applyFont="1" applyFill="1" applyBorder="1" applyAlignment="1">
      <alignment horizontal="center" vertical="center" wrapText="1"/>
    </xf>
    <xf numFmtId="3" fontId="0" fillId="0" borderId="36" xfId="0" applyNumberFormat="1" applyFont="1" applyFill="1" applyBorder="1" applyAlignment="1">
      <alignment horizontal="center" vertical="center"/>
    </xf>
    <xf numFmtId="0" fontId="44" fillId="2" borderId="63" xfId="0" applyFont="1" applyFill="1" applyBorder="1" applyAlignment="1">
      <alignment horizontal="right" vertical="top" wrapText="1"/>
    </xf>
    <xf numFmtId="0" fontId="48" fillId="0" borderId="44" xfId="0" applyFont="1" applyFill="1" applyBorder="1" applyAlignment="1">
      <alignment horizontal="center" vertical="center" wrapText="1"/>
    </xf>
    <xf numFmtId="3" fontId="0" fillId="0" borderId="55" xfId="0" applyNumberFormat="1" applyFont="1" applyFill="1" applyBorder="1" applyAlignment="1">
      <alignment horizontal="center" vertical="center"/>
    </xf>
    <xf numFmtId="3" fontId="5" fillId="0" borderId="14" xfId="0" applyNumberFormat="1" applyFont="1" applyFill="1" applyBorder="1" applyAlignment="1">
      <alignment horizontal="center"/>
    </xf>
    <xf numFmtId="3" fontId="5" fillId="0" borderId="57" xfId="0" applyNumberFormat="1" applyFont="1" applyFill="1" applyBorder="1" applyAlignment="1">
      <alignment horizontal="center"/>
    </xf>
    <xf numFmtId="3" fontId="5" fillId="0" borderId="73" xfId="0" applyNumberFormat="1" applyFont="1" applyFill="1" applyBorder="1" applyAlignment="1">
      <alignment horizontal="center"/>
    </xf>
    <xf numFmtId="3" fontId="50" fillId="0" borderId="16" xfId="0" applyNumberFormat="1" applyFont="1" applyFill="1" applyBorder="1" applyAlignment="1">
      <alignment horizontal="center"/>
    </xf>
    <xf numFmtId="3" fontId="50" fillId="0" borderId="10" xfId="0" applyNumberFormat="1" applyFont="1" applyFill="1" applyBorder="1" applyAlignment="1">
      <alignment horizontal="center"/>
    </xf>
    <xf numFmtId="3" fontId="50" fillId="0" borderId="11" xfId="0" applyNumberFormat="1" applyFont="1" applyFill="1" applyBorder="1" applyAlignment="1">
      <alignment horizontal="center"/>
    </xf>
    <xf numFmtId="3" fontId="8" fillId="0" borderId="18" xfId="5" applyNumberFormat="1" applyFont="1" applyFill="1" applyBorder="1" applyAlignment="1">
      <alignment horizontal="center"/>
    </xf>
    <xf numFmtId="3" fontId="8" fillId="0" borderId="31" xfId="5" applyNumberFormat="1" applyFont="1" applyFill="1" applyBorder="1" applyAlignment="1">
      <alignment horizontal="center"/>
    </xf>
    <xf numFmtId="164" fontId="52" fillId="0" borderId="14" xfId="2" applyNumberFormat="1" applyFont="1" applyFill="1" applyBorder="1" applyAlignment="1">
      <alignment horizontal="center"/>
    </xf>
    <xf numFmtId="164" fontId="52" fillId="0" borderId="57" xfId="2" applyNumberFormat="1" applyFont="1" applyFill="1" applyBorder="1" applyAlignment="1">
      <alignment horizontal="center"/>
    </xf>
    <xf numFmtId="164" fontId="52" fillId="0" borderId="73" xfId="2" applyNumberFormat="1" applyFont="1" applyFill="1" applyBorder="1" applyAlignment="1">
      <alignment horizontal="center"/>
    </xf>
    <xf numFmtId="164" fontId="52" fillId="0" borderId="50" xfId="2" applyNumberFormat="1" applyFont="1" applyFill="1" applyBorder="1" applyAlignment="1">
      <alignment horizontal="center"/>
    </xf>
    <xf numFmtId="164" fontId="52" fillId="0" borderId="18" xfId="2" applyNumberFormat="1" applyFont="1" applyFill="1" applyBorder="1" applyAlignment="1">
      <alignment horizontal="center"/>
    </xf>
    <xf numFmtId="164" fontId="52" fillId="0" borderId="31" xfId="2" applyNumberFormat="1" applyFont="1" applyFill="1" applyBorder="1" applyAlignment="1">
      <alignment horizontal="center"/>
    </xf>
    <xf numFmtId="164" fontId="52" fillId="0" borderId="75" xfId="2" applyNumberFormat="1" applyFont="1" applyFill="1" applyBorder="1" applyAlignment="1">
      <alignment horizontal="center"/>
    </xf>
    <xf numFmtId="164" fontId="52" fillId="0" borderId="44" xfId="2" applyNumberFormat="1" applyFont="1" applyFill="1" applyBorder="1" applyAlignment="1">
      <alignment horizontal="center"/>
    </xf>
    <xf numFmtId="3" fontId="52" fillId="0" borderId="14" xfId="5" applyNumberFormat="1" applyFont="1" applyFill="1" applyBorder="1" applyAlignment="1">
      <alignment horizontal="center"/>
    </xf>
    <xf numFmtId="3" fontId="52" fillId="0" borderId="57" xfId="5" applyNumberFormat="1" applyFont="1" applyFill="1" applyBorder="1" applyAlignment="1">
      <alignment horizontal="center"/>
    </xf>
    <xf numFmtId="3" fontId="52" fillId="0" borderId="73" xfId="5" applyNumberFormat="1" applyFont="1" applyFill="1" applyBorder="1" applyAlignment="1">
      <alignment horizontal="center"/>
    </xf>
    <xf numFmtId="3" fontId="50" fillId="0" borderId="50" xfId="5" applyNumberFormat="1" applyFont="1" applyFill="1" applyBorder="1" applyAlignment="1">
      <alignment horizontal="center"/>
    </xf>
    <xf numFmtId="3" fontId="52" fillId="0" borderId="16" xfId="5" applyNumberFormat="1" applyFont="1" applyFill="1" applyBorder="1" applyAlignment="1">
      <alignment horizontal="center"/>
    </xf>
    <xf numFmtId="3" fontId="52" fillId="0" borderId="10" xfId="5" applyNumberFormat="1" applyFont="1" applyFill="1" applyBorder="1" applyAlignment="1">
      <alignment horizontal="center"/>
    </xf>
    <xf numFmtId="3" fontId="52" fillId="0" borderId="11" xfId="5" applyNumberFormat="1" applyFont="1" applyFill="1" applyBorder="1" applyAlignment="1">
      <alignment horizontal="center"/>
    </xf>
    <xf numFmtId="3" fontId="50" fillId="0" borderId="64" xfId="5" applyNumberFormat="1" applyFont="1" applyFill="1" applyBorder="1" applyAlignment="1">
      <alignment horizontal="center"/>
    </xf>
    <xf numFmtId="3" fontId="52" fillId="0" borderId="39" xfId="5" applyNumberFormat="1" applyFont="1" applyFill="1" applyBorder="1" applyAlignment="1">
      <alignment horizontal="center"/>
    </xf>
    <xf numFmtId="3" fontId="52" fillId="0" borderId="46" xfId="5" applyNumberFormat="1" applyFont="1" applyFill="1" applyBorder="1" applyAlignment="1">
      <alignment horizontal="center"/>
    </xf>
    <xf numFmtId="3" fontId="52" fillId="0" borderId="62" xfId="5" applyNumberFormat="1" applyFont="1" applyFill="1" applyBorder="1" applyAlignment="1">
      <alignment horizontal="center"/>
    </xf>
    <xf numFmtId="3" fontId="50" fillId="0" borderId="63" xfId="5" applyNumberFormat="1" applyFont="1" applyFill="1" applyBorder="1" applyAlignment="1">
      <alignment horizontal="center"/>
    </xf>
    <xf numFmtId="3" fontId="8" fillId="0" borderId="43" xfId="5" applyNumberFormat="1" applyFont="1" applyFill="1" applyBorder="1" applyAlignment="1">
      <alignment horizontal="center"/>
    </xf>
    <xf numFmtId="3" fontId="8" fillId="0" borderId="84" xfId="5" applyNumberFormat="1" applyFont="1" applyFill="1" applyBorder="1" applyAlignment="1">
      <alignment horizontal="center"/>
    </xf>
    <xf numFmtId="3" fontId="50" fillId="0" borderId="42" xfId="5" applyNumberFormat="1" applyFont="1" applyFill="1" applyBorder="1" applyAlignment="1">
      <alignment horizontal="center"/>
    </xf>
    <xf numFmtId="3" fontId="50" fillId="0" borderId="43" xfId="5" applyNumberFormat="1" applyFont="1" applyFill="1" applyBorder="1" applyAlignment="1">
      <alignment horizontal="center"/>
    </xf>
    <xf numFmtId="3" fontId="50" fillId="0" borderId="86" xfId="5" applyNumberFormat="1" applyFont="1" applyFill="1" applyBorder="1" applyAlignment="1">
      <alignment horizontal="center"/>
    </xf>
    <xf numFmtId="3" fontId="50" fillId="0" borderId="3" xfId="5" applyNumberFormat="1" applyFont="1" applyFill="1" applyBorder="1" applyAlignment="1">
      <alignment horizontal="center"/>
    </xf>
    <xf numFmtId="3" fontId="8" fillId="0" borderId="117" xfId="5" applyNumberFormat="1" applyFont="1" applyFill="1" applyBorder="1" applyAlignment="1">
      <alignment horizontal="center"/>
    </xf>
    <xf numFmtId="3" fontId="8" fillId="0" borderId="112" xfId="5" applyNumberFormat="1" applyFont="1" applyFill="1" applyBorder="1" applyAlignment="1">
      <alignment horizontal="center"/>
    </xf>
    <xf numFmtId="3" fontId="4" fillId="0" borderId="14" xfId="5" applyNumberFormat="1" applyFont="1" applyFill="1" applyBorder="1" applyAlignment="1">
      <alignment horizontal="center"/>
    </xf>
    <xf numFmtId="3" fontId="4" fillId="0" borderId="57" xfId="5" applyNumberFormat="1" applyFont="1" applyFill="1" applyBorder="1" applyAlignment="1">
      <alignment horizontal="center"/>
    </xf>
    <xf numFmtId="3" fontId="4" fillId="0" borderId="15" xfId="5" applyNumberFormat="1" applyFont="1" applyFill="1" applyBorder="1" applyAlignment="1">
      <alignment horizontal="center"/>
    </xf>
    <xf numFmtId="3" fontId="52" fillId="0" borderId="16" xfId="0" applyNumberFormat="1" applyFont="1" applyFill="1" applyBorder="1" applyAlignment="1">
      <alignment horizontal="center"/>
    </xf>
    <xf numFmtId="3" fontId="52" fillId="0" borderId="10" xfId="0" applyNumberFormat="1" applyFont="1" applyFill="1" applyBorder="1" applyAlignment="1">
      <alignment horizontal="center"/>
    </xf>
    <xf numFmtId="3" fontId="52" fillId="0" borderId="19" xfId="0" applyNumberFormat="1" applyFont="1" applyFill="1" applyBorder="1" applyAlignment="1">
      <alignment horizontal="center"/>
    </xf>
    <xf numFmtId="3" fontId="4" fillId="0" borderId="39" xfId="5" applyNumberFormat="1" applyFont="1" applyFill="1" applyBorder="1" applyAlignment="1">
      <alignment horizontal="center"/>
    </xf>
    <xf numFmtId="3" fontId="4" fillId="0" borderId="46" xfId="5" applyNumberFormat="1" applyFont="1" applyFill="1" applyBorder="1" applyAlignment="1">
      <alignment horizontal="center"/>
    </xf>
    <xf numFmtId="3" fontId="4" fillId="0" borderId="56" xfId="5" applyNumberFormat="1" applyFont="1" applyFill="1" applyBorder="1" applyAlignment="1">
      <alignment horizontal="center"/>
    </xf>
    <xf numFmtId="3" fontId="52" fillId="0" borderId="43" xfId="5" applyNumberFormat="1" applyFont="1" applyFill="1" applyBorder="1" applyAlignment="1">
      <alignment horizontal="center"/>
    </xf>
    <xf numFmtId="170" fontId="0" fillId="0" borderId="45" xfId="4" applyNumberFormat="1" applyFont="1" applyFill="1" applyBorder="1" applyAlignment="1">
      <alignment horizontal="right"/>
    </xf>
    <xf numFmtId="164" fontId="0" fillId="0" borderId="0" xfId="2" applyNumberFormat="1" applyFont="1" applyFill="1" applyBorder="1"/>
    <xf numFmtId="0" fontId="116" fillId="0" borderId="0" xfId="0" applyFont="1" applyAlignment="1">
      <alignment horizontal="center" vertical="center"/>
    </xf>
    <xf numFmtId="164" fontId="56" fillId="0" borderId="50" xfId="0" applyNumberFormat="1" applyFont="1" applyFill="1" applyBorder="1" applyAlignment="1">
      <alignment horizontal="center" vertical="center" wrapText="1"/>
    </xf>
    <xf numFmtId="164" fontId="56" fillId="0" borderId="44" xfId="0" applyNumberFormat="1" applyFont="1" applyFill="1" applyBorder="1" applyAlignment="1">
      <alignment horizontal="center" vertical="center" wrapText="1"/>
    </xf>
    <xf numFmtId="164" fontId="0" fillId="0" borderId="13" xfId="2" applyNumberFormat="1" applyFont="1" applyFill="1" applyBorder="1"/>
    <xf numFmtId="171" fontId="39" fillId="0" borderId="13" xfId="6" applyNumberFormat="1" applyFont="1" applyFill="1" applyBorder="1"/>
    <xf numFmtId="9" fontId="39" fillId="0" borderId="0" xfId="2" applyNumberFormat="1" applyFont="1" applyFill="1" applyBorder="1"/>
    <xf numFmtId="164" fontId="39" fillId="0" borderId="0" xfId="2" applyNumberFormat="1" applyFont="1" applyFill="1" applyBorder="1"/>
    <xf numFmtId="3" fontId="52" fillId="15" borderId="66" xfId="3" applyNumberFormat="1" applyFont="1" applyFill="1" applyBorder="1" applyAlignment="1">
      <alignment horizontal="center" vertical="center"/>
    </xf>
    <xf numFmtId="0" fontId="56" fillId="0" borderId="71" xfId="0" applyFont="1" applyBorder="1" applyAlignment="1">
      <alignment horizontal="center" vertical="center" wrapText="1"/>
    </xf>
    <xf numFmtId="0" fontId="56" fillId="0" borderId="72" xfId="0" applyFont="1" applyBorder="1" applyAlignment="1">
      <alignment horizontal="center" vertical="center" wrapText="1"/>
    </xf>
    <xf numFmtId="0" fontId="56" fillId="0" borderId="85" xfId="0" applyFont="1" applyBorder="1" applyAlignment="1">
      <alignment horizontal="center" vertical="center" wrapText="1"/>
    </xf>
    <xf numFmtId="164" fontId="24" fillId="0" borderId="18" xfId="0" applyNumberFormat="1" applyFont="1" applyBorder="1" applyAlignment="1">
      <alignment horizontal="center" vertical="center" wrapText="1"/>
    </xf>
    <xf numFmtId="164" fontId="24" fillId="0" borderId="61" xfId="0" applyNumberFormat="1" applyFont="1" applyFill="1" applyBorder="1" applyAlignment="1">
      <alignment horizontal="center" vertical="center" wrapText="1"/>
    </xf>
    <xf numFmtId="164" fontId="24" fillId="0" borderId="31" xfId="0" applyNumberFormat="1" applyFont="1" applyBorder="1" applyAlignment="1">
      <alignment horizontal="center" vertical="center" wrapText="1"/>
    </xf>
    <xf numFmtId="164" fontId="24" fillId="0" borderId="20" xfId="0" applyNumberFormat="1" applyFont="1" applyBorder="1" applyAlignment="1">
      <alignment horizontal="center" vertical="center" wrapText="1"/>
    </xf>
    <xf numFmtId="0" fontId="7" fillId="0" borderId="0" xfId="0" applyFont="1" applyFill="1" applyBorder="1"/>
    <xf numFmtId="0" fontId="12" fillId="0" borderId="0" xfId="0" applyFont="1" applyFill="1" applyBorder="1"/>
    <xf numFmtId="0" fontId="7" fillId="0" borderId="0" xfId="0" applyFont="1" applyFill="1" applyBorder="1" applyAlignment="1">
      <alignment horizontal="right" wrapText="1"/>
    </xf>
    <xf numFmtId="164" fontId="8" fillId="0" borderId="0" xfId="2" applyNumberFormat="1" applyFont="1" applyFill="1" applyBorder="1" applyAlignment="1">
      <alignment horizontal="center"/>
    </xf>
    <xf numFmtId="167" fontId="8" fillId="0" borderId="0" xfId="2" applyNumberFormat="1" applyFont="1" applyFill="1" applyBorder="1" applyAlignment="1">
      <alignment horizontal="center"/>
    </xf>
    <xf numFmtId="164" fontId="7" fillId="0" borderId="0" xfId="2" applyNumberFormat="1" applyFont="1" applyFill="1" applyBorder="1" applyAlignment="1">
      <alignment horizontal="center"/>
    </xf>
    <xf numFmtId="3" fontId="10" fillId="0" borderId="18" xfId="5" applyNumberFormat="1" applyFont="1" applyFill="1" applyBorder="1" applyAlignment="1">
      <alignment horizontal="center" vertical="center"/>
    </xf>
    <xf numFmtId="3" fontId="10" fillId="0" borderId="31" xfId="5" applyNumberFormat="1" applyFont="1" applyFill="1" applyBorder="1" applyAlignment="1">
      <alignment horizontal="center" vertical="center"/>
    </xf>
    <xf numFmtId="0" fontId="50" fillId="2" borderId="48" xfId="0" applyFont="1" applyFill="1" applyBorder="1" applyAlignment="1">
      <alignment horizontal="center" vertical="center" wrapText="1"/>
    </xf>
    <xf numFmtId="0" fontId="50" fillId="2" borderId="68" xfId="0" applyFont="1" applyFill="1" applyBorder="1" applyAlignment="1">
      <alignment horizontal="center" vertical="center" wrapText="1"/>
    </xf>
    <xf numFmtId="3" fontId="52" fillId="15" borderId="65" xfId="3" applyNumberFormat="1" applyFont="1" applyFill="1" applyBorder="1" applyAlignment="1">
      <alignment horizontal="center" vertical="center"/>
    </xf>
    <xf numFmtId="3" fontId="52" fillId="15" borderId="103" xfId="3" applyNumberFormat="1" applyFont="1" applyFill="1" applyBorder="1" applyAlignment="1">
      <alignment horizontal="center" vertical="center"/>
    </xf>
    <xf numFmtId="3" fontId="109" fillId="0" borderId="118" xfId="0" applyNumberFormat="1" applyFont="1" applyFill="1" applyBorder="1" applyAlignment="1">
      <alignment horizontal="center" vertical="center"/>
    </xf>
    <xf numFmtId="3" fontId="5" fillId="3" borderId="8"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3" fontId="109" fillId="0" borderId="22" xfId="0" applyNumberFormat="1" applyFont="1" applyFill="1" applyBorder="1" applyAlignment="1">
      <alignment horizontal="center" vertical="center"/>
    </xf>
    <xf numFmtId="3" fontId="109" fillId="0" borderId="55" xfId="0" applyNumberFormat="1" applyFont="1" applyFill="1" applyBorder="1" applyAlignment="1">
      <alignment horizontal="center" vertical="center"/>
    </xf>
    <xf numFmtId="3" fontId="5" fillId="0" borderId="70" xfId="0" applyNumberFormat="1" applyFont="1" applyFill="1" applyBorder="1" applyAlignment="1">
      <alignment horizontal="center" vertical="center"/>
    </xf>
    <xf numFmtId="10" fontId="110" fillId="13" borderId="49" xfId="0" applyNumberFormat="1" applyFont="1" applyFill="1" applyBorder="1" applyAlignment="1">
      <alignment horizontal="center" vertical="center" wrapText="1"/>
    </xf>
    <xf numFmtId="10" fontId="110" fillId="13" borderId="119" xfId="0" applyNumberFormat="1" applyFont="1" applyFill="1" applyBorder="1" applyAlignment="1">
      <alignment horizontal="center" vertical="center" wrapText="1"/>
    </xf>
    <xf numFmtId="3" fontId="5" fillId="0" borderId="85" xfId="0" applyNumberFormat="1" applyFont="1" applyFill="1" applyBorder="1" applyAlignment="1">
      <alignment horizontal="center" vertical="center"/>
    </xf>
    <xf numFmtId="3" fontId="5" fillId="0" borderId="117" xfId="0" applyNumberFormat="1" applyFont="1" applyFill="1" applyBorder="1" applyAlignment="1">
      <alignment horizontal="center" vertical="center"/>
    </xf>
    <xf numFmtId="0" fontId="0" fillId="0" borderId="0" xfId="0" applyBorder="1" applyAlignment="1">
      <alignment horizontal="left" vertical="top"/>
    </xf>
    <xf numFmtId="0" fontId="119" fillId="0" borderId="0" xfId="0" applyFont="1" applyBorder="1" applyAlignment="1">
      <alignment vertical="center"/>
    </xf>
    <xf numFmtId="0" fontId="119" fillId="0" borderId="0" xfId="0" applyFont="1" applyBorder="1" applyAlignment="1">
      <alignment horizontal="right" vertical="center"/>
    </xf>
    <xf numFmtId="3" fontId="0" fillId="0" borderId="55" xfId="0" applyNumberFormat="1" applyFont="1" applyFill="1" applyBorder="1" applyAlignment="1">
      <alignment horizontal="center" vertical="center" wrapText="1"/>
    </xf>
    <xf numFmtId="3" fontId="0" fillId="0" borderId="56" xfId="0" applyNumberFormat="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61" xfId="0" applyFont="1" applyFill="1" applyBorder="1" applyAlignment="1">
      <alignment horizontal="center" vertical="center" wrapText="1"/>
    </xf>
    <xf numFmtId="10" fontId="20" fillId="13" borderId="61" xfId="0" applyNumberFormat="1"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7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0" xfId="0" applyFont="1" applyFill="1" applyBorder="1" applyAlignment="1">
      <alignment horizontal="center" vertical="center" wrapText="1"/>
    </xf>
    <xf numFmtId="3" fontId="56" fillId="0" borderId="60" xfId="0" applyNumberFormat="1"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8" fillId="2" borderId="22" xfId="0" applyFont="1" applyFill="1" applyBorder="1" applyAlignment="1">
      <alignment horizontal="center" textRotation="90" wrapText="1"/>
    </xf>
    <xf numFmtId="0" fontId="56" fillId="0" borderId="51"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70" xfId="0" applyFont="1" applyBorder="1" applyAlignment="1">
      <alignment horizontal="center" vertical="center" wrapText="1"/>
    </xf>
    <xf numFmtId="9" fontId="56" fillId="0" borderId="53" xfId="0" applyNumberFormat="1" applyFont="1" applyBorder="1" applyAlignment="1">
      <alignment horizontal="center" vertical="center" wrapText="1"/>
    </xf>
    <xf numFmtId="164" fontId="24" fillId="0" borderId="50" xfId="0" applyNumberFormat="1" applyFont="1" applyBorder="1" applyAlignment="1">
      <alignment horizontal="center" vertical="center" wrapText="1"/>
    </xf>
    <xf numFmtId="164" fontId="24" fillId="0" borderId="42" xfId="0" applyNumberFormat="1" applyFont="1" applyBorder="1" applyAlignment="1">
      <alignment horizontal="center" vertical="center" wrapText="1"/>
    </xf>
    <xf numFmtId="164" fontId="24" fillId="0" borderId="63" xfId="0" applyNumberFormat="1" applyFont="1" applyBorder="1" applyAlignment="1">
      <alignment horizontal="center" vertical="center" wrapText="1"/>
    </xf>
    <xf numFmtId="9" fontId="56" fillId="0" borderId="64" xfId="0" applyNumberFormat="1" applyFont="1" applyBorder="1" applyAlignment="1">
      <alignment horizontal="center" vertical="center" wrapText="1"/>
    </xf>
    <xf numFmtId="3" fontId="52" fillId="0" borderId="18" xfId="3" applyNumberFormat="1" applyFont="1" applyFill="1" applyBorder="1" applyAlignment="1">
      <alignment horizontal="center" vertical="center"/>
    </xf>
    <xf numFmtId="3" fontId="52" fillId="0" borderId="31" xfId="3" applyNumberFormat="1" applyFont="1" applyFill="1" applyBorder="1" applyAlignment="1">
      <alignment horizontal="center" vertical="center"/>
    </xf>
    <xf numFmtId="3" fontId="52" fillId="0" borderId="20" xfId="3" applyNumberFormat="1" applyFont="1" applyFill="1" applyBorder="1" applyAlignment="1">
      <alignment horizontal="center" vertical="center"/>
    </xf>
    <xf numFmtId="3" fontId="52" fillId="0" borderId="103" xfId="3" applyNumberFormat="1" applyFont="1" applyFill="1" applyBorder="1" applyAlignment="1">
      <alignment horizontal="center" vertical="center"/>
    </xf>
    <xf numFmtId="3" fontId="52" fillId="0" borderId="68" xfId="3" applyNumberFormat="1" applyFont="1" applyFill="1" applyBorder="1" applyAlignment="1">
      <alignment horizontal="center" vertical="center"/>
    </xf>
    <xf numFmtId="0" fontId="50" fillId="2" borderId="84" xfId="0" applyFont="1" applyFill="1" applyBorder="1" applyAlignment="1">
      <alignment horizontal="center" wrapText="1"/>
    </xf>
    <xf numFmtId="0" fontId="50" fillId="2" borderId="43" xfId="0" applyFont="1" applyFill="1" applyBorder="1" applyAlignment="1">
      <alignment horizontal="center" wrapText="1"/>
    </xf>
    <xf numFmtId="0" fontId="50" fillId="2" borderId="1" xfId="3" applyFont="1" applyFill="1" applyBorder="1" applyAlignment="1">
      <alignment horizontal="center" wrapText="1"/>
    </xf>
    <xf numFmtId="3" fontId="5" fillId="0" borderId="52" xfId="5" applyNumberFormat="1" applyFont="1" applyFill="1" applyBorder="1" applyAlignment="1">
      <alignment horizontal="center"/>
    </xf>
    <xf numFmtId="3" fontId="5" fillId="0" borderId="17" xfId="5" applyNumberFormat="1" applyFont="1" applyFill="1" applyBorder="1" applyAlignment="1">
      <alignment horizontal="center"/>
    </xf>
    <xf numFmtId="3" fontId="5" fillId="0" borderId="39" xfId="5" applyNumberFormat="1" applyFont="1" applyFill="1" applyBorder="1" applyAlignment="1">
      <alignment horizontal="center"/>
    </xf>
    <xf numFmtId="3" fontId="5" fillId="0" borderId="46" xfId="5" applyNumberFormat="1" applyFont="1" applyFill="1" applyBorder="1" applyAlignment="1">
      <alignment horizontal="center"/>
    </xf>
    <xf numFmtId="3" fontId="5" fillId="0" borderId="56" xfId="5" applyNumberFormat="1" applyFont="1" applyFill="1" applyBorder="1" applyAlignment="1">
      <alignment horizontal="center"/>
    </xf>
    <xf numFmtId="3" fontId="5" fillId="0" borderId="40" xfId="5" applyNumberFormat="1" applyFont="1" applyFill="1" applyBorder="1" applyAlignment="1">
      <alignment horizontal="center"/>
    </xf>
    <xf numFmtId="3" fontId="7" fillId="0" borderId="10" xfId="5" applyNumberFormat="1" applyFont="1" applyFill="1" applyBorder="1" applyAlignment="1">
      <alignment horizontal="center"/>
    </xf>
    <xf numFmtId="3" fontId="7" fillId="0" borderId="11" xfId="5" applyNumberFormat="1" applyFont="1" applyFill="1" applyBorder="1" applyAlignment="1">
      <alignment horizontal="center"/>
    </xf>
    <xf numFmtId="3" fontId="7" fillId="0" borderId="14" xfId="5" applyNumberFormat="1" applyFont="1" applyFill="1" applyBorder="1" applyAlignment="1">
      <alignment horizontal="center"/>
    </xf>
    <xf numFmtId="3" fontId="7" fillId="0" borderId="57" xfId="5" applyNumberFormat="1" applyFont="1" applyFill="1" applyBorder="1" applyAlignment="1">
      <alignment horizontal="center"/>
    </xf>
    <xf numFmtId="3" fontId="7" fillId="0" borderId="73" xfId="5" applyNumberFormat="1" applyFont="1" applyFill="1" applyBorder="1" applyAlignment="1">
      <alignment horizontal="center"/>
    </xf>
    <xf numFmtId="3" fontId="7" fillId="0" borderId="16" xfId="5" applyNumberFormat="1" applyFont="1" applyFill="1" applyBorder="1" applyAlignment="1">
      <alignment horizontal="center"/>
    </xf>
    <xf numFmtId="3" fontId="7" fillId="0" borderId="39" xfId="5" applyNumberFormat="1" applyFont="1" applyFill="1" applyBorder="1" applyAlignment="1">
      <alignment horizontal="center"/>
    </xf>
    <xf numFmtId="3" fontId="7" fillId="0" borderId="46" xfId="5" applyNumberFormat="1" applyFont="1" applyFill="1" applyBorder="1" applyAlignment="1">
      <alignment horizontal="center"/>
    </xf>
    <xf numFmtId="3" fontId="7" fillId="0" borderId="62" xfId="5" applyNumberFormat="1" applyFont="1" applyFill="1" applyBorder="1" applyAlignment="1">
      <alignment horizontal="center"/>
    </xf>
    <xf numFmtId="3" fontId="8" fillId="0" borderId="86" xfId="5" applyNumberFormat="1" applyFont="1" applyFill="1" applyBorder="1" applyAlignment="1">
      <alignment horizontal="center"/>
    </xf>
    <xf numFmtId="3" fontId="8" fillId="0" borderId="3" xfId="5" applyNumberFormat="1" applyFont="1" applyFill="1" applyBorder="1" applyAlignment="1">
      <alignment horizontal="center"/>
    </xf>
    <xf numFmtId="164" fontId="50" fillId="0" borderId="50" xfId="2" applyNumberFormat="1" applyFont="1" applyFill="1" applyBorder="1" applyAlignment="1">
      <alignment horizontal="center"/>
    </xf>
    <xf numFmtId="164" fontId="50" fillId="0" borderId="44" xfId="2" applyNumberFormat="1" applyFont="1" applyFill="1" applyBorder="1" applyAlignment="1">
      <alignment horizontal="center"/>
    </xf>
    <xf numFmtId="3" fontId="0" fillId="0" borderId="14" xfId="0" applyNumberFormat="1" applyFont="1" applyFill="1" applyBorder="1" applyAlignment="1">
      <alignment horizontal="center"/>
    </xf>
    <xf numFmtId="3" fontId="0" fillId="0" borderId="57" xfId="0" applyNumberFormat="1" applyFont="1" applyFill="1" applyBorder="1" applyAlignment="1">
      <alignment horizontal="center"/>
    </xf>
    <xf numFmtId="3" fontId="0" fillId="0" borderId="73" xfId="0" applyNumberFormat="1" applyFont="1" applyFill="1" applyBorder="1" applyAlignment="1">
      <alignment horizontal="center"/>
    </xf>
    <xf numFmtId="3" fontId="5" fillId="0" borderId="50" xfId="5" applyNumberFormat="1" applyFont="1" applyFill="1" applyBorder="1" applyAlignment="1">
      <alignment horizontal="center"/>
    </xf>
    <xf numFmtId="3" fontId="52" fillId="0" borderId="39" xfId="0" applyNumberFormat="1" applyFont="1" applyFill="1" applyBorder="1" applyAlignment="1">
      <alignment horizontal="center"/>
    </xf>
    <xf numFmtId="3" fontId="52" fillId="0" borderId="46" xfId="0" applyNumberFormat="1" applyFont="1" applyFill="1" applyBorder="1" applyAlignment="1">
      <alignment horizontal="center"/>
    </xf>
    <xf numFmtId="3" fontId="52" fillId="0" borderId="62" xfId="0" applyNumberFormat="1" applyFont="1" applyFill="1" applyBorder="1" applyAlignment="1">
      <alignment horizontal="center"/>
    </xf>
    <xf numFmtId="3" fontId="7" fillId="0" borderId="43" xfId="5" applyNumberFormat="1" applyFont="1" applyFill="1" applyBorder="1" applyAlignment="1">
      <alignment horizontal="center"/>
    </xf>
    <xf numFmtId="3" fontId="7" fillId="0" borderId="84" xfId="5" applyNumberFormat="1" applyFont="1" applyFill="1" applyBorder="1" applyAlignment="1">
      <alignment horizontal="center"/>
    </xf>
    <xf numFmtId="3" fontId="7" fillId="0" borderId="86" xfId="5" applyNumberFormat="1" applyFont="1" applyFill="1" applyBorder="1" applyAlignment="1">
      <alignment horizontal="center"/>
    </xf>
    <xf numFmtId="0" fontId="50" fillId="2" borderId="25" xfId="0" applyFont="1" applyFill="1" applyBorder="1" applyAlignment="1">
      <alignment horizontal="center" vertical="center" wrapText="1"/>
    </xf>
    <xf numFmtId="0" fontId="44" fillId="2" borderId="50" xfId="0" applyFont="1" applyFill="1" applyBorder="1" applyAlignment="1">
      <alignment horizontal="right" vertical="center" wrapText="1" indent="1"/>
    </xf>
    <xf numFmtId="0" fontId="44" fillId="2" borderId="42" xfId="0" applyFont="1" applyFill="1" applyBorder="1" applyAlignment="1">
      <alignment horizontal="right" vertical="center" wrapText="1" indent="1"/>
    </xf>
    <xf numFmtId="0" fontId="44" fillId="2" borderId="63" xfId="0" applyFont="1" applyFill="1" applyBorder="1" applyAlignment="1">
      <alignment horizontal="right" vertical="center" wrapText="1" indent="1"/>
    </xf>
    <xf numFmtId="0" fontId="44" fillId="2" borderId="64" xfId="0" applyFont="1" applyFill="1" applyBorder="1" applyAlignment="1">
      <alignment horizontal="right" vertical="center" wrapText="1" indent="1"/>
    </xf>
    <xf numFmtId="0" fontId="44" fillId="2" borderId="44" xfId="0" applyFont="1" applyFill="1" applyBorder="1" applyAlignment="1">
      <alignment horizontal="right" vertical="center" wrapText="1" indent="1"/>
    </xf>
    <xf numFmtId="0" fontId="44" fillId="2" borderId="1" xfId="0" applyFont="1" applyFill="1" applyBorder="1" applyAlignment="1">
      <alignment horizontal="right" vertical="center" wrapText="1" indent="1"/>
    </xf>
    <xf numFmtId="0" fontId="0" fillId="0" borderId="2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4" fillId="17" borderId="67" xfId="0" applyFont="1" applyFill="1" applyBorder="1" applyAlignment="1">
      <alignment horizontal="center" vertical="center" wrapText="1"/>
    </xf>
    <xf numFmtId="0" fontId="24" fillId="17" borderId="60" xfId="0" applyFont="1" applyFill="1" applyBorder="1" applyAlignment="1">
      <alignment horizontal="center" vertical="center" wrapText="1"/>
    </xf>
    <xf numFmtId="3" fontId="56" fillId="17" borderId="60" xfId="0" applyNumberFormat="1" applyFont="1" applyFill="1" applyBorder="1" applyAlignment="1">
      <alignment horizontal="center" vertical="center" wrapText="1"/>
    </xf>
    <xf numFmtId="164" fontId="24" fillId="17" borderId="61" xfId="0" applyNumberFormat="1" applyFont="1" applyFill="1" applyBorder="1" applyAlignment="1">
      <alignment horizontal="center" vertical="center" wrapText="1"/>
    </xf>
    <xf numFmtId="0" fontId="24" fillId="17" borderId="34" xfId="0" applyFont="1" applyFill="1" applyBorder="1" applyAlignment="1">
      <alignment horizontal="center" vertical="center" wrapText="1"/>
    </xf>
    <xf numFmtId="0" fontId="24" fillId="17" borderId="57" xfId="0" applyFont="1" applyFill="1" applyBorder="1" applyAlignment="1">
      <alignment horizontal="center" vertical="center" wrapText="1"/>
    </xf>
    <xf numFmtId="0" fontId="24" fillId="17" borderId="73" xfId="0" applyFont="1" applyFill="1" applyBorder="1" applyAlignment="1">
      <alignment horizontal="center" vertical="center" wrapText="1"/>
    </xf>
    <xf numFmtId="0" fontId="24" fillId="17" borderId="12"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24" fillId="17"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17" borderId="50" xfId="0" applyFont="1" applyFill="1" applyBorder="1" applyAlignment="1">
      <alignment horizontal="center" vertical="center" wrapText="1"/>
    </xf>
    <xf numFmtId="0" fontId="0" fillId="17" borderId="4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0" fillId="0" borderId="0" xfId="0"/>
    <xf numFmtId="9" fontId="24" fillId="0" borderId="57" xfId="0" applyNumberFormat="1" applyFont="1" applyFill="1" applyBorder="1" applyAlignment="1">
      <alignment horizontal="center" vertical="center" wrapText="1"/>
    </xf>
    <xf numFmtId="9" fontId="24" fillId="0" borderId="10" xfId="0" applyNumberFormat="1" applyFont="1" applyFill="1" applyBorder="1" applyAlignment="1">
      <alignment horizontal="center" vertical="center" wrapText="1"/>
    </xf>
    <xf numFmtId="9" fontId="24" fillId="0" borderId="31" xfId="0" applyNumberFormat="1" applyFont="1" applyFill="1" applyBorder="1" applyAlignment="1">
      <alignment horizontal="center" vertical="center" wrapText="1"/>
    </xf>
    <xf numFmtId="9" fontId="24" fillId="0" borderId="50" xfId="0" applyNumberFormat="1" applyFont="1" applyFill="1" applyBorder="1" applyAlignment="1">
      <alignment horizontal="center" vertical="center" wrapText="1"/>
    </xf>
    <xf numFmtId="3" fontId="5" fillId="3" borderId="43" xfId="0" applyNumberFormat="1" applyFont="1" applyFill="1" applyBorder="1" applyAlignment="1">
      <alignment horizontal="center" vertical="center" wrapText="1"/>
    </xf>
    <xf numFmtId="16" fontId="0" fillId="0" borderId="0" xfId="0" applyNumberFormat="1"/>
    <xf numFmtId="14" fontId="0" fillId="0" borderId="0" xfId="0" applyNumberFormat="1"/>
    <xf numFmtId="0" fontId="11" fillId="2" borderId="48" xfId="0" applyFont="1" applyFill="1" applyBorder="1" applyAlignment="1">
      <alignment horizontal="center" textRotation="90" wrapText="1"/>
    </xf>
    <xf numFmtId="0" fontId="11" fillId="2" borderId="68" xfId="0" applyFont="1" applyFill="1" applyBorder="1" applyAlignment="1">
      <alignment horizontal="center" textRotation="90" wrapText="1"/>
    </xf>
    <xf numFmtId="0" fontId="11" fillId="2" borderId="83" xfId="0" applyFont="1" applyFill="1" applyBorder="1" applyAlignment="1">
      <alignment horizontal="center" textRotation="90" wrapText="1"/>
    </xf>
    <xf numFmtId="10" fontId="0" fillId="0" borderId="0" xfId="0" applyNumberFormat="1"/>
    <xf numFmtId="164" fontId="0" fillId="3" borderId="15" xfId="0"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164" fontId="0" fillId="3" borderId="56" xfId="0" applyNumberFormat="1" applyFont="1" applyFill="1" applyBorder="1" applyAlignment="1">
      <alignment horizontal="center" vertical="center" wrapText="1"/>
    </xf>
    <xf numFmtId="9" fontId="0" fillId="3" borderId="54" xfId="0" applyNumberFormat="1" applyFont="1" applyFill="1" applyBorder="1" applyAlignment="1">
      <alignment horizontal="center" vertical="center" wrapText="1"/>
    </xf>
    <xf numFmtId="9" fontId="0" fillId="3" borderId="4" xfId="0" applyNumberFormat="1" applyFont="1" applyFill="1" applyBorder="1" applyAlignment="1">
      <alignment horizontal="center" vertical="center"/>
    </xf>
    <xf numFmtId="3" fontId="25" fillId="3" borderId="14" xfId="0" applyNumberFormat="1" applyFont="1" applyFill="1" applyBorder="1" applyAlignment="1">
      <alignment horizontal="center" vertical="center" shrinkToFit="1"/>
    </xf>
    <xf numFmtId="3" fontId="25" fillId="3" borderId="57" xfId="0" applyNumberFormat="1" applyFont="1" applyFill="1" applyBorder="1" applyAlignment="1">
      <alignment horizontal="center" vertical="center" shrinkToFit="1"/>
    </xf>
    <xf numFmtId="3" fontId="25" fillId="3" borderId="73" xfId="0" applyNumberFormat="1" applyFont="1" applyFill="1" applyBorder="1" applyAlignment="1">
      <alignment horizontal="center" vertical="center" shrinkToFit="1"/>
    </xf>
    <xf numFmtId="3" fontId="25" fillId="3" borderId="16" xfId="0" applyNumberFormat="1" applyFont="1" applyFill="1" applyBorder="1" applyAlignment="1">
      <alignment horizontal="center" vertical="center" shrinkToFit="1"/>
    </xf>
    <xf numFmtId="3" fontId="25" fillId="3" borderId="39" xfId="0" applyNumberFormat="1" applyFont="1" applyFill="1" applyBorder="1" applyAlignment="1">
      <alignment horizontal="center" vertical="center" shrinkToFit="1"/>
    </xf>
    <xf numFmtId="3" fontId="5" fillId="3" borderId="70" xfId="0" applyNumberFormat="1" applyFont="1" applyFill="1" applyBorder="1" applyAlignment="1">
      <alignment horizontal="center" vertical="center"/>
    </xf>
    <xf numFmtId="3" fontId="5" fillId="3" borderId="85" xfId="0" applyNumberFormat="1" applyFont="1" applyFill="1" applyBorder="1" applyAlignment="1">
      <alignment horizontal="center" vertical="center"/>
    </xf>
    <xf numFmtId="3" fontId="0" fillId="3" borderId="55" xfId="0" applyNumberFormat="1" applyFont="1" applyFill="1" applyBorder="1" applyAlignment="1">
      <alignment horizontal="center" vertical="center" wrapText="1"/>
    </xf>
    <xf numFmtId="3" fontId="0" fillId="3" borderId="56" xfId="0" applyNumberFormat="1" applyFont="1" applyFill="1" applyBorder="1" applyAlignment="1">
      <alignment horizontal="center" vertical="center" wrapText="1"/>
    </xf>
    <xf numFmtId="3" fontId="5" fillId="3" borderId="23" xfId="0" applyNumberFormat="1" applyFont="1" applyFill="1" applyBorder="1" applyAlignment="1">
      <alignment horizontal="center" vertical="center"/>
    </xf>
    <xf numFmtId="3" fontId="5" fillId="3" borderId="117" xfId="0" applyNumberFormat="1" applyFont="1" applyFill="1" applyBorder="1" applyAlignment="1">
      <alignment horizontal="center" vertical="center"/>
    </xf>
    <xf numFmtId="3" fontId="109" fillId="3" borderId="22" xfId="0" applyNumberFormat="1" applyFont="1" applyFill="1" applyBorder="1" applyAlignment="1">
      <alignment horizontal="center" vertical="center"/>
    </xf>
    <xf numFmtId="3" fontId="109" fillId="3" borderId="55" xfId="0" applyNumberFormat="1" applyFont="1" applyFill="1" applyBorder="1" applyAlignment="1">
      <alignment horizontal="center" vertical="center"/>
    </xf>
    <xf numFmtId="0" fontId="20" fillId="3" borderId="18" xfId="0" applyFont="1" applyFill="1" applyBorder="1" applyAlignment="1">
      <alignment horizontal="center" vertical="center" wrapText="1"/>
    </xf>
    <xf numFmtId="3" fontId="17" fillId="3" borderId="14"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3" fontId="17" fillId="3" borderId="39" xfId="0" applyNumberFormat="1" applyFont="1" applyFill="1" applyBorder="1" applyAlignment="1">
      <alignment horizontal="center" vertical="center" wrapText="1"/>
    </xf>
    <xf numFmtId="3" fontId="17" fillId="3" borderId="36" xfId="0" applyNumberFormat="1" applyFont="1" applyFill="1" applyBorder="1" applyAlignment="1">
      <alignment horizontal="center" vertical="center" wrapText="1"/>
    </xf>
    <xf numFmtId="9" fontId="10" fillId="3" borderId="86" xfId="0" applyNumberFormat="1" applyFont="1" applyFill="1" applyBorder="1" applyAlignment="1">
      <alignment horizontal="center" vertical="center"/>
    </xf>
    <xf numFmtId="0" fontId="0" fillId="3"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24" fillId="3" borderId="67" xfId="0" applyFont="1" applyFill="1" applyBorder="1" applyAlignment="1">
      <alignment horizontal="center" vertical="center" wrapText="1"/>
    </xf>
    <xf numFmtId="0" fontId="24" fillId="3" borderId="60" xfId="0" applyFont="1" applyFill="1" applyBorder="1" applyAlignment="1">
      <alignment horizontal="center" vertical="center" wrapText="1"/>
    </xf>
    <xf numFmtId="3" fontId="56" fillId="3" borderId="60" xfId="0" applyNumberFormat="1" applyFont="1" applyFill="1" applyBorder="1" applyAlignment="1">
      <alignment horizontal="center" vertical="center" wrapText="1"/>
    </xf>
    <xf numFmtId="164" fontId="24" fillId="3" borderId="61" xfId="0" applyNumberFormat="1"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73" xfId="0" applyFont="1" applyFill="1" applyBorder="1" applyAlignment="1">
      <alignment horizontal="center" vertical="center" wrapText="1"/>
    </xf>
    <xf numFmtId="0" fontId="56" fillId="3" borderId="51" xfId="0" applyFont="1" applyFill="1" applyBorder="1" applyAlignment="1">
      <alignment horizontal="center" vertical="center" wrapText="1"/>
    </xf>
    <xf numFmtId="164" fontId="24" fillId="3" borderId="50" xfId="0" applyNumberFormat="1"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56" fillId="3" borderId="32" xfId="0" applyFont="1" applyFill="1" applyBorder="1" applyAlignment="1">
      <alignment horizontal="center" vertical="center" wrapText="1"/>
    </xf>
    <xf numFmtId="9" fontId="24" fillId="3" borderId="42" xfId="0" applyNumberFormat="1" applyFont="1" applyFill="1" applyBorder="1" applyAlignment="1">
      <alignment horizontal="center" vertical="center" wrapText="1"/>
    </xf>
    <xf numFmtId="9" fontId="24" fillId="3" borderId="63" xfId="0" applyNumberFormat="1" applyFont="1" applyFill="1" applyBorder="1" applyAlignment="1">
      <alignment horizontal="center" vertical="center" wrapText="1"/>
    </xf>
    <xf numFmtId="0" fontId="56" fillId="3" borderId="71" xfId="0" applyFont="1" applyFill="1" applyBorder="1" applyAlignment="1">
      <alignment horizontal="center" vertical="center" wrapText="1"/>
    </xf>
    <xf numFmtId="0" fontId="56" fillId="3" borderId="72" xfId="0" applyFont="1" applyFill="1" applyBorder="1" applyAlignment="1">
      <alignment horizontal="center" vertical="center" wrapText="1"/>
    </xf>
    <xf numFmtId="0" fontId="56" fillId="3" borderId="85" xfId="0" applyFont="1" applyFill="1" applyBorder="1" applyAlignment="1">
      <alignment horizontal="center" vertical="center" wrapText="1"/>
    </xf>
    <xf numFmtId="0" fontId="56" fillId="3" borderId="70" xfId="0" applyFont="1" applyFill="1" applyBorder="1" applyAlignment="1">
      <alignment horizontal="center" vertical="center" wrapText="1"/>
    </xf>
    <xf numFmtId="9" fontId="56" fillId="3" borderId="64" xfId="0" applyNumberFormat="1" applyFont="1" applyFill="1" applyBorder="1" applyAlignment="1">
      <alignment horizontal="center" vertical="center" wrapText="1"/>
    </xf>
    <xf numFmtId="9" fontId="24" fillId="3" borderId="18" xfId="0" applyNumberFormat="1" applyFont="1" applyFill="1" applyBorder="1" applyAlignment="1">
      <alignment horizontal="center" vertical="center" wrapText="1"/>
    </xf>
    <xf numFmtId="9" fontId="24" fillId="3" borderId="31" xfId="0" applyNumberFormat="1" applyFont="1" applyFill="1" applyBorder="1" applyAlignment="1">
      <alignment horizontal="center" vertical="center" wrapText="1"/>
    </xf>
    <xf numFmtId="164" fontId="24" fillId="3" borderId="31" xfId="0" applyNumberFormat="1" applyFont="1" applyFill="1" applyBorder="1" applyAlignment="1">
      <alignment horizontal="center" vertical="center" wrapText="1"/>
    </xf>
    <xf numFmtId="9" fontId="24" fillId="3" borderId="20" xfId="0" applyNumberFormat="1" applyFont="1" applyFill="1" applyBorder="1" applyAlignment="1">
      <alignment horizontal="center" vertical="center" wrapText="1"/>
    </xf>
    <xf numFmtId="9" fontId="56" fillId="3" borderId="53" xfId="0" applyNumberFormat="1"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15" xfId="0" applyFont="1" applyFill="1" applyBorder="1" applyAlignment="1">
      <alignment horizontal="center" vertical="center"/>
    </xf>
    <xf numFmtId="3" fontId="17" fillId="3" borderId="52" xfId="0" applyNumberFormat="1" applyFont="1" applyFill="1" applyBorder="1" applyAlignment="1">
      <alignment horizontal="center" vertical="center" wrapText="1"/>
    </xf>
    <xf numFmtId="164" fontId="16" fillId="3" borderId="52" xfId="0" applyNumberFormat="1" applyFont="1" applyFill="1" applyBorder="1" applyAlignment="1">
      <alignment horizontal="center" vertical="center" wrapText="1"/>
    </xf>
    <xf numFmtId="0" fontId="24" fillId="3" borderId="16" xfId="0" applyFont="1" applyFill="1" applyBorder="1" applyAlignment="1">
      <alignment horizontal="center" vertical="center" wrapText="1"/>
    </xf>
    <xf numFmtId="3" fontId="17" fillId="3" borderId="17" xfId="0" applyNumberFormat="1" applyFont="1" applyFill="1" applyBorder="1" applyAlignment="1">
      <alignment horizontal="center" vertical="center" wrapText="1"/>
    </xf>
    <xf numFmtId="164" fontId="16" fillId="3" borderId="17" xfId="0" applyNumberFormat="1" applyFont="1" applyFill="1" applyBorder="1" applyAlignment="1">
      <alignment horizontal="center" vertical="center" wrapText="1"/>
    </xf>
    <xf numFmtId="1" fontId="24" fillId="3" borderId="16" xfId="0" applyNumberFormat="1" applyFont="1" applyFill="1" applyBorder="1" applyAlignment="1">
      <alignment horizontal="center" vertical="center" wrapText="1"/>
    </xf>
    <xf numFmtId="1" fontId="24" fillId="3" borderId="10" xfId="0" applyNumberFormat="1" applyFont="1" applyFill="1" applyBorder="1" applyAlignment="1">
      <alignment horizontal="center" vertical="center" wrapText="1"/>
    </xf>
    <xf numFmtId="1" fontId="24" fillId="3" borderId="19" xfId="0" applyNumberFormat="1"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46" xfId="0" applyFont="1" applyFill="1" applyBorder="1" applyAlignment="1">
      <alignment horizontal="center" vertical="center" wrapText="1"/>
    </xf>
    <xf numFmtId="3" fontId="24" fillId="3" borderId="46" xfId="0" applyNumberFormat="1" applyFont="1" applyFill="1" applyBorder="1" applyAlignment="1">
      <alignment horizontal="center" vertical="center" wrapText="1"/>
    </xf>
    <xf numFmtId="0" fontId="24" fillId="3" borderId="56" xfId="0" applyFont="1" applyFill="1" applyBorder="1" applyAlignment="1">
      <alignment horizontal="center" vertical="center" wrapText="1"/>
    </xf>
    <xf numFmtId="3" fontId="17" fillId="3" borderId="40" xfId="0" applyNumberFormat="1" applyFont="1" applyFill="1" applyBorder="1" applyAlignment="1">
      <alignment horizontal="center" vertical="center" wrapText="1"/>
    </xf>
    <xf numFmtId="164" fontId="16" fillId="3" borderId="40" xfId="0" applyNumberFormat="1" applyFont="1" applyFill="1" applyBorder="1" applyAlignment="1">
      <alignment horizontal="center" vertical="center" wrapText="1"/>
    </xf>
    <xf numFmtId="3" fontId="17" fillId="3" borderId="29" xfId="0" applyNumberFormat="1" applyFont="1" applyFill="1" applyBorder="1" applyAlignment="1">
      <alignment horizontal="center" vertical="center" wrapText="1"/>
    </xf>
    <xf numFmtId="3" fontId="17" fillId="3" borderId="27" xfId="0" applyNumberFormat="1" applyFont="1" applyFill="1" applyBorder="1" applyAlignment="1">
      <alignment horizontal="center" vertical="center" wrapText="1"/>
    </xf>
    <xf numFmtId="3" fontId="17" fillId="3" borderId="64" xfId="0" applyNumberFormat="1" applyFont="1" applyFill="1" applyBorder="1" applyAlignment="1">
      <alignment horizontal="center" vertical="center" wrapText="1"/>
    </xf>
    <xf numFmtId="9" fontId="16" fillId="3" borderId="37" xfId="0" applyNumberFormat="1" applyFont="1" applyFill="1" applyBorder="1" applyAlignment="1">
      <alignment horizontal="center" vertical="center" wrapText="1"/>
    </xf>
    <xf numFmtId="164" fontId="16" fillId="3" borderId="75" xfId="0" applyNumberFormat="1" applyFont="1" applyFill="1" applyBorder="1" applyAlignment="1">
      <alignment horizontal="center" vertical="center" wrapText="1"/>
    </xf>
    <xf numFmtId="9" fontId="16" fillId="3" borderId="44" xfId="0" applyNumberFormat="1" applyFont="1" applyFill="1" applyBorder="1" applyAlignment="1">
      <alignment horizontal="center" vertical="center" wrapText="1"/>
    </xf>
    <xf numFmtId="3" fontId="11" fillId="3" borderId="69" xfId="0" applyNumberFormat="1" applyFont="1" applyFill="1" applyBorder="1" applyAlignment="1">
      <alignment horizontal="center" vertical="center"/>
    </xf>
    <xf numFmtId="9" fontId="5" fillId="3" borderId="104" xfId="0" applyNumberFormat="1" applyFont="1" applyFill="1" applyBorder="1" applyAlignment="1">
      <alignment horizontal="center" vertical="center"/>
    </xf>
    <xf numFmtId="164" fontId="5" fillId="3" borderId="4" xfId="0" applyNumberFormat="1" applyFont="1" applyFill="1" applyBorder="1" applyAlignment="1">
      <alignment horizontal="center" vertical="center"/>
    </xf>
    <xf numFmtId="9" fontId="5" fillId="3" borderId="37" xfId="0" applyNumberFormat="1" applyFont="1" applyFill="1" applyBorder="1" applyAlignment="1">
      <alignment horizontal="center" vertical="center"/>
    </xf>
    <xf numFmtId="10" fontId="0" fillId="3" borderId="56" xfId="0" applyNumberFormat="1" applyFont="1" applyFill="1" applyBorder="1" applyAlignment="1">
      <alignment horizontal="center" vertical="center"/>
    </xf>
    <xf numFmtId="3" fontId="52" fillId="3" borderId="54" xfId="5" applyNumberFormat="1" applyFont="1" applyFill="1" applyBorder="1" applyAlignment="1">
      <alignment horizontal="center"/>
    </xf>
    <xf numFmtId="3" fontId="5" fillId="3" borderId="4" xfId="5" applyNumberFormat="1" applyFont="1" applyFill="1" applyBorder="1" applyAlignment="1">
      <alignment horizontal="center"/>
    </xf>
    <xf numFmtId="3" fontId="52" fillId="3" borderId="29" xfId="5" applyNumberFormat="1" applyFont="1" applyFill="1" applyBorder="1" applyAlignment="1">
      <alignment horizontal="center"/>
    </xf>
    <xf numFmtId="3" fontId="52" fillId="3" borderId="32" xfId="5" applyNumberFormat="1" applyFont="1" applyFill="1" applyBorder="1" applyAlignment="1">
      <alignment horizontal="center"/>
    </xf>
    <xf numFmtId="3" fontId="52" fillId="3" borderId="12" xfId="5" applyNumberFormat="1" applyFont="1" applyFill="1" applyBorder="1" applyAlignment="1">
      <alignment horizontal="center"/>
    </xf>
    <xf numFmtId="3" fontId="52" fillId="3" borderId="55" xfId="5" applyNumberFormat="1" applyFont="1" applyFill="1" applyBorder="1" applyAlignment="1">
      <alignment horizontal="center"/>
    </xf>
    <xf numFmtId="3" fontId="52" fillId="3" borderId="40" xfId="5" applyNumberFormat="1" applyFont="1" applyFill="1" applyBorder="1" applyAlignment="1">
      <alignment horizontal="center"/>
    </xf>
    <xf numFmtId="3" fontId="8" fillId="3" borderId="35" xfId="5" applyNumberFormat="1" applyFont="1" applyFill="1" applyBorder="1" applyAlignment="1">
      <alignment horizontal="center"/>
    </xf>
    <xf numFmtId="3" fontId="8" fillId="3" borderId="44" xfId="5" applyNumberFormat="1" applyFont="1" applyFill="1" applyBorder="1" applyAlignment="1">
      <alignment horizontal="center"/>
    </xf>
    <xf numFmtId="3" fontId="0" fillId="17" borderId="14" xfId="0" applyNumberFormat="1" applyFont="1" applyFill="1" applyBorder="1" applyAlignment="1">
      <alignment horizontal="center" vertical="center"/>
    </xf>
    <xf numFmtId="3" fontId="0" fillId="17" borderId="16" xfId="0" applyNumberFormat="1" applyFont="1" applyFill="1" applyBorder="1" applyAlignment="1">
      <alignment horizontal="center" vertical="center"/>
    </xf>
    <xf numFmtId="3" fontId="0" fillId="17" borderId="39" xfId="0" applyNumberFormat="1" applyFont="1" applyFill="1" applyBorder="1" applyAlignment="1">
      <alignment horizontal="center" vertical="center"/>
    </xf>
    <xf numFmtId="3" fontId="0" fillId="17" borderId="55" xfId="0" applyNumberFormat="1" applyFont="1" applyFill="1" applyBorder="1" applyAlignment="1">
      <alignment horizontal="center" vertical="center"/>
    </xf>
    <xf numFmtId="0" fontId="16" fillId="17" borderId="14" xfId="0" applyFont="1" applyFill="1" applyBorder="1" applyAlignment="1">
      <alignment horizontal="center" vertical="center" wrapText="1"/>
    </xf>
    <xf numFmtId="0" fontId="16" fillId="17" borderId="57" xfId="0" applyFont="1" applyFill="1" applyBorder="1" applyAlignment="1">
      <alignment horizontal="center" vertical="center" wrapText="1"/>
    </xf>
    <xf numFmtId="0" fontId="16" fillId="17" borderId="15" xfId="0" applyFont="1" applyFill="1" applyBorder="1" applyAlignment="1">
      <alignment horizontal="center" vertical="center" wrapText="1"/>
    </xf>
    <xf numFmtId="0" fontId="16" fillId="17" borderId="36" xfId="0" applyFont="1" applyFill="1" applyBorder="1" applyAlignment="1">
      <alignment horizontal="center" vertical="center" wrapText="1"/>
    </xf>
    <xf numFmtId="0" fontId="16" fillId="17" borderId="29" xfId="0" applyFont="1" applyFill="1" applyBorder="1" applyAlignment="1">
      <alignment horizontal="center" vertical="center" wrapText="1"/>
    </xf>
    <xf numFmtId="3" fontId="16" fillId="17" borderId="29" xfId="0" applyNumberFormat="1" applyFont="1" applyFill="1" applyBorder="1" applyAlignment="1">
      <alignment horizontal="center" vertical="center" wrapText="1"/>
    </xf>
    <xf numFmtId="0" fontId="16" fillId="17" borderId="38" xfId="0" applyFont="1" applyFill="1" applyBorder="1" applyAlignment="1">
      <alignment horizontal="center" vertical="center" wrapText="1"/>
    </xf>
    <xf numFmtId="3" fontId="10" fillId="17" borderId="14" xfId="0" applyNumberFormat="1" applyFont="1" applyFill="1" applyBorder="1" applyAlignment="1">
      <alignment horizontal="center" vertical="center"/>
    </xf>
    <xf numFmtId="164" fontId="10" fillId="17" borderId="73" xfId="0" applyNumberFormat="1" applyFont="1" applyFill="1" applyBorder="1" applyAlignment="1">
      <alignment horizontal="center" vertical="center"/>
    </xf>
    <xf numFmtId="3" fontId="10" fillId="17" borderId="16" xfId="0" applyNumberFormat="1" applyFont="1" applyFill="1" applyBorder="1" applyAlignment="1">
      <alignment horizontal="center" vertical="center"/>
    </xf>
    <xf numFmtId="164" fontId="10" fillId="17" borderId="11" xfId="0" applyNumberFormat="1" applyFont="1" applyFill="1" applyBorder="1" applyAlignment="1">
      <alignment horizontal="center" vertical="center"/>
    </xf>
    <xf numFmtId="3" fontId="10" fillId="17" borderId="39" xfId="0" applyNumberFormat="1" applyFont="1" applyFill="1" applyBorder="1" applyAlignment="1">
      <alignment horizontal="center" vertical="center"/>
    </xf>
    <xf numFmtId="164" fontId="10" fillId="17" borderId="62" xfId="0" applyNumberFormat="1" applyFont="1" applyFill="1" applyBorder="1" applyAlignment="1">
      <alignment horizontal="center" vertical="center"/>
    </xf>
    <xf numFmtId="3" fontId="48" fillId="17" borderId="14" xfId="0" applyNumberFormat="1" applyFont="1" applyFill="1" applyBorder="1" applyAlignment="1">
      <alignment horizontal="center" vertical="center" wrapText="1"/>
    </xf>
    <xf numFmtId="164" fontId="48" fillId="17" borderId="57" xfId="0" applyNumberFormat="1" applyFont="1" applyFill="1" applyBorder="1" applyAlignment="1">
      <alignment horizontal="center" vertical="center" wrapText="1"/>
    </xf>
    <xf numFmtId="3" fontId="48" fillId="17" borderId="16" xfId="0" applyNumberFormat="1" applyFont="1" applyFill="1" applyBorder="1" applyAlignment="1">
      <alignment horizontal="center" vertical="center" wrapText="1"/>
    </xf>
    <xf numFmtId="164" fontId="48" fillId="17" borderId="10" xfId="0" applyNumberFormat="1" applyFont="1" applyFill="1" applyBorder="1" applyAlignment="1">
      <alignment horizontal="center" vertical="center" wrapText="1"/>
    </xf>
    <xf numFmtId="3" fontId="48" fillId="17" borderId="39" xfId="0" applyNumberFormat="1" applyFont="1" applyFill="1" applyBorder="1" applyAlignment="1">
      <alignment horizontal="center" vertical="center" wrapText="1"/>
    </xf>
    <xf numFmtId="164" fontId="48" fillId="17" borderId="46" xfId="0" applyNumberFormat="1" applyFont="1" applyFill="1" applyBorder="1" applyAlignment="1">
      <alignment horizontal="center" vertical="center" wrapText="1"/>
    </xf>
    <xf numFmtId="164" fontId="16" fillId="17" borderId="57" xfId="0" applyNumberFormat="1" applyFont="1" applyFill="1" applyBorder="1" applyAlignment="1">
      <alignment horizontal="center" vertical="center" wrapText="1"/>
    </xf>
    <xf numFmtId="164" fontId="16" fillId="17" borderId="10" xfId="0" applyNumberFormat="1" applyFont="1" applyFill="1" applyBorder="1" applyAlignment="1">
      <alignment horizontal="center" vertical="center" wrapText="1"/>
    </xf>
    <xf numFmtId="164" fontId="16" fillId="17" borderId="46" xfId="0" applyNumberFormat="1" applyFont="1" applyFill="1" applyBorder="1" applyAlignment="1">
      <alignment horizontal="center" vertical="center" wrapText="1"/>
    </xf>
    <xf numFmtId="168" fontId="16" fillId="17" borderId="16" xfId="0" applyNumberFormat="1" applyFont="1" applyFill="1" applyBorder="1" applyAlignment="1">
      <alignment horizontal="center" vertical="center" wrapText="1"/>
    </xf>
    <xf numFmtId="1" fontId="16" fillId="17" borderId="10" xfId="2" applyNumberFormat="1" applyFont="1" applyFill="1" applyBorder="1" applyAlignment="1">
      <alignment horizontal="center" vertical="center" wrapText="1"/>
    </xf>
    <xf numFmtId="1" fontId="16" fillId="17" borderId="19" xfId="0" applyNumberFormat="1" applyFont="1" applyFill="1" applyBorder="1" applyAlignment="1">
      <alignment horizontal="center" vertical="center" wrapText="1"/>
    </xf>
    <xf numFmtId="168" fontId="16" fillId="17" borderId="10" xfId="0" applyNumberFormat="1" applyFont="1" applyFill="1" applyBorder="1" applyAlignment="1">
      <alignment horizontal="center" vertical="center" wrapText="1"/>
    </xf>
    <xf numFmtId="1" fontId="16" fillId="17" borderId="19" xfId="2" applyNumberFormat="1" applyFont="1" applyFill="1" applyBorder="1" applyAlignment="1">
      <alignment horizontal="center" vertical="center" wrapText="1"/>
    </xf>
    <xf numFmtId="1" fontId="16" fillId="17" borderId="16" xfId="2" applyNumberFormat="1" applyFont="1" applyFill="1" applyBorder="1" applyAlignment="1">
      <alignment horizontal="center" vertical="center" wrapText="1"/>
    </xf>
    <xf numFmtId="168" fontId="16" fillId="17" borderId="19" xfId="0" applyNumberFormat="1" applyFont="1" applyFill="1" applyBorder="1" applyAlignment="1">
      <alignment horizontal="center" vertical="center" wrapText="1"/>
    </xf>
    <xf numFmtId="168" fontId="16" fillId="17" borderId="18" xfId="0" applyNumberFormat="1" applyFont="1" applyFill="1" applyBorder="1" applyAlignment="1">
      <alignment horizontal="center" vertical="center" wrapText="1"/>
    </xf>
    <xf numFmtId="1" fontId="16" fillId="17" borderId="31" xfId="2" applyNumberFormat="1" applyFont="1" applyFill="1" applyBorder="1" applyAlignment="1">
      <alignment horizontal="center" vertical="center" wrapText="1"/>
    </xf>
    <xf numFmtId="1" fontId="16" fillId="17" borderId="20" xfId="0" applyNumberFormat="1" applyFont="1" applyFill="1" applyBorder="1" applyAlignment="1">
      <alignment horizontal="center" vertical="center" wrapText="1"/>
    </xf>
    <xf numFmtId="168" fontId="16" fillId="17" borderId="31" xfId="0" applyNumberFormat="1" applyFont="1" applyFill="1" applyBorder="1" applyAlignment="1">
      <alignment horizontal="center" vertical="center" wrapText="1"/>
    </xf>
    <xf numFmtId="1" fontId="16" fillId="17" borderId="20" xfId="2" applyNumberFormat="1" applyFont="1" applyFill="1" applyBorder="1" applyAlignment="1">
      <alignment horizontal="center" vertical="center" wrapText="1"/>
    </xf>
    <xf numFmtId="1" fontId="16" fillId="17" borderId="18" xfId="2" applyNumberFormat="1" applyFont="1" applyFill="1" applyBorder="1" applyAlignment="1">
      <alignment horizontal="center" vertical="center" wrapText="1"/>
    </xf>
    <xf numFmtId="168" fontId="16" fillId="17" borderId="20" xfId="0" applyNumberFormat="1" applyFont="1" applyFill="1" applyBorder="1" applyAlignment="1">
      <alignment horizontal="center" vertical="center" wrapText="1"/>
    </xf>
    <xf numFmtId="0" fontId="16" fillId="17" borderId="73"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16" fillId="17" borderId="10" xfId="0" applyFont="1" applyFill="1" applyBorder="1" applyAlignment="1">
      <alignment horizontal="center" vertical="center" wrapText="1"/>
    </xf>
    <xf numFmtId="0" fontId="16" fillId="17" borderId="11" xfId="0" applyFont="1" applyFill="1" applyBorder="1" applyAlignment="1">
      <alignment horizontal="center" vertical="center" wrapText="1"/>
    </xf>
    <xf numFmtId="1" fontId="16" fillId="17" borderId="16" xfId="0" applyNumberFormat="1" applyFont="1" applyFill="1" applyBorder="1" applyAlignment="1">
      <alignment horizontal="center" vertical="center" wrapText="1"/>
    </xf>
    <xf numFmtId="1" fontId="16" fillId="17" borderId="10" xfId="0" applyNumberFormat="1" applyFont="1" applyFill="1" applyBorder="1" applyAlignment="1">
      <alignment horizontal="center" vertical="center" wrapText="1"/>
    </xf>
    <xf numFmtId="1" fontId="16" fillId="17" borderId="11" xfId="0" applyNumberFormat="1" applyFont="1" applyFill="1" applyBorder="1" applyAlignment="1">
      <alignment horizontal="center" vertical="center" wrapText="1"/>
    </xf>
    <xf numFmtId="0" fontId="16" fillId="17" borderId="39" xfId="0" applyFont="1" applyFill="1" applyBorder="1" applyAlignment="1">
      <alignment horizontal="center" vertical="center" wrapText="1"/>
    </xf>
    <xf numFmtId="0" fontId="16" fillId="17" borderId="46" xfId="0" applyFont="1" applyFill="1" applyBorder="1" applyAlignment="1">
      <alignment horizontal="center" vertical="center" wrapText="1"/>
    </xf>
    <xf numFmtId="0" fontId="16" fillId="17" borderId="62" xfId="0" applyFont="1" applyFill="1" applyBorder="1" applyAlignment="1">
      <alignment horizontal="center" vertical="center" wrapText="1"/>
    </xf>
    <xf numFmtId="3" fontId="0" fillId="17" borderId="36" xfId="0" applyNumberFormat="1" applyFont="1" applyFill="1" applyBorder="1" applyAlignment="1">
      <alignment horizontal="center" vertical="center"/>
    </xf>
    <xf numFmtId="3" fontId="52" fillId="17" borderId="14" xfId="3" applyNumberFormat="1" applyFont="1" applyFill="1" applyBorder="1" applyAlignment="1">
      <alignment horizontal="center" vertical="center"/>
    </xf>
    <xf numFmtId="3" fontId="52" fillId="17" borderId="57" xfId="3" applyNumberFormat="1" applyFont="1" applyFill="1" applyBorder="1" applyAlignment="1">
      <alignment horizontal="center" vertical="center"/>
    </xf>
    <xf numFmtId="3" fontId="52" fillId="17" borderId="16" xfId="3" applyNumberFormat="1" applyFont="1" applyFill="1" applyBorder="1" applyAlignment="1">
      <alignment horizontal="center" vertical="center"/>
    </xf>
    <xf numFmtId="3" fontId="52" fillId="17" borderId="10" xfId="3" applyNumberFormat="1" applyFont="1" applyFill="1" applyBorder="1" applyAlignment="1">
      <alignment horizontal="center" vertical="center"/>
    </xf>
    <xf numFmtId="3" fontId="52" fillId="17" borderId="15" xfId="3" applyNumberFormat="1" applyFont="1" applyFill="1" applyBorder="1" applyAlignment="1">
      <alignment horizontal="center" vertical="center"/>
    </xf>
    <xf numFmtId="3" fontId="52" fillId="21" borderId="16" xfId="3" applyNumberFormat="1" applyFont="1" applyFill="1" applyBorder="1" applyAlignment="1">
      <alignment horizontal="center" vertical="center"/>
    </xf>
    <xf numFmtId="3" fontId="52" fillId="21" borderId="10" xfId="3" applyNumberFormat="1" applyFont="1" applyFill="1" applyBorder="1" applyAlignment="1">
      <alignment horizontal="center" vertical="center"/>
    </xf>
    <xf numFmtId="3" fontId="52" fillId="21" borderId="19" xfId="3" applyNumberFormat="1" applyFont="1" applyFill="1" applyBorder="1" applyAlignment="1">
      <alignment horizontal="center" vertical="center"/>
    </xf>
    <xf numFmtId="164" fontId="0" fillId="0" borderId="45" xfId="2" applyNumberFormat="1" applyFont="1" applyFill="1" applyBorder="1"/>
    <xf numFmtId="164" fontId="0" fillId="0" borderId="45" xfId="2" applyNumberFormat="1" applyFont="1" applyFill="1" applyBorder="1" applyAlignment="1">
      <alignment horizontal="right"/>
    </xf>
    <xf numFmtId="0" fontId="28" fillId="0" borderId="0" xfId="0" applyFont="1"/>
    <xf numFmtId="0" fontId="131" fillId="0" borderId="0" xfId="0" applyFont="1"/>
    <xf numFmtId="0" fontId="131" fillId="0" borderId="0" xfId="0" applyFont="1" applyAlignment="1">
      <alignment vertical="top"/>
    </xf>
    <xf numFmtId="0" fontId="27" fillId="0" borderId="0" xfId="0" applyFont="1"/>
    <xf numFmtId="0" fontId="131" fillId="0" borderId="0" xfId="5" applyFont="1" applyAlignment="1">
      <alignment vertical="top"/>
    </xf>
    <xf numFmtId="164" fontId="36" fillId="0" borderId="0" xfId="2" applyNumberFormat="1" applyFont="1" applyBorder="1" applyAlignment="1">
      <alignment horizontal="center"/>
    </xf>
    <xf numFmtId="0" fontId="114" fillId="0" borderId="0" xfId="0" applyFont="1" applyAlignment="1">
      <alignment horizontal="center"/>
    </xf>
    <xf numFmtId="164" fontId="114" fillId="0" borderId="0" xfId="2" applyNumberFormat="1" applyFont="1" applyBorder="1" applyAlignment="1">
      <alignment horizontal="center"/>
    </xf>
    <xf numFmtId="2" fontId="36" fillId="0" borderId="0" xfId="2" applyNumberFormat="1" applyFont="1" applyBorder="1" applyAlignment="1">
      <alignment horizontal="center"/>
    </xf>
    <xf numFmtId="0" fontId="39" fillId="22" borderId="1" xfId="5" applyFont="1" applyFill="1" applyBorder="1" applyAlignment="1">
      <alignment horizontal="center"/>
    </xf>
    <xf numFmtId="3" fontId="21" fillId="3" borderId="71" xfId="0" applyNumberFormat="1" applyFont="1" applyFill="1" applyBorder="1" applyAlignment="1">
      <alignment horizontal="center" vertical="center" wrapText="1"/>
    </xf>
    <xf numFmtId="3" fontId="21" fillId="3" borderId="72" xfId="0" applyNumberFormat="1" applyFont="1" applyFill="1" applyBorder="1" applyAlignment="1">
      <alignment horizontal="center" vertical="center" wrapText="1"/>
    </xf>
    <xf numFmtId="10" fontId="0" fillId="3" borderId="75" xfId="2" applyNumberFormat="1" applyFont="1" applyFill="1" applyBorder="1" applyAlignment="1">
      <alignment horizontal="center" vertical="center"/>
    </xf>
    <xf numFmtId="3" fontId="5" fillId="3" borderId="28" xfId="0" applyNumberFormat="1" applyFont="1" applyFill="1" applyBorder="1" applyAlignment="1">
      <alignment horizontal="center" vertical="center"/>
    </xf>
    <xf numFmtId="3" fontId="7" fillId="3" borderId="75" xfId="5" applyNumberFormat="1" applyFont="1" applyFill="1" applyBorder="1" applyAlignment="1">
      <alignment horizontal="center"/>
    </xf>
    <xf numFmtId="0" fontId="114" fillId="3" borderId="0" xfId="0" applyFont="1" applyFill="1" applyBorder="1"/>
    <xf numFmtId="0" fontId="134" fillId="3" borderId="0" xfId="0" applyFont="1" applyFill="1" applyBorder="1"/>
    <xf numFmtId="0" fontId="114" fillId="3" borderId="0" xfId="0" applyFont="1" applyFill="1" applyBorder="1" applyAlignment="1">
      <alignment horizontal="right" wrapText="1"/>
    </xf>
    <xf numFmtId="164" fontId="36" fillId="3" borderId="0" xfId="2" applyNumberFormat="1" applyFont="1" applyFill="1" applyBorder="1" applyAlignment="1">
      <alignment horizontal="center"/>
    </xf>
    <xf numFmtId="167" fontId="36" fillId="3" borderId="0" xfId="2" applyNumberFormat="1" applyFont="1" applyFill="1" applyBorder="1" applyAlignment="1">
      <alignment horizontal="center"/>
    </xf>
    <xf numFmtId="164" fontId="114" fillId="3" borderId="0" xfId="2" applyNumberFormat="1" applyFont="1" applyFill="1" applyBorder="1" applyAlignment="1">
      <alignment horizontal="center"/>
    </xf>
    <xf numFmtId="3" fontId="10" fillId="0" borderId="14" xfId="0" applyNumberFormat="1" applyFont="1" applyFill="1" applyBorder="1" applyAlignment="1">
      <alignment horizontal="center" vertical="center"/>
    </xf>
    <xf numFmtId="164" fontId="10" fillId="0" borderId="73"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164" fontId="10" fillId="0" borderId="11" xfId="0" applyNumberFormat="1" applyFont="1" applyFill="1" applyBorder="1" applyAlignment="1">
      <alignment horizontal="center" vertical="center"/>
    </xf>
    <xf numFmtId="0" fontId="61" fillId="2" borderId="48" xfId="0" applyFont="1" applyFill="1" applyBorder="1" applyAlignment="1">
      <alignment horizontal="center" vertical="center" wrapText="1"/>
    </xf>
    <xf numFmtId="0" fontId="0" fillId="20" borderId="36" xfId="0" applyFont="1" applyFill="1" applyBorder="1" applyAlignment="1">
      <alignment horizontal="center" vertical="center" wrapText="1"/>
    </xf>
    <xf numFmtId="0" fontId="135" fillId="0" borderId="0" xfId="0" applyFont="1"/>
    <xf numFmtId="0" fontId="42" fillId="4" borderId="81" xfId="0" applyFont="1" applyFill="1" applyBorder="1" applyAlignment="1">
      <alignment horizontal="center" textRotation="90" wrapText="1"/>
    </xf>
    <xf numFmtId="0" fontId="45" fillId="2" borderId="13" xfId="0" applyFont="1" applyFill="1" applyBorder="1" applyAlignment="1">
      <alignment horizontal="right" vertical="center" wrapText="1"/>
    </xf>
    <xf numFmtId="0" fontId="45" fillId="2" borderId="21" xfId="0" applyFont="1" applyFill="1" applyBorder="1" applyAlignment="1">
      <alignment horizontal="right" vertical="center" wrapText="1"/>
    </xf>
    <xf numFmtId="0" fontId="45" fillId="2" borderId="45" xfId="0" applyFont="1" applyFill="1" applyBorder="1" applyAlignment="1">
      <alignment horizontal="right" vertical="center" wrapText="1"/>
    </xf>
    <xf numFmtId="0" fontId="45" fillId="2" borderId="120" xfId="0" applyFont="1" applyFill="1" applyBorder="1" applyAlignment="1">
      <alignment horizontal="right" vertical="center" wrapText="1"/>
    </xf>
    <xf numFmtId="0" fontId="42" fillId="4" borderId="28" xfId="0" applyFont="1" applyFill="1" applyBorder="1" applyAlignment="1">
      <alignment horizontal="center" textRotation="90" wrapText="1"/>
    </xf>
    <xf numFmtId="3" fontId="20" fillId="17" borderId="14" xfId="0" applyNumberFormat="1" applyFont="1" applyFill="1" applyBorder="1" applyAlignment="1">
      <alignment horizontal="center" vertical="center" wrapText="1"/>
    </xf>
    <xf numFmtId="3" fontId="20" fillId="17" borderId="16" xfId="0" applyNumberFormat="1" applyFont="1" applyFill="1" applyBorder="1" applyAlignment="1">
      <alignment horizontal="center" vertical="center" wrapText="1"/>
    </xf>
    <xf numFmtId="3" fontId="0" fillId="17" borderId="67" xfId="0" applyNumberFormat="1" applyFont="1" applyFill="1" applyBorder="1" applyAlignment="1">
      <alignment horizontal="center" vertical="center"/>
    </xf>
    <xf numFmtId="3" fontId="109" fillId="17" borderId="79" xfId="0" applyNumberFormat="1" applyFont="1" applyFill="1" applyBorder="1" applyAlignment="1">
      <alignment horizontal="center" vertical="center"/>
    </xf>
    <xf numFmtId="3" fontId="109" fillId="17" borderId="108" xfId="0" applyNumberFormat="1" applyFont="1" applyFill="1" applyBorder="1" applyAlignment="1">
      <alignment horizontal="center" vertical="center"/>
    </xf>
    <xf numFmtId="3" fontId="0" fillId="17" borderId="28" xfId="0" applyNumberFormat="1" applyFont="1" applyFill="1" applyBorder="1" applyAlignment="1">
      <alignment horizontal="center" vertical="center"/>
    </xf>
    <xf numFmtId="3" fontId="0" fillId="17" borderId="47" xfId="0" applyNumberFormat="1" applyFont="1" applyFill="1" applyBorder="1" applyAlignment="1">
      <alignment horizontal="center" vertical="center"/>
    </xf>
    <xf numFmtId="3" fontId="0" fillId="17" borderId="106" xfId="0" applyNumberFormat="1" applyFont="1" applyFill="1" applyBorder="1" applyAlignment="1">
      <alignment horizontal="center" vertical="center"/>
    </xf>
    <xf numFmtId="3" fontId="20" fillId="17" borderId="18" xfId="0" applyNumberFormat="1" applyFont="1" applyFill="1" applyBorder="1" applyAlignment="1">
      <alignment horizontal="center" vertical="center" wrapText="1"/>
    </xf>
    <xf numFmtId="164" fontId="20" fillId="17" borderId="67" xfId="2" applyNumberFormat="1" applyFont="1" applyFill="1" applyBorder="1" applyAlignment="1">
      <alignment horizontal="center" vertical="center" wrapText="1"/>
    </xf>
    <xf numFmtId="3" fontId="0" fillId="20" borderId="14" xfId="0" applyNumberFormat="1" applyFont="1" applyFill="1" applyBorder="1" applyAlignment="1">
      <alignment horizontal="center" vertical="center"/>
    </xf>
    <xf numFmtId="3" fontId="52" fillId="20" borderId="10" xfId="3" applyNumberFormat="1" applyFont="1" applyFill="1" applyBorder="1" applyAlignment="1">
      <alignment horizontal="center" vertical="center"/>
    </xf>
    <xf numFmtId="164" fontId="0" fillId="20" borderId="52" xfId="0" applyNumberFormat="1" applyFont="1" applyFill="1" applyBorder="1" applyAlignment="1">
      <alignment horizontal="center" vertical="center"/>
    </xf>
    <xf numFmtId="3" fontId="24" fillId="3" borderId="103" xfId="0" applyNumberFormat="1" applyFont="1" applyFill="1" applyBorder="1" applyAlignment="1">
      <alignment horizontal="center" vertical="center" wrapText="1"/>
    </xf>
    <xf numFmtId="3" fontId="24" fillId="3" borderId="122" xfId="0" applyNumberFormat="1"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32" fillId="0" borderId="0" xfId="0" applyFont="1" applyFill="1"/>
    <xf numFmtId="0" fontId="43" fillId="0" borderId="0" xfId="0" applyFont="1" applyFill="1"/>
    <xf numFmtId="0" fontId="127" fillId="0" borderId="0" xfId="0" applyFont="1" applyFill="1"/>
    <xf numFmtId="3" fontId="52" fillId="23" borderId="57" xfId="3" applyNumberFormat="1" applyFont="1" applyFill="1" applyBorder="1" applyAlignment="1">
      <alignment horizontal="center" vertical="center"/>
    </xf>
    <xf numFmtId="0" fontId="43" fillId="0" borderId="0" xfId="0" applyFont="1" applyFill="1" applyAlignment="1">
      <alignment horizontal="center" vertical="center"/>
    </xf>
    <xf numFmtId="0" fontId="42" fillId="0" borderId="0" xfId="0" applyFont="1" applyFill="1" applyAlignment="1">
      <alignment horizontal="center" vertical="center"/>
    </xf>
    <xf numFmtId="3" fontId="10" fillId="3" borderId="57" xfId="5" applyNumberFormat="1" applyFont="1" applyFill="1" applyBorder="1" applyAlignment="1">
      <alignment horizontal="center" vertical="center"/>
    </xf>
    <xf numFmtId="3" fontId="10" fillId="3" borderId="10" xfId="5" applyNumberFormat="1" applyFont="1" applyFill="1" applyBorder="1" applyAlignment="1">
      <alignment horizontal="center" vertical="center"/>
    </xf>
    <xf numFmtId="4" fontId="10" fillId="3" borderId="31" xfId="5" applyNumberFormat="1" applyFont="1" applyFill="1" applyBorder="1" applyAlignment="1">
      <alignment horizontal="center" vertical="center"/>
    </xf>
    <xf numFmtId="0" fontId="10" fillId="2" borderId="14" xfId="0" applyFont="1" applyFill="1" applyBorder="1" applyAlignment="1">
      <alignment horizontal="center" vertical="center" wrapText="1"/>
    </xf>
    <xf numFmtId="3" fontId="56" fillId="2" borderId="123" xfId="0" applyNumberFormat="1" applyFont="1" applyFill="1" applyBorder="1" applyAlignment="1">
      <alignment horizontal="center" vertical="center" wrapText="1"/>
    </xf>
    <xf numFmtId="3" fontId="56" fillId="2" borderId="88" xfId="0" applyNumberFormat="1" applyFont="1" applyFill="1" applyBorder="1" applyAlignment="1">
      <alignment horizontal="center" vertical="center" wrapText="1"/>
    </xf>
    <xf numFmtId="164" fontId="56" fillId="2" borderId="88" xfId="0" applyNumberFormat="1" applyFont="1" applyFill="1" applyBorder="1" applyAlignment="1">
      <alignment horizontal="center" vertical="center" wrapText="1"/>
    </xf>
    <xf numFmtId="3" fontId="56" fillId="2" borderId="28" xfId="0" applyNumberFormat="1" applyFont="1" applyFill="1" applyBorder="1" applyAlignment="1">
      <alignment horizontal="center" vertical="center" wrapText="1"/>
    </xf>
    <xf numFmtId="3" fontId="56" fillId="2" borderId="64" xfId="0" applyNumberFormat="1" applyFont="1" applyFill="1" applyBorder="1" applyAlignment="1">
      <alignment horizontal="center" vertical="center" wrapText="1"/>
    </xf>
    <xf numFmtId="164" fontId="56" fillId="2" borderId="42" xfId="0" applyNumberFormat="1" applyFont="1" applyFill="1" applyBorder="1" applyAlignment="1">
      <alignment horizontal="center" vertical="center" wrapText="1"/>
    </xf>
    <xf numFmtId="3" fontId="56" fillId="2" borderId="106" xfId="0" applyNumberFormat="1" applyFont="1" applyFill="1" applyBorder="1" applyAlignment="1">
      <alignment horizontal="center" vertical="center" wrapText="1"/>
    </xf>
    <xf numFmtId="164" fontId="56" fillId="2" borderId="44" xfId="0" applyNumberFormat="1" applyFont="1" applyFill="1" applyBorder="1" applyAlignment="1">
      <alignment horizontal="center" vertical="center" wrapText="1"/>
    </xf>
    <xf numFmtId="3" fontId="56" fillId="2" borderId="82"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164" fontId="24" fillId="3" borderId="57" xfId="0" applyNumberFormat="1" applyFont="1" applyFill="1" applyBorder="1" applyAlignment="1">
      <alignment horizontal="center" vertical="center" wrapText="1"/>
    </xf>
    <xf numFmtId="0" fontId="10" fillId="3" borderId="16" xfId="0" applyFont="1" applyFill="1" applyBorder="1" applyAlignment="1">
      <alignment horizontal="center" vertical="center" wrapText="1"/>
    </xf>
    <xf numFmtId="164" fontId="24" fillId="3" borderId="10" xfId="0" applyNumberFormat="1" applyFont="1" applyFill="1" applyBorder="1" applyAlignment="1">
      <alignment horizontal="center" vertical="center" wrapText="1"/>
    </xf>
    <xf numFmtId="0" fontId="10" fillId="3" borderId="18" xfId="0" applyFont="1" applyFill="1" applyBorder="1" applyAlignment="1">
      <alignment horizontal="center" vertical="center" wrapText="1"/>
    </xf>
    <xf numFmtId="0" fontId="5" fillId="3" borderId="9" xfId="0" applyFont="1" applyFill="1" applyBorder="1" applyAlignment="1">
      <alignment horizontal="right" vertical="center" wrapText="1"/>
    </xf>
    <xf numFmtId="0" fontId="5" fillId="3" borderId="0" xfId="0" applyFont="1" applyFill="1" applyBorder="1" applyAlignment="1">
      <alignment horizontal="right" vertical="center" wrapText="1"/>
    </xf>
    <xf numFmtId="3" fontId="0" fillId="3" borderId="0" xfId="0"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0" fontId="0" fillId="3" borderId="5" xfId="0" applyNumberFormat="1" applyFont="1" applyFill="1" applyBorder="1" applyAlignment="1">
      <alignment horizontal="center" vertical="center" wrapText="1"/>
    </xf>
    <xf numFmtId="0" fontId="45" fillId="2" borderId="78" xfId="0" applyFont="1" applyFill="1" applyBorder="1" applyAlignment="1">
      <alignment horizontal="right" vertical="center" wrapText="1"/>
    </xf>
    <xf numFmtId="0" fontId="45" fillId="2" borderId="32" xfId="0" applyFont="1" applyFill="1" applyBorder="1" applyAlignment="1">
      <alignment horizontal="right" vertical="center" wrapText="1"/>
    </xf>
    <xf numFmtId="0" fontId="45" fillId="2" borderId="55" xfId="0" applyFont="1" applyFill="1" applyBorder="1" applyAlignment="1">
      <alignment horizontal="right" vertical="center" wrapText="1"/>
    </xf>
    <xf numFmtId="0" fontId="45" fillId="2" borderId="53" xfId="0" applyFont="1" applyFill="1" applyBorder="1" applyAlignment="1">
      <alignment horizontal="right" vertical="center" wrapText="1"/>
    </xf>
    <xf numFmtId="0" fontId="42" fillId="4" borderId="51" xfId="0" applyFont="1" applyFill="1" applyBorder="1" applyAlignment="1">
      <alignment horizontal="center" textRotation="90" wrapText="1"/>
    </xf>
    <xf numFmtId="0" fontId="42" fillId="4" borderId="79" xfId="0" applyFont="1" applyFill="1" applyBorder="1" applyAlignment="1">
      <alignment horizontal="center" textRotation="90" wrapText="1"/>
    </xf>
    <xf numFmtId="0" fontId="50" fillId="2" borderId="68" xfId="0" applyFont="1" applyFill="1" applyBorder="1" applyAlignment="1">
      <alignment horizontal="center" textRotation="90" wrapText="1"/>
    </xf>
    <xf numFmtId="0" fontId="50" fillId="2" borderId="49" xfId="0" applyFont="1" applyFill="1" applyBorder="1" applyAlignment="1">
      <alignment horizontal="center" textRotation="90" wrapText="1"/>
    </xf>
    <xf numFmtId="3" fontId="45" fillId="0" borderId="38" xfId="0" applyNumberFormat="1" applyFont="1" applyBorder="1" applyAlignment="1">
      <alignment horizontal="center" vertical="center" shrinkToFit="1"/>
    </xf>
    <xf numFmtId="9" fontId="17" fillId="0" borderId="44" xfId="0" applyNumberFormat="1" applyFont="1" applyBorder="1" applyAlignment="1">
      <alignment horizontal="center" vertical="center" wrapText="1"/>
    </xf>
    <xf numFmtId="3" fontId="56" fillId="3" borderId="50" xfId="0" applyNumberFormat="1" applyFont="1" applyFill="1" applyBorder="1" applyAlignment="1">
      <alignment horizontal="center" vertical="center" wrapText="1"/>
    </xf>
    <xf numFmtId="3" fontId="56" fillId="3" borderId="42" xfId="0" applyNumberFormat="1" applyFont="1" applyFill="1" applyBorder="1" applyAlignment="1">
      <alignment horizontal="center" vertical="center" wrapText="1"/>
    </xf>
    <xf numFmtId="164" fontId="24" fillId="3" borderId="42" xfId="0" applyNumberFormat="1" applyFont="1" applyFill="1" applyBorder="1" applyAlignment="1">
      <alignment horizontal="center" vertical="center" wrapText="1"/>
    </xf>
    <xf numFmtId="3" fontId="56" fillId="3" borderId="44" xfId="0" applyNumberFormat="1" applyFont="1" applyFill="1" applyBorder="1" applyAlignment="1">
      <alignment horizontal="center" vertical="center" wrapText="1"/>
    </xf>
    <xf numFmtId="3" fontId="56" fillId="3" borderId="82" xfId="0" applyNumberFormat="1" applyFont="1" applyFill="1" applyBorder="1" applyAlignment="1">
      <alignment horizontal="center" vertical="center" wrapText="1"/>
    </xf>
    <xf numFmtId="164" fontId="24" fillId="3" borderId="82" xfId="0" applyNumberFormat="1"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3" fillId="2" borderId="1" xfId="0" applyFont="1" applyFill="1" applyBorder="1" applyAlignment="1">
      <alignment horizontal="right" vertical="center" wrapText="1"/>
    </xf>
    <xf numFmtId="3" fontId="17" fillId="4" borderId="64" xfId="0" applyNumberFormat="1" applyFont="1" applyFill="1" applyBorder="1" applyAlignment="1">
      <alignment horizontal="center" vertical="center" wrapText="1"/>
    </xf>
    <xf numFmtId="0" fontId="13" fillId="2" borderId="25" xfId="0" applyFont="1" applyFill="1" applyBorder="1" applyAlignment="1">
      <alignment horizontal="right" vertical="center" wrapText="1"/>
    </xf>
    <xf numFmtId="0" fontId="16" fillId="3" borderId="67" xfId="0" applyFont="1" applyFill="1" applyBorder="1" applyAlignment="1">
      <alignment horizontal="center" vertical="center" wrapText="1"/>
    </xf>
    <xf numFmtId="0" fontId="16" fillId="3" borderId="60" xfId="0" applyFont="1" applyFill="1" applyBorder="1" applyAlignment="1">
      <alignment horizontal="center" vertical="center" wrapText="1"/>
    </xf>
    <xf numFmtId="3" fontId="16" fillId="3" borderId="60" xfId="0" applyNumberFormat="1" applyFont="1" applyFill="1" applyBorder="1" applyAlignment="1">
      <alignment horizontal="center" vertical="center" wrapText="1"/>
    </xf>
    <xf numFmtId="0" fontId="16" fillId="3" borderId="61" xfId="0"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0" fontId="0" fillId="0" borderId="8" xfId="0" applyBorder="1"/>
    <xf numFmtId="0" fontId="0" fillId="0" borderId="5" xfId="0" applyBorder="1"/>
    <xf numFmtId="0" fontId="0" fillId="0" borderId="25" xfId="0" applyBorder="1"/>
    <xf numFmtId="0" fontId="0" fillId="0" borderId="2" xfId="0" applyBorder="1"/>
    <xf numFmtId="3" fontId="17" fillId="3" borderId="50" xfId="0" applyNumberFormat="1" applyFont="1" applyFill="1" applyBorder="1" applyAlignment="1">
      <alignment horizontal="center" vertical="center" wrapText="1"/>
    </xf>
    <xf numFmtId="3" fontId="17" fillId="3" borderId="42" xfId="0" applyNumberFormat="1" applyFont="1" applyFill="1" applyBorder="1" applyAlignment="1">
      <alignment horizontal="center" vertical="center" wrapText="1"/>
    </xf>
    <xf numFmtId="3" fontId="17" fillId="3" borderId="63" xfId="0" applyNumberFormat="1" applyFont="1" applyFill="1" applyBorder="1" applyAlignment="1">
      <alignment horizontal="center" vertical="center" wrapText="1"/>
    </xf>
    <xf numFmtId="3" fontId="52" fillId="24" borderId="57" xfId="3" applyNumberFormat="1" applyFont="1" applyFill="1" applyBorder="1" applyAlignment="1">
      <alignment horizontal="center" vertical="center"/>
    </xf>
    <xf numFmtId="3" fontId="52" fillId="24" borderId="10" xfId="3" applyNumberFormat="1" applyFont="1" applyFill="1" applyBorder="1" applyAlignment="1">
      <alignment horizontal="center" vertical="center"/>
    </xf>
    <xf numFmtId="165" fontId="52" fillId="3" borderId="9" xfId="3" applyNumberFormat="1" applyFont="1" applyFill="1" applyBorder="1" applyAlignment="1">
      <alignment horizontal="center" vertical="center"/>
    </xf>
    <xf numFmtId="165" fontId="52" fillId="3" borderId="0" xfId="3" applyNumberFormat="1" applyFont="1" applyFill="1" applyBorder="1" applyAlignment="1">
      <alignment horizontal="center" vertical="center"/>
    </xf>
    <xf numFmtId="0" fontId="50" fillId="2" borderId="101" xfId="0" applyFont="1" applyFill="1" applyBorder="1" applyAlignment="1">
      <alignment horizontal="center" vertical="center" wrapText="1"/>
    </xf>
    <xf numFmtId="3" fontId="10" fillId="0" borderId="73" xfId="5" applyNumberFormat="1" applyFont="1" applyFill="1" applyBorder="1" applyAlignment="1">
      <alignment horizontal="center" vertical="center"/>
    </xf>
    <xf numFmtId="3" fontId="10" fillId="0" borderId="11" xfId="5" applyNumberFormat="1" applyFont="1" applyFill="1" applyBorder="1" applyAlignment="1">
      <alignment horizontal="center" vertical="center"/>
    </xf>
    <xf numFmtId="3" fontId="10" fillId="0" borderId="75" xfId="5" applyNumberFormat="1" applyFont="1" applyFill="1" applyBorder="1" applyAlignment="1">
      <alignment horizontal="center" vertical="center"/>
    </xf>
    <xf numFmtId="3" fontId="10" fillId="3" borderId="31" xfId="5" applyNumberFormat="1" applyFont="1" applyFill="1" applyBorder="1" applyAlignment="1">
      <alignment horizontal="center" vertical="center"/>
    </xf>
    <xf numFmtId="3" fontId="52" fillId="25" borderId="10" xfId="3" applyNumberFormat="1" applyFont="1" applyFill="1" applyBorder="1" applyAlignment="1">
      <alignment horizontal="center" vertical="center"/>
    </xf>
    <xf numFmtId="3" fontId="52" fillId="25" borderId="57" xfId="3" applyNumberFormat="1" applyFont="1" applyFill="1" applyBorder="1" applyAlignment="1">
      <alignment horizontal="center" vertical="center"/>
    </xf>
    <xf numFmtId="0" fontId="10" fillId="2" borderId="82" xfId="0" applyFont="1" applyFill="1" applyBorder="1" applyAlignment="1">
      <alignment horizontal="center" vertical="center" wrapText="1"/>
    </xf>
    <xf numFmtId="3" fontId="24" fillId="2" borderId="103" xfId="0" applyNumberFormat="1" applyFont="1" applyFill="1" applyBorder="1" applyAlignment="1">
      <alignment horizontal="center" vertical="center" wrapText="1"/>
    </xf>
    <xf numFmtId="3" fontId="24" fillId="2" borderId="26" xfId="0" applyNumberFormat="1" applyFont="1" applyFill="1" applyBorder="1" applyAlignment="1">
      <alignment horizontal="center" vertical="center" wrapText="1"/>
    </xf>
    <xf numFmtId="3" fontId="24" fillId="2" borderId="122" xfId="0" applyNumberFormat="1" applyFont="1" applyFill="1" applyBorder="1" applyAlignment="1">
      <alignment horizontal="center" vertical="center" wrapText="1"/>
    </xf>
    <xf numFmtId="3" fontId="56" fillId="0" borderId="10" xfId="0" applyNumberFormat="1" applyFont="1" applyBorder="1" applyAlignment="1">
      <alignment horizontal="center" vertical="center" wrapText="1"/>
    </xf>
    <xf numFmtId="3" fontId="109" fillId="3" borderId="48" xfId="0" applyNumberFormat="1" applyFont="1" applyFill="1" applyBorder="1" applyAlignment="1">
      <alignment horizontal="center" vertical="center"/>
    </xf>
    <xf numFmtId="3" fontId="109" fillId="3" borderId="39" xfId="0" applyNumberFormat="1" applyFont="1" applyFill="1" applyBorder="1" applyAlignment="1">
      <alignment horizontal="center" vertical="center"/>
    </xf>
    <xf numFmtId="0" fontId="13" fillId="2" borderId="41" xfId="0" applyFont="1" applyFill="1" applyBorder="1" applyAlignment="1">
      <alignment horizontal="center" vertical="center" wrapText="1"/>
    </xf>
    <xf numFmtId="164" fontId="20" fillId="0" borderId="35" xfId="2" applyNumberFormat="1" applyFont="1" applyBorder="1" applyAlignment="1">
      <alignment horizontal="center" vertical="center" wrapText="1"/>
    </xf>
    <xf numFmtId="0" fontId="13" fillId="2" borderId="88" xfId="0" applyFont="1" applyFill="1" applyBorder="1" applyAlignment="1">
      <alignment horizontal="right" vertical="center" wrapText="1"/>
    </xf>
    <xf numFmtId="0" fontId="13" fillId="2" borderId="44" xfId="0" applyFont="1" applyFill="1" applyBorder="1" applyAlignment="1">
      <alignment horizontal="right" vertical="center" wrapText="1"/>
    </xf>
    <xf numFmtId="9" fontId="24" fillId="0" borderId="18" xfId="0" applyNumberFormat="1" applyFont="1" applyBorder="1" applyAlignment="1">
      <alignment horizontal="center" vertical="center" wrapText="1"/>
    </xf>
    <xf numFmtId="9" fontId="24" fillId="0" borderId="31" xfId="0" applyNumberFormat="1" applyFont="1" applyBorder="1" applyAlignment="1">
      <alignment horizontal="center" vertical="center" wrapText="1"/>
    </xf>
    <xf numFmtId="9" fontId="24" fillId="0" borderId="20" xfId="0" applyNumberFormat="1" applyFont="1" applyBorder="1" applyAlignment="1">
      <alignment horizontal="center" vertical="center" wrapText="1"/>
    </xf>
    <xf numFmtId="0" fontId="5" fillId="26" borderId="121" xfId="0" applyFont="1" applyFill="1" applyBorder="1"/>
    <xf numFmtId="3" fontId="139" fillId="3" borderId="36" xfId="0" applyNumberFormat="1" applyFont="1" applyFill="1" applyBorder="1" applyAlignment="1">
      <alignment horizontal="center" vertical="center"/>
    </xf>
    <xf numFmtId="3" fontId="139" fillId="3" borderId="43" xfId="0" applyNumberFormat="1" applyFont="1" applyFill="1" applyBorder="1" applyAlignment="1">
      <alignment horizontal="center" vertical="center"/>
    </xf>
    <xf numFmtId="164" fontId="52" fillId="27" borderId="14" xfId="2" applyNumberFormat="1" applyFont="1" applyFill="1" applyBorder="1" applyAlignment="1">
      <alignment horizontal="center"/>
    </xf>
    <xf numFmtId="164" fontId="52" fillId="27" borderId="57" xfId="2" applyNumberFormat="1" applyFont="1" applyFill="1" applyBorder="1" applyAlignment="1">
      <alignment horizontal="center"/>
    </xf>
    <xf numFmtId="164" fontId="52" fillId="27" borderId="73" xfId="2" applyNumberFormat="1" applyFont="1" applyFill="1" applyBorder="1" applyAlignment="1">
      <alignment horizontal="center"/>
    </xf>
    <xf numFmtId="164" fontId="52" fillId="27" borderId="50" xfId="2" applyNumberFormat="1" applyFont="1" applyFill="1" applyBorder="1" applyAlignment="1">
      <alignment horizontal="center"/>
    </xf>
    <xf numFmtId="164" fontId="52" fillId="27" borderId="18" xfId="2" applyNumberFormat="1" applyFont="1" applyFill="1" applyBorder="1" applyAlignment="1">
      <alignment horizontal="center"/>
    </xf>
    <xf numFmtId="164" fontId="52" fillId="27" borderId="31" xfId="2" applyNumberFormat="1" applyFont="1" applyFill="1" applyBorder="1" applyAlignment="1">
      <alignment horizontal="center"/>
    </xf>
    <xf numFmtId="164" fontId="52" fillId="27" borderId="75" xfId="2" applyNumberFormat="1" applyFont="1" applyFill="1" applyBorder="1" applyAlignment="1">
      <alignment horizontal="center"/>
    </xf>
    <xf numFmtId="164" fontId="52" fillId="27" borderId="44" xfId="2" applyNumberFormat="1" applyFont="1" applyFill="1" applyBorder="1" applyAlignment="1">
      <alignment horizontal="center"/>
    </xf>
    <xf numFmtId="9" fontId="24" fillId="0" borderId="50" xfId="0" applyNumberFormat="1" applyFont="1" applyBorder="1" applyAlignment="1">
      <alignment horizontal="center" vertical="center" wrapText="1"/>
    </xf>
    <xf numFmtId="9" fontId="24" fillId="0" borderId="42" xfId="0" applyNumberFormat="1" applyFont="1" applyBorder="1" applyAlignment="1">
      <alignment horizontal="center" vertical="center" wrapText="1"/>
    </xf>
    <xf numFmtId="9" fontId="24" fillId="0" borderId="63" xfId="0" applyNumberFormat="1" applyFont="1" applyBorder="1" applyAlignment="1">
      <alignment horizontal="center" vertical="center" wrapText="1"/>
    </xf>
    <xf numFmtId="0" fontId="0" fillId="3" borderId="0" xfId="0" applyFill="1"/>
    <xf numFmtId="3" fontId="0" fillId="3" borderId="14" xfId="0" applyNumberFormat="1" applyFont="1" applyFill="1" applyBorder="1" applyAlignment="1">
      <alignment horizontal="center" vertical="center" shrinkToFit="1"/>
    </xf>
    <xf numFmtId="0" fontId="5" fillId="3" borderId="13" xfId="0" applyFont="1" applyFill="1" applyBorder="1" applyAlignment="1">
      <alignment horizontal="right" vertical="center" wrapText="1"/>
    </xf>
    <xf numFmtId="3" fontId="0" fillId="3" borderId="57" xfId="0" applyNumberFormat="1" applyFont="1" applyFill="1" applyBorder="1" applyAlignment="1">
      <alignment horizontal="center" vertical="center" shrinkToFit="1"/>
    </xf>
    <xf numFmtId="3" fontId="25" fillId="3" borderId="15" xfId="0" applyNumberFormat="1" applyFont="1" applyFill="1" applyBorder="1" applyAlignment="1">
      <alignment horizontal="center" vertical="center" shrinkToFit="1"/>
    </xf>
    <xf numFmtId="3" fontId="0" fillId="3" borderId="16" xfId="0" applyNumberFormat="1" applyFont="1" applyFill="1" applyBorder="1" applyAlignment="1">
      <alignment horizontal="center" vertical="center" shrinkToFit="1"/>
    </xf>
    <xf numFmtId="0" fontId="5" fillId="3" borderId="21" xfId="0" applyFont="1" applyFill="1" applyBorder="1" applyAlignment="1">
      <alignment horizontal="right" vertical="center" wrapText="1"/>
    </xf>
    <xf numFmtId="3" fontId="0" fillId="3" borderId="10" xfId="0" applyNumberFormat="1" applyFont="1" applyFill="1" applyBorder="1" applyAlignment="1">
      <alignment horizontal="center" vertical="center" shrinkToFit="1"/>
    </xf>
    <xf numFmtId="3" fontId="25" fillId="3" borderId="19" xfId="0" applyNumberFormat="1" applyFont="1" applyFill="1" applyBorder="1" applyAlignment="1">
      <alignment horizontal="center" vertical="center" shrinkToFit="1"/>
    </xf>
    <xf numFmtId="3" fontId="0" fillId="3" borderId="39" xfId="0" applyNumberFormat="1" applyFont="1" applyFill="1" applyBorder="1" applyAlignment="1">
      <alignment horizontal="center" vertical="center" shrinkToFit="1"/>
    </xf>
    <xf numFmtId="0" fontId="5" fillId="3" borderId="45" xfId="0" applyFont="1" applyFill="1" applyBorder="1" applyAlignment="1">
      <alignment horizontal="right" vertical="center" wrapText="1"/>
    </xf>
    <xf numFmtId="3" fontId="0" fillId="3" borderId="46" xfId="0" applyNumberFormat="1" applyFont="1" applyFill="1" applyBorder="1" applyAlignment="1">
      <alignment horizontal="center" vertical="center" shrinkToFit="1"/>
    </xf>
    <xf numFmtId="3" fontId="25" fillId="3" borderId="56" xfId="0" applyNumberFormat="1" applyFont="1" applyFill="1" applyBorder="1" applyAlignment="1">
      <alignment horizontal="center" vertical="center" shrinkToFit="1"/>
    </xf>
    <xf numFmtId="164" fontId="43" fillId="0" borderId="15" xfId="0" applyNumberFormat="1" applyFont="1" applyBorder="1" applyAlignment="1">
      <alignment horizontal="center" vertical="center" shrinkToFit="1"/>
    </xf>
    <xf numFmtId="164" fontId="43" fillId="0" borderId="19" xfId="0" applyNumberFormat="1" applyFont="1" applyBorder="1" applyAlignment="1">
      <alignment horizontal="center" vertical="center" shrinkToFit="1"/>
    </xf>
    <xf numFmtId="164" fontId="43" fillId="0" borderId="56" xfId="0" applyNumberFormat="1" applyFont="1" applyBorder="1" applyAlignment="1">
      <alignment horizontal="center" vertical="center" shrinkToFit="1"/>
    </xf>
    <xf numFmtId="164" fontId="42" fillId="0" borderId="38" xfId="0" applyNumberFormat="1" applyFont="1" applyBorder="1" applyAlignment="1">
      <alignment horizontal="center" vertical="center" shrinkToFit="1"/>
    </xf>
    <xf numFmtId="164" fontId="43" fillId="0" borderId="18" xfId="0" applyNumberFormat="1" applyFont="1" applyBorder="1" applyAlignment="1">
      <alignment horizontal="center" vertical="center" shrinkToFit="1"/>
    </xf>
    <xf numFmtId="164" fontId="43" fillId="0" borderId="31" xfId="0" applyNumberFormat="1" applyFont="1" applyBorder="1" applyAlignment="1">
      <alignment horizontal="center" vertical="center" shrinkToFit="1"/>
    </xf>
    <xf numFmtId="164" fontId="43" fillId="0" borderId="20" xfId="0" applyNumberFormat="1" applyFont="1" applyBorder="1" applyAlignment="1">
      <alignment horizontal="center" vertical="center" shrinkToFit="1"/>
    </xf>
    <xf numFmtId="3" fontId="5" fillId="3" borderId="36" xfId="0" applyNumberFormat="1" applyFont="1" applyFill="1" applyBorder="1" applyAlignment="1">
      <alignment horizontal="center" vertical="center"/>
    </xf>
    <xf numFmtId="3" fontId="16" fillId="3" borderId="69" xfId="0" applyNumberFormat="1" applyFont="1" applyFill="1" applyBorder="1" applyAlignment="1">
      <alignment horizontal="center" vertical="center" wrapText="1"/>
    </xf>
    <xf numFmtId="3" fontId="16" fillId="3" borderId="89" xfId="0" applyNumberFormat="1" applyFont="1" applyFill="1" applyBorder="1" applyAlignment="1">
      <alignment horizontal="center" vertical="center" wrapText="1"/>
    </xf>
    <xf numFmtId="3" fontId="16" fillId="3" borderId="104" xfId="0" applyNumberFormat="1" applyFont="1" applyFill="1" applyBorder="1" applyAlignment="1">
      <alignment horizontal="center" vertical="center" wrapText="1"/>
    </xf>
    <xf numFmtId="0" fontId="50" fillId="2" borderId="1" xfId="0" applyFont="1" applyFill="1" applyBorder="1" applyAlignment="1">
      <alignment horizontal="center" vertical="center" wrapText="1"/>
    </xf>
    <xf numFmtId="3" fontId="11" fillId="3" borderId="50" xfId="0" applyNumberFormat="1" applyFont="1" applyFill="1" applyBorder="1" applyAlignment="1">
      <alignment horizontal="center" vertical="center"/>
    </xf>
    <xf numFmtId="3" fontId="11" fillId="3" borderId="42" xfId="0" applyNumberFormat="1" applyFont="1" applyFill="1" applyBorder="1" applyAlignment="1">
      <alignment horizontal="center" vertical="center"/>
    </xf>
    <xf numFmtId="3" fontId="11" fillId="3" borderId="63" xfId="0" applyNumberFormat="1" applyFont="1" applyFill="1" applyBorder="1" applyAlignment="1">
      <alignment horizontal="center" vertical="center"/>
    </xf>
    <xf numFmtId="3" fontId="11" fillId="0" borderId="3" xfId="0" applyNumberFormat="1" applyFont="1" applyBorder="1" applyAlignment="1">
      <alignment horizontal="center" vertical="center"/>
    </xf>
    <xf numFmtId="3" fontId="49" fillId="3" borderId="50" xfId="0" applyNumberFormat="1" applyFont="1" applyFill="1" applyBorder="1" applyAlignment="1">
      <alignment horizontal="center" vertical="center" wrapText="1"/>
    </xf>
    <xf numFmtId="3" fontId="49" fillId="3" borderId="42" xfId="0" applyNumberFormat="1" applyFont="1" applyFill="1" applyBorder="1" applyAlignment="1">
      <alignment horizontal="center" vertical="center" wrapText="1"/>
    </xf>
    <xf numFmtId="3" fontId="49" fillId="3" borderId="63" xfId="0" applyNumberFormat="1" applyFont="1" applyFill="1" applyBorder="1" applyAlignment="1">
      <alignment horizontal="center" vertical="center" wrapText="1"/>
    </xf>
    <xf numFmtId="0" fontId="11" fillId="2" borderId="50" xfId="0" applyFont="1" applyFill="1" applyBorder="1" applyAlignment="1">
      <alignment horizontal="center" vertical="center" wrapText="1"/>
    </xf>
    <xf numFmtId="168" fontId="16" fillId="17" borderId="42" xfId="0" applyNumberFormat="1" applyFont="1" applyFill="1" applyBorder="1" applyAlignment="1">
      <alignment horizontal="center" vertical="center" wrapText="1"/>
    </xf>
    <xf numFmtId="168" fontId="16" fillId="17" borderId="44" xfId="0" applyNumberFormat="1" applyFont="1" applyFill="1" applyBorder="1" applyAlignment="1">
      <alignment horizontal="center" vertical="center" wrapText="1"/>
    </xf>
    <xf numFmtId="168" fontId="16" fillId="3" borderId="42" xfId="0" applyNumberFormat="1" applyFont="1" applyFill="1" applyBorder="1" applyAlignment="1">
      <alignment horizontal="center" vertical="center" wrapText="1"/>
    </xf>
    <xf numFmtId="168" fontId="16" fillId="3" borderId="44" xfId="0" applyNumberFormat="1" applyFont="1" applyFill="1" applyBorder="1" applyAlignment="1">
      <alignment horizontal="center" vertical="center" wrapText="1"/>
    </xf>
    <xf numFmtId="164" fontId="20" fillId="0" borderId="44" xfId="2" applyNumberFormat="1" applyFont="1" applyBorder="1" applyAlignment="1">
      <alignment horizontal="center" vertical="center" wrapText="1"/>
    </xf>
    <xf numFmtId="0" fontId="15" fillId="3" borderId="14" xfId="0" applyFont="1" applyFill="1" applyBorder="1" applyAlignment="1">
      <alignment horizontal="center" vertical="center" wrapText="1"/>
    </xf>
    <xf numFmtId="0" fontId="15" fillId="3" borderId="57" xfId="0" applyFont="1" applyFill="1" applyBorder="1" applyAlignment="1">
      <alignment horizontal="center" vertical="center" wrapText="1"/>
    </xf>
    <xf numFmtId="3" fontId="15" fillId="3" borderId="57"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164" fontId="15" fillId="3" borderId="18" xfId="2" applyNumberFormat="1" applyFont="1" applyFill="1" applyBorder="1" applyAlignment="1">
      <alignment horizontal="center" vertical="center" wrapText="1"/>
    </xf>
    <xf numFmtId="164" fontId="15" fillId="3" borderId="31" xfId="2" applyNumberFormat="1" applyFont="1" applyFill="1" applyBorder="1" applyAlignment="1">
      <alignment horizontal="center" vertical="center" wrapText="1"/>
    </xf>
    <xf numFmtId="164" fontId="15" fillId="3" borderId="20" xfId="2" applyNumberFormat="1" applyFont="1" applyFill="1" applyBorder="1" applyAlignment="1">
      <alignment horizontal="center" vertical="center" wrapText="1"/>
    </xf>
    <xf numFmtId="3" fontId="4" fillId="17" borderId="14" xfId="5" applyNumberFormat="1" applyFont="1" applyFill="1" applyBorder="1" applyAlignment="1">
      <alignment horizontal="center"/>
    </xf>
    <xf numFmtId="3" fontId="4" fillId="17" borderId="57" xfId="5" applyNumberFormat="1" applyFont="1" applyFill="1" applyBorder="1" applyAlignment="1">
      <alignment horizontal="center"/>
    </xf>
    <xf numFmtId="3" fontId="4" fillId="17" borderId="15" xfId="5" applyNumberFormat="1" applyFont="1" applyFill="1" applyBorder="1" applyAlignment="1">
      <alignment horizontal="center"/>
    </xf>
    <xf numFmtId="3" fontId="52" fillId="17" borderId="16" xfId="0" applyNumberFormat="1" applyFont="1" applyFill="1" applyBorder="1" applyAlignment="1">
      <alignment horizontal="center"/>
    </xf>
    <xf numFmtId="3" fontId="52" fillId="17" borderId="10" xfId="0" applyNumberFormat="1" applyFont="1" applyFill="1" applyBorder="1" applyAlignment="1">
      <alignment horizontal="center"/>
    </xf>
    <xf numFmtId="3" fontId="52" fillId="17" borderId="19" xfId="0" applyNumberFormat="1" applyFont="1" applyFill="1" applyBorder="1" applyAlignment="1">
      <alignment horizontal="center"/>
    </xf>
    <xf numFmtId="3" fontId="7" fillId="17" borderId="10" xfId="5" applyNumberFormat="1" applyFont="1" applyFill="1" applyBorder="1" applyAlignment="1">
      <alignment horizontal="center"/>
    </xf>
    <xf numFmtId="3" fontId="7" fillId="17" borderId="11" xfId="5" applyNumberFormat="1" applyFont="1" applyFill="1" applyBorder="1" applyAlignment="1">
      <alignment horizontal="center"/>
    </xf>
    <xf numFmtId="3" fontId="52" fillId="17" borderId="39" xfId="5" applyNumberFormat="1" applyFont="1" applyFill="1" applyBorder="1" applyAlignment="1">
      <alignment horizontal="center"/>
    </xf>
    <xf numFmtId="3" fontId="52" fillId="17" borderId="46" xfId="5" applyNumberFormat="1" applyFont="1" applyFill="1" applyBorder="1" applyAlignment="1">
      <alignment horizontal="center"/>
    </xf>
    <xf numFmtId="3" fontId="52" fillId="17" borderId="62" xfId="5" applyNumberFormat="1" applyFont="1" applyFill="1" applyBorder="1" applyAlignment="1">
      <alignment horizontal="center"/>
    </xf>
    <xf numFmtId="3" fontId="7" fillId="17" borderId="14" xfId="5" applyNumberFormat="1" applyFont="1" applyFill="1" applyBorder="1" applyAlignment="1">
      <alignment horizontal="center"/>
    </xf>
    <xf numFmtId="3" fontId="7" fillId="17" borderId="57" xfId="5" applyNumberFormat="1" applyFont="1" applyFill="1" applyBorder="1" applyAlignment="1">
      <alignment horizontal="center"/>
    </xf>
    <xf numFmtId="3" fontId="7" fillId="17" borderId="73" xfId="5" applyNumberFormat="1" applyFont="1" applyFill="1" applyBorder="1" applyAlignment="1">
      <alignment horizontal="center"/>
    </xf>
    <xf numFmtId="3" fontId="7" fillId="17" borderId="16" xfId="5" applyNumberFormat="1" applyFont="1" applyFill="1" applyBorder="1" applyAlignment="1">
      <alignment horizontal="center"/>
    </xf>
    <xf numFmtId="3" fontId="7" fillId="17" borderId="39" xfId="5" applyNumberFormat="1" applyFont="1" applyFill="1" applyBorder="1" applyAlignment="1">
      <alignment horizontal="center"/>
    </xf>
    <xf numFmtId="3" fontId="7" fillId="17" borderId="46" xfId="5" applyNumberFormat="1" applyFont="1" applyFill="1" applyBorder="1" applyAlignment="1">
      <alignment horizontal="center"/>
    </xf>
    <xf numFmtId="3" fontId="7" fillId="17" borderId="62" xfId="5" applyNumberFormat="1" applyFont="1" applyFill="1" applyBorder="1" applyAlignment="1">
      <alignment horizontal="center"/>
    </xf>
    <xf numFmtId="164" fontId="50" fillId="0" borderId="38" xfId="0" applyNumberFormat="1" applyFont="1" applyBorder="1" applyAlignment="1">
      <alignment horizontal="center" vertical="center" shrinkToFit="1"/>
    </xf>
    <xf numFmtId="164" fontId="52" fillId="0" borderId="15" xfId="0" applyNumberFormat="1" applyFont="1" applyBorder="1" applyAlignment="1">
      <alignment horizontal="center" vertical="center" shrinkToFit="1"/>
    </xf>
    <xf numFmtId="164" fontId="52" fillId="0" borderId="19" xfId="0" applyNumberFormat="1" applyFont="1" applyBorder="1" applyAlignment="1">
      <alignment horizontal="center" vertical="center" shrinkToFit="1"/>
    </xf>
    <xf numFmtId="164" fontId="52" fillId="0" borderId="56" xfId="0" applyNumberFormat="1" applyFont="1" applyBorder="1" applyAlignment="1">
      <alignment horizontal="center" vertical="center" shrinkToFit="1"/>
    </xf>
    <xf numFmtId="9" fontId="52" fillId="3" borderId="18" xfId="0" applyNumberFormat="1" applyFont="1" applyFill="1" applyBorder="1" applyAlignment="1">
      <alignment horizontal="center" vertical="center" shrinkToFit="1"/>
    </xf>
    <xf numFmtId="164" fontId="43" fillId="3" borderId="31" xfId="0" applyNumberFormat="1" applyFont="1" applyFill="1" applyBorder="1" applyAlignment="1">
      <alignment horizontal="center" vertical="center" shrinkToFit="1"/>
    </xf>
    <xf numFmtId="9" fontId="52" fillId="3" borderId="31" xfId="0" applyNumberFormat="1" applyFont="1" applyFill="1" applyBorder="1" applyAlignment="1">
      <alignment horizontal="center" vertical="center" shrinkToFit="1"/>
    </xf>
    <xf numFmtId="9" fontId="52" fillId="3" borderId="20" xfId="0" applyNumberFormat="1" applyFont="1" applyFill="1" applyBorder="1" applyAlignment="1">
      <alignment horizontal="center" vertical="center" shrinkToFit="1"/>
    </xf>
    <xf numFmtId="174" fontId="0" fillId="0" borderId="0" xfId="0" applyNumberFormat="1"/>
    <xf numFmtId="0" fontId="43" fillId="3" borderId="0" xfId="0" applyFont="1" applyFill="1"/>
    <xf numFmtId="3" fontId="52" fillId="20" borderId="57" xfId="3" applyNumberFormat="1" applyFont="1" applyFill="1" applyBorder="1" applyAlignment="1">
      <alignment horizontal="center" vertical="center"/>
    </xf>
    <xf numFmtId="3" fontId="0" fillId="0" borderId="0" xfId="0" applyNumberFormat="1" applyFill="1"/>
    <xf numFmtId="0" fontId="101" fillId="3" borderId="24" xfId="0" applyFont="1" applyFill="1" applyBorder="1" applyAlignment="1">
      <alignment horizontal="right" vertical="center" wrapText="1"/>
    </xf>
    <xf numFmtId="3" fontId="52" fillId="15" borderId="73" xfId="3" applyNumberFormat="1" applyFont="1" applyFill="1" applyBorder="1" applyAlignment="1">
      <alignment horizontal="center" vertical="center"/>
    </xf>
    <xf numFmtId="3" fontId="52" fillId="15" borderId="122" xfId="3" applyNumberFormat="1" applyFont="1" applyFill="1" applyBorder="1" applyAlignment="1">
      <alignment horizontal="center" vertical="center"/>
    </xf>
    <xf numFmtId="10" fontId="10" fillId="0" borderId="101" xfId="5" applyNumberFormat="1" applyFont="1" applyFill="1" applyBorder="1" applyAlignment="1">
      <alignment horizontal="center" vertical="center"/>
    </xf>
    <xf numFmtId="1" fontId="10" fillId="0" borderId="14" xfId="5" applyNumberFormat="1" applyFont="1" applyFill="1" applyBorder="1" applyAlignment="1">
      <alignment horizontal="center" vertical="center"/>
    </xf>
    <xf numFmtId="1" fontId="10" fillId="0" borderId="65" xfId="5" applyNumberFormat="1" applyFont="1" applyFill="1" applyBorder="1" applyAlignment="1">
      <alignment horizontal="center" vertical="center"/>
    </xf>
    <xf numFmtId="0" fontId="140" fillId="3" borderId="0" xfId="0" applyFont="1" applyFill="1" applyBorder="1" applyAlignment="1">
      <alignment vertical="top" wrapText="1"/>
    </xf>
    <xf numFmtId="0" fontId="52" fillId="3" borderId="0" xfId="0" applyFont="1" applyFill="1"/>
    <xf numFmtId="0" fontId="11" fillId="2" borderId="58" xfId="0" applyFont="1" applyFill="1" applyBorder="1" applyAlignment="1">
      <alignment vertical="center" wrapText="1"/>
    </xf>
    <xf numFmtId="3" fontId="29" fillId="0" borderId="30" xfId="0" applyNumberFormat="1" applyFont="1" applyBorder="1" applyAlignment="1">
      <alignment horizontal="center" vertical="center" wrapText="1"/>
    </xf>
    <xf numFmtId="3" fontId="52" fillId="3" borderId="30" xfId="0" applyNumberFormat="1" applyFont="1" applyFill="1" applyBorder="1" applyAlignment="1">
      <alignment horizontal="center" vertical="center" wrapText="1"/>
    </xf>
    <xf numFmtId="0" fontId="52" fillId="3" borderId="30" xfId="0" applyFont="1" applyFill="1" applyBorder="1" applyAlignment="1">
      <alignment horizontal="center" vertical="center" wrapText="1"/>
    </xf>
    <xf numFmtId="3" fontId="52" fillId="0" borderId="30" xfId="0" applyNumberFormat="1" applyFont="1" applyFill="1" applyBorder="1" applyAlignment="1">
      <alignment horizontal="center" vertical="center" wrapText="1"/>
    </xf>
    <xf numFmtId="3" fontId="56" fillId="0" borderId="71" xfId="0" applyNumberFormat="1" applyFont="1" applyBorder="1" applyAlignment="1">
      <alignment horizontal="center" vertical="center" wrapText="1"/>
    </xf>
    <xf numFmtId="3" fontId="56" fillId="0" borderId="72" xfId="0" applyNumberFormat="1" applyFont="1" applyBorder="1" applyAlignment="1">
      <alignment horizontal="center" vertical="center" wrapText="1"/>
    </xf>
    <xf numFmtId="3" fontId="56" fillId="0" borderId="85" xfId="0" applyNumberFormat="1" applyFont="1" applyBorder="1" applyAlignment="1">
      <alignment horizontal="center" vertical="center" wrapText="1"/>
    </xf>
    <xf numFmtId="3" fontId="56" fillId="0" borderId="19" xfId="0" applyNumberFormat="1" applyFont="1" applyBorder="1" applyAlignment="1">
      <alignment horizontal="center" vertical="center" wrapText="1"/>
    </xf>
    <xf numFmtId="3" fontId="56" fillId="0" borderId="31" xfId="0" applyNumberFormat="1" applyFont="1" applyBorder="1" applyAlignment="1">
      <alignment horizontal="center" vertical="center" wrapText="1"/>
    </xf>
    <xf numFmtId="3" fontId="56" fillId="0" borderId="20" xfId="0" applyNumberFormat="1" applyFont="1" applyBorder="1" applyAlignment="1">
      <alignment horizontal="center" vertical="center" wrapText="1"/>
    </xf>
    <xf numFmtId="3" fontId="56" fillId="2" borderId="90" xfId="0" applyNumberFormat="1" applyFont="1" applyFill="1" applyBorder="1" applyAlignment="1">
      <alignment horizontal="center" vertical="center" wrapText="1"/>
    </xf>
    <xf numFmtId="164" fontId="24" fillId="0" borderId="36" xfId="0" applyNumberFormat="1" applyFont="1" applyFill="1" applyBorder="1" applyAlignment="1">
      <alignment horizontal="center" vertical="center" wrapText="1"/>
    </xf>
    <xf numFmtId="164" fontId="24" fillId="0" borderId="29" xfId="0" applyNumberFormat="1" applyFont="1" applyFill="1" applyBorder="1" applyAlignment="1">
      <alignment horizontal="center" vertical="center" wrapText="1"/>
    </xf>
    <xf numFmtId="164" fontId="24" fillId="0" borderId="38" xfId="0" applyNumberFormat="1" applyFont="1" applyFill="1" applyBorder="1" applyAlignment="1">
      <alignment horizontal="center" vertical="center" wrapText="1"/>
    </xf>
    <xf numFmtId="164" fontId="56" fillId="0" borderId="3" xfId="0" applyNumberFormat="1" applyFont="1" applyFill="1" applyBorder="1" applyAlignment="1">
      <alignment horizontal="center" vertical="center" wrapText="1"/>
    </xf>
    <xf numFmtId="164" fontId="52" fillId="3" borderId="64" xfId="0" applyNumberFormat="1" applyFont="1" applyFill="1" applyBorder="1" applyAlignment="1">
      <alignment horizontal="center" vertical="center" wrapText="1"/>
    </xf>
    <xf numFmtId="164" fontId="52" fillId="3" borderId="64" xfId="2" applyNumberFormat="1" applyFont="1" applyFill="1" applyBorder="1" applyAlignment="1">
      <alignment horizontal="center" vertical="center" wrapText="1"/>
    </xf>
    <xf numFmtId="164" fontId="52" fillId="3" borderId="3" xfId="2" applyNumberFormat="1" applyFont="1" applyFill="1" applyBorder="1" applyAlignment="1">
      <alignment horizontal="center" vertical="center" wrapText="1"/>
    </xf>
    <xf numFmtId="164" fontId="0" fillId="3" borderId="3" xfId="2" applyNumberFormat="1" applyFont="1" applyFill="1" applyBorder="1" applyAlignment="1">
      <alignment horizontal="center" vertical="center" wrapText="1"/>
    </xf>
    <xf numFmtId="3" fontId="45" fillId="3" borderId="71" xfId="0" applyNumberFormat="1" applyFont="1" applyFill="1" applyBorder="1" applyAlignment="1">
      <alignment horizontal="center" vertical="center" shrinkToFit="1"/>
    </xf>
    <xf numFmtId="3" fontId="45" fillId="3" borderId="36" xfId="0" applyNumberFormat="1" applyFont="1" applyFill="1" applyBorder="1" applyAlignment="1">
      <alignment horizontal="center" vertical="center" shrinkToFit="1"/>
    </xf>
    <xf numFmtId="0" fontId="45" fillId="3" borderId="13" xfId="0" applyFont="1" applyFill="1" applyBorder="1" applyAlignment="1">
      <alignment horizontal="right" vertical="center" wrapText="1"/>
    </xf>
    <xf numFmtId="3" fontId="45" fillId="3" borderId="29" xfId="0" applyNumberFormat="1" applyFont="1" applyFill="1" applyBorder="1" applyAlignment="1">
      <alignment horizontal="center" vertical="center" shrinkToFit="1"/>
    </xf>
    <xf numFmtId="3" fontId="45" fillId="3" borderId="38" xfId="0" applyNumberFormat="1" applyFont="1" applyFill="1" applyBorder="1" applyAlignment="1">
      <alignment horizontal="center" vertical="center" shrinkToFit="1"/>
    </xf>
    <xf numFmtId="3" fontId="50" fillId="3" borderId="4" xfId="0" applyNumberFormat="1" applyFont="1" applyFill="1" applyBorder="1" applyAlignment="1">
      <alignment horizontal="center" vertical="center" wrapText="1"/>
    </xf>
    <xf numFmtId="14" fontId="0" fillId="3" borderId="0" xfId="0" applyNumberFormat="1" applyFill="1"/>
    <xf numFmtId="0" fontId="0" fillId="3" borderId="42" xfId="0" applyFont="1" applyFill="1" applyBorder="1" applyAlignment="1">
      <alignment horizontal="center" vertical="center" wrapText="1"/>
    </xf>
    <xf numFmtId="0" fontId="0" fillId="3" borderId="44" xfId="0" applyFont="1" applyFill="1" applyBorder="1" applyAlignment="1">
      <alignment horizontal="center" vertical="center" wrapText="1"/>
    </xf>
    <xf numFmtId="3" fontId="32" fillId="6" borderId="14" xfId="0" applyNumberFormat="1" applyFont="1" applyFill="1" applyBorder="1" applyAlignment="1">
      <alignment horizontal="center" vertical="center"/>
    </xf>
    <xf numFmtId="3" fontId="32" fillId="6" borderId="16" xfId="0" applyNumberFormat="1" applyFont="1" applyFill="1" applyBorder="1" applyAlignment="1">
      <alignment horizontal="center" vertical="center"/>
    </xf>
    <xf numFmtId="3" fontId="32" fillId="6" borderId="39" xfId="0" applyNumberFormat="1" applyFont="1" applyFill="1" applyBorder="1" applyAlignment="1">
      <alignment horizontal="center" vertical="center"/>
    </xf>
    <xf numFmtId="3" fontId="33" fillId="6" borderId="43" xfId="0" applyNumberFormat="1" applyFont="1" applyFill="1" applyBorder="1" applyAlignment="1">
      <alignment horizontal="center" vertical="center"/>
    </xf>
    <xf numFmtId="0" fontId="17" fillId="2" borderId="51" xfId="0" applyFont="1" applyFill="1" applyBorder="1" applyAlignment="1">
      <alignment horizontal="right" vertical="top" wrapText="1"/>
    </xf>
    <xf numFmtId="10" fontId="5" fillId="0" borderId="43" xfId="2" applyNumberFormat="1" applyFont="1" applyBorder="1" applyAlignment="1">
      <alignment horizontal="center" vertical="center"/>
    </xf>
    <xf numFmtId="0" fontId="17" fillId="2" borderId="32" xfId="0" applyFont="1" applyFill="1" applyBorder="1" applyAlignment="1">
      <alignment horizontal="right" vertical="top" wrapText="1"/>
    </xf>
    <xf numFmtId="3" fontId="5" fillId="17" borderId="43" xfId="0" applyNumberFormat="1" applyFont="1" applyFill="1" applyBorder="1" applyAlignment="1">
      <alignment horizontal="center" vertical="center"/>
    </xf>
    <xf numFmtId="3" fontId="20" fillId="17" borderId="57" xfId="0" applyNumberFormat="1" applyFont="1" applyFill="1" applyBorder="1" applyAlignment="1">
      <alignment horizontal="center" vertical="center" wrapText="1"/>
    </xf>
    <xf numFmtId="3" fontId="20" fillId="17" borderId="73" xfId="0" applyNumberFormat="1" applyFont="1" applyFill="1" applyBorder="1" applyAlignment="1">
      <alignment horizontal="center" vertical="center" wrapText="1"/>
    </xf>
    <xf numFmtId="3" fontId="20" fillId="17" borderId="10" xfId="0" applyNumberFormat="1" applyFont="1" applyFill="1" applyBorder="1" applyAlignment="1">
      <alignment horizontal="center" vertical="center" wrapText="1"/>
    </xf>
    <xf numFmtId="3" fontId="20" fillId="17" borderId="11" xfId="0" applyNumberFormat="1" applyFont="1" applyFill="1" applyBorder="1" applyAlignment="1">
      <alignment horizontal="center" vertical="center" wrapText="1"/>
    </xf>
    <xf numFmtId="3" fontId="20" fillId="17" borderId="39" xfId="0" applyNumberFormat="1" applyFont="1" applyFill="1" applyBorder="1" applyAlignment="1">
      <alignment horizontal="center" vertical="center" wrapText="1"/>
    </xf>
    <xf numFmtId="3" fontId="20" fillId="17" borderId="46" xfId="0" applyNumberFormat="1" applyFont="1" applyFill="1" applyBorder="1" applyAlignment="1">
      <alignment horizontal="center" vertical="center" wrapText="1"/>
    </xf>
    <xf numFmtId="3" fontId="20" fillId="17" borderId="62" xfId="0" applyNumberFormat="1" applyFont="1" applyFill="1" applyBorder="1" applyAlignment="1">
      <alignment horizontal="center" vertical="center" wrapText="1"/>
    </xf>
    <xf numFmtId="3" fontId="73" fillId="17" borderId="14" xfId="0" applyNumberFormat="1" applyFont="1" applyFill="1" applyBorder="1" applyAlignment="1">
      <alignment horizontal="center" vertical="center" wrapText="1"/>
    </xf>
    <xf numFmtId="3" fontId="73" fillId="17" borderId="57" xfId="0" applyNumberFormat="1" applyFont="1" applyFill="1" applyBorder="1" applyAlignment="1">
      <alignment horizontal="center" vertical="center" wrapText="1"/>
    </xf>
    <xf numFmtId="3" fontId="73" fillId="17" borderId="73" xfId="0" applyNumberFormat="1" applyFont="1" applyFill="1" applyBorder="1" applyAlignment="1">
      <alignment horizontal="center" vertical="center" wrapText="1"/>
    </xf>
    <xf numFmtId="3" fontId="73" fillId="17" borderId="16" xfId="0" applyNumberFormat="1" applyFont="1" applyFill="1" applyBorder="1" applyAlignment="1">
      <alignment horizontal="center" vertical="center" wrapText="1"/>
    </xf>
    <xf numFmtId="3" fontId="73" fillId="17" borderId="10" xfId="0" applyNumberFormat="1" applyFont="1" applyFill="1" applyBorder="1" applyAlignment="1">
      <alignment horizontal="center" vertical="center" wrapText="1"/>
    </xf>
    <xf numFmtId="3" fontId="73" fillId="17" borderId="11" xfId="0" applyNumberFormat="1" applyFont="1" applyFill="1" applyBorder="1" applyAlignment="1">
      <alignment horizontal="center" vertical="center" wrapText="1"/>
    </xf>
    <xf numFmtId="3" fontId="73" fillId="17" borderId="39" xfId="0" applyNumberFormat="1" applyFont="1" applyFill="1" applyBorder="1" applyAlignment="1">
      <alignment horizontal="center" vertical="center" wrapText="1"/>
    </xf>
    <xf numFmtId="3" fontId="73" fillId="17" borderId="46" xfId="0" applyNumberFormat="1" applyFont="1" applyFill="1" applyBorder="1" applyAlignment="1">
      <alignment horizontal="center" vertical="center" wrapText="1"/>
    </xf>
    <xf numFmtId="3" fontId="73" fillId="17" borderId="62" xfId="0" applyNumberFormat="1" applyFont="1" applyFill="1" applyBorder="1" applyAlignment="1">
      <alignment horizontal="center" vertical="center" wrapText="1"/>
    </xf>
    <xf numFmtId="3" fontId="0" fillId="28" borderId="39" xfId="0" applyNumberFormat="1" applyFont="1" applyFill="1" applyBorder="1" applyAlignment="1">
      <alignment horizontal="center" vertical="center"/>
    </xf>
    <xf numFmtId="10" fontId="110" fillId="13" borderId="6" xfId="0" applyNumberFormat="1" applyFont="1" applyFill="1" applyBorder="1" applyAlignment="1">
      <alignment horizontal="center" vertical="center" wrapText="1"/>
    </xf>
    <xf numFmtId="10" fontId="110" fillId="13" borderId="41" xfId="0" applyNumberFormat="1" applyFont="1" applyFill="1" applyBorder="1" applyAlignment="1">
      <alignment horizontal="center" vertical="center" wrapText="1"/>
    </xf>
    <xf numFmtId="10" fontId="20" fillId="13" borderId="3" xfId="0" applyNumberFormat="1" applyFont="1" applyFill="1" applyBorder="1" applyAlignment="1">
      <alignment horizontal="center" vertical="center" wrapText="1"/>
    </xf>
    <xf numFmtId="3" fontId="0" fillId="3" borderId="63" xfId="0" applyNumberFormat="1" applyFont="1" applyFill="1" applyBorder="1" applyAlignment="1">
      <alignment horizontal="center" vertical="center"/>
    </xf>
    <xf numFmtId="3" fontId="0" fillId="3" borderId="43" xfId="0" applyNumberFormat="1" applyFont="1" applyFill="1" applyBorder="1" applyAlignment="1">
      <alignment horizontal="center" vertical="center"/>
    </xf>
    <xf numFmtId="164" fontId="0" fillId="0" borderId="66" xfId="0" applyNumberFormat="1" applyFont="1" applyBorder="1" applyAlignment="1">
      <alignment horizontal="center" vertical="center"/>
    </xf>
    <xf numFmtId="0" fontId="11" fillId="2" borderId="3" xfId="0" applyFont="1" applyFill="1" applyBorder="1" applyAlignment="1">
      <alignment vertical="center" wrapText="1"/>
    </xf>
    <xf numFmtId="0" fontId="49" fillId="2" borderId="3" xfId="0" applyFont="1" applyFill="1" applyBorder="1" applyAlignment="1">
      <alignment vertical="center" wrapText="1"/>
    </xf>
    <xf numFmtId="0" fontId="45" fillId="2" borderId="62"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14" fillId="5" borderId="0" xfId="0" applyFont="1" applyFill="1" applyBorder="1" applyAlignment="1">
      <alignment horizontal="center" vertical="center" wrapText="1"/>
    </xf>
    <xf numFmtId="169" fontId="42" fillId="8" borderId="25" xfId="0" applyNumberFormat="1" applyFont="1" applyFill="1" applyBorder="1" applyAlignment="1">
      <alignment horizontal="center" wrapText="1"/>
    </xf>
    <xf numFmtId="3" fontId="0" fillId="3" borderId="36" xfId="0" applyNumberFormat="1" applyFont="1" applyFill="1" applyBorder="1" applyAlignment="1">
      <alignment horizontal="center" vertical="center"/>
    </xf>
    <xf numFmtId="0" fontId="87" fillId="0" borderId="0" xfId="0" applyFont="1" applyFill="1" applyBorder="1" applyAlignment="1">
      <alignment horizontal="left" vertical="top" wrapText="1"/>
    </xf>
    <xf numFmtId="3" fontId="34" fillId="0" borderId="0" xfId="0" applyNumberFormat="1" applyFont="1" applyFill="1" applyBorder="1" applyAlignment="1">
      <alignment horizontal="left" vertical="top" wrapText="1"/>
    </xf>
    <xf numFmtId="0" fontId="50" fillId="2" borderId="67"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61" fillId="2" borderId="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61" fillId="2" borderId="22"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61" fillId="2" borderId="5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16"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164" fontId="0" fillId="3" borderId="38" xfId="0" applyNumberFormat="1" applyFont="1" applyFill="1" applyBorder="1" applyAlignment="1">
      <alignment horizontal="center" vertical="center"/>
    </xf>
    <xf numFmtId="0" fontId="52" fillId="2" borderId="51" xfId="5" applyFont="1" applyFill="1" applyBorder="1" applyAlignment="1">
      <alignment horizontal="right"/>
    </xf>
    <xf numFmtId="0" fontId="50" fillId="2" borderId="53" xfId="5" applyFont="1" applyFill="1" applyBorder="1" applyAlignment="1">
      <alignment horizontal="right"/>
    </xf>
    <xf numFmtId="0" fontId="50" fillId="2" borderId="23" xfId="5" applyFont="1" applyFill="1" applyBorder="1" applyAlignment="1">
      <alignment horizontal="right"/>
    </xf>
    <xf numFmtId="0" fontId="6" fillId="0" borderId="0" xfId="5" applyFont="1" applyFill="1" applyBorder="1" applyAlignment="1">
      <alignment vertical="top" wrapText="1"/>
    </xf>
    <xf numFmtId="0" fontId="6" fillId="0" borderId="0" xfId="5" applyFont="1" applyFill="1" applyBorder="1" applyAlignment="1">
      <alignment horizontal="left" wrapText="1"/>
    </xf>
    <xf numFmtId="0" fontId="0" fillId="0" borderId="0" xfId="0" applyAlignment="1">
      <alignment horizontal="left" vertical="center"/>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0" fontId="24" fillId="3" borderId="57"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9"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18" fillId="0" borderId="73" xfId="0" applyFont="1" applyFill="1" applyBorder="1" applyAlignment="1">
      <alignment horizontal="center" vertical="center"/>
    </xf>
    <xf numFmtId="0" fontId="118" fillId="0" borderId="11" xfId="0" applyFont="1" applyFill="1" applyBorder="1" applyAlignment="1">
      <alignment horizontal="center" vertical="center"/>
    </xf>
    <xf numFmtId="0" fontId="118" fillId="0" borderId="75" xfId="0" applyFont="1" applyFill="1" applyBorder="1" applyAlignment="1">
      <alignment horizontal="center" vertical="center"/>
    </xf>
    <xf numFmtId="0" fontId="50" fillId="4" borderId="64" xfId="5" applyFont="1" applyFill="1" applyBorder="1" applyAlignment="1"/>
    <xf numFmtId="0" fontId="50" fillId="4" borderId="58" xfId="5" applyFont="1" applyFill="1" applyBorder="1" applyAlignment="1"/>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3" fontId="8" fillId="3" borderId="75" xfId="5" applyNumberFormat="1" applyFont="1" applyFill="1" applyBorder="1" applyAlignment="1">
      <alignment horizontal="center"/>
    </xf>
    <xf numFmtId="0" fontId="15" fillId="3" borderId="10" xfId="0" applyFont="1" applyFill="1" applyBorder="1" applyAlignment="1">
      <alignment horizontal="center" vertical="center"/>
    </xf>
    <xf numFmtId="0" fontId="16" fillId="3" borderId="31" xfId="0" applyFont="1" applyFill="1" applyBorder="1" applyAlignment="1">
      <alignment horizontal="center" vertical="center"/>
    </xf>
    <xf numFmtId="10" fontId="5" fillId="3" borderId="43" xfId="2" applyNumberFormat="1" applyFont="1" applyFill="1" applyBorder="1" applyAlignment="1">
      <alignment horizontal="center" vertical="center"/>
    </xf>
    <xf numFmtId="169" fontId="42" fillId="8" borderId="25" xfId="0" applyNumberFormat="1" applyFont="1" applyFill="1" applyBorder="1" applyAlignment="1">
      <alignment horizontal="center" wrapText="1"/>
    </xf>
    <xf numFmtId="0" fontId="52" fillId="2" borderId="51" xfId="5" applyFont="1" applyFill="1" applyBorder="1" applyAlignment="1">
      <alignment horizontal="right"/>
    </xf>
    <xf numFmtId="0" fontId="50" fillId="2" borderId="53" xfId="5" applyFont="1" applyFill="1" applyBorder="1" applyAlignment="1">
      <alignment horizontal="right"/>
    </xf>
    <xf numFmtId="3" fontId="34" fillId="0" borderId="0" xfId="0" applyNumberFormat="1" applyFont="1" applyFill="1" applyBorder="1" applyAlignment="1">
      <alignment horizontal="left" vertical="top" wrapText="1"/>
    </xf>
    <xf numFmtId="0" fontId="61" fillId="2" borderId="6" xfId="0" applyFont="1" applyFill="1" applyBorder="1" applyAlignment="1">
      <alignment horizontal="center" vertical="center" wrapText="1"/>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50" fillId="2" borderId="49" xfId="0" applyFont="1" applyFill="1" applyBorder="1" applyAlignment="1">
      <alignment horizontal="center" vertical="center" wrapText="1"/>
    </xf>
    <xf numFmtId="0" fontId="11" fillId="0" borderId="51" xfId="5" applyFont="1" applyFill="1" applyBorder="1" applyAlignment="1">
      <alignment horizontal="center" vertical="center" wrapText="1"/>
    </xf>
    <xf numFmtId="0" fontId="6" fillId="0" borderId="0" xfId="5" applyFont="1" applyFill="1" applyBorder="1" applyAlignment="1">
      <alignment horizontal="left" wrapText="1"/>
    </xf>
    <xf numFmtId="3" fontId="56" fillId="0" borderId="78" xfId="0" applyNumberFormat="1" applyFont="1" applyBorder="1" applyAlignment="1">
      <alignment horizontal="center" vertical="center" wrapText="1"/>
    </xf>
    <xf numFmtId="164" fontId="0" fillId="4" borderId="11" xfId="0" applyNumberFormat="1" applyFont="1" applyFill="1" applyBorder="1" applyAlignment="1">
      <alignment horizontal="center" vertical="center"/>
    </xf>
    <xf numFmtId="164" fontId="0" fillId="4" borderId="62" xfId="0" applyNumberFormat="1" applyFont="1" applyFill="1" applyBorder="1" applyAlignment="1">
      <alignment horizontal="center" vertical="center"/>
    </xf>
    <xf numFmtId="3" fontId="0" fillId="3" borderId="12" xfId="0" applyNumberFormat="1" applyFont="1" applyFill="1" applyBorder="1" applyAlignment="1">
      <alignment horizontal="center" vertical="center"/>
    </xf>
    <xf numFmtId="0" fontId="0" fillId="3" borderId="9" xfId="0" applyFill="1" applyBorder="1" applyAlignment="1">
      <alignment vertical="top" wrapText="1"/>
    </xf>
    <xf numFmtId="0" fontId="0" fillId="3" borderId="0" xfId="0" applyFill="1" applyAlignment="1">
      <alignment vertical="top" wrapText="1"/>
    </xf>
    <xf numFmtId="3" fontId="0" fillId="3" borderId="16" xfId="0" applyNumberFormat="1" applyFont="1" applyFill="1" applyBorder="1" applyAlignment="1">
      <alignment horizontal="center" vertical="center"/>
    </xf>
    <xf numFmtId="164" fontId="0" fillId="0" borderId="0" xfId="0" applyNumberFormat="1"/>
    <xf numFmtId="0" fontId="56" fillId="0" borderId="50"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8" xfId="0" applyFont="1" applyBorder="1" applyAlignment="1">
      <alignment horizontal="center" vertical="center" wrapText="1"/>
    </xf>
    <xf numFmtId="164" fontId="0" fillId="4" borderId="73" xfId="0" applyNumberFormat="1" applyFont="1" applyFill="1" applyBorder="1" applyAlignment="1">
      <alignment horizontal="center" vertical="center"/>
    </xf>
    <xf numFmtId="9" fontId="5" fillId="4" borderId="8" xfId="0" applyNumberFormat="1" applyFont="1" applyFill="1" applyBorder="1" applyAlignment="1">
      <alignment horizontal="center" vertical="center"/>
    </xf>
    <xf numFmtId="3" fontId="5" fillId="0" borderId="106" xfId="0" applyNumberFormat="1" applyFont="1" applyBorder="1" applyAlignment="1">
      <alignment horizontal="center" vertical="center"/>
    </xf>
    <xf numFmtId="0" fontId="10" fillId="3" borderId="65" xfId="0" applyFont="1" applyFill="1" applyBorder="1" applyAlignment="1">
      <alignment horizontal="center" vertical="center" wrapText="1"/>
    </xf>
    <xf numFmtId="0" fontId="10" fillId="2" borderId="71"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10" fillId="3" borderId="71" xfId="0" applyFont="1" applyFill="1" applyBorder="1" applyAlignment="1">
      <alignment horizontal="center" vertical="center" wrapText="1"/>
    </xf>
    <xf numFmtId="3" fontId="24" fillId="3" borderId="72" xfId="0" applyNumberFormat="1" applyFont="1" applyFill="1" applyBorder="1" applyAlignment="1">
      <alignment horizontal="center" vertical="center" wrapText="1"/>
    </xf>
    <xf numFmtId="3" fontId="24" fillId="3" borderId="74" xfId="0" applyNumberFormat="1" applyFont="1" applyFill="1" applyBorder="1" applyAlignment="1">
      <alignment horizontal="center" vertical="center" wrapText="1"/>
    </xf>
    <xf numFmtId="3" fontId="56" fillId="3" borderId="88" xfId="0" applyNumberFormat="1" applyFont="1" applyFill="1" applyBorder="1" applyAlignment="1">
      <alignment horizontal="center" vertical="center" wrapText="1"/>
    </xf>
    <xf numFmtId="164" fontId="24" fillId="3" borderId="88" xfId="0" applyNumberFormat="1" applyFont="1" applyFill="1" applyBorder="1" applyAlignment="1">
      <alignment horizontal="center" vertical="center" wrapText="1"/>
    </xf>
    <xf numFmtId="3" fontId="24" fillId="3" borderId="62" xfId="0" applyNumberFormat="1" applyFont="1" applyFill="1" applyBorder="1" applyAlignment="1">
      <alignment horizontal="center" vertical="center" wrapText="1"/>
    </xf>
    <xf numFmtId="3" fontId="56" fillId="3" borderId="63" xfId="0" applyNumberFormat="1" applyFont="1" applyFill="1" applyBorder="1" applyAlignment="1">
      <alignment horizontal="center" vertical="center" wrapText="1"/>
    </xf>
    <xf numFmtId="164" fontId="24" fillId="3" borderId="63" xfId="0" applyNumberFormat="1" applyFont="1" applyFill="1" applyBorder="1" applyAlignment="1">
      <alignment horizontal="center" vertical="center" wrapText="1"/>
    </xf>
    <xf numFmtId="0" fontId="0" fillId="0" borderId="0" xfId="0" applyNumberFormat="1" applyFont="1"/>
    <xf numFmtId="0" fontId="0" fillId="0" borderId="0" xfId="0" applyNumberFormat="1" applyFont="1" applyFill="1" applyBorder="1"/>
    <xf numFmtId="0" fontId="24" fillId="0" borderId="0" xfId="0" applyNumberFormat="1" applyFont="1" applyFill="1" applyBorder="1" applyAlignment="1">
      <alignment horizontal="center" vertical="center" wrapText="1"/>
    </xf>
    <xf numFmtId="0" fontId="24" fillId="17" borderId="0" xfId="0" applyNumberFormat="1" applyFont="1" applyFill="1" applyBorder="1" applyAlignment="1">
      <alignment horizontal="center" vertical="center" wrapText="1"/>
    </xf>
    <xf numFmtId="0" fontId="75" fillId="0" borderId="0" xfId="0" applyNumberFormat="1" applyFont="1" applyFill="1" applyBorder="1" applyAlignment="1">
      <alignment horizontal="center" vertical="center" wrapText="1"/>
    </xf>
    <xf numFmtId="0" fontId="0" fillId="3" borderId="0" xfId="0" applyNumberFormat="1" applyFont="1" applyFill="1" applyBorder="1"/>
    <xf numFmtId="3" fontId="0" fillId="3" borderId="16"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0" fontId="50" fillId="2" borderId="67"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24" fillId="3" borderId="10"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wrapText="1"/>
    </xf>
    <xf numFmtId="0" fontId="0" fillId="3" borderId="39" xfId="0" applyFont="1" applyFill="1" applyBorder="1" applyAlignment="1">
      <alignment horizontal="center" vertical="center" wrapText="1"/>
    </xf>
    <xf numFmtId="3" fontId="0" fillId="3" borderId="39" xfId="0" applyNumberFormat="1" applyFont="1" applyFill="1" applyBorder="1" applyAlignment="1">
      <alignment horizontal="center" vertical="center" wrapText="1"/>
    </xf>
    <xf numFmtId="3" fontId="45" fillId="3" borderId="14" xfId="0" applyNumberFormat="1" applyFont="1" applyFill="1" applyBorder="1" applyAlignment="1">
      <alignment horizontal="center" vertical="center" shrinkToFit="1"/>
    </xf>
    <xf numFmtId="3" fontId="73" fillId="3" borderId="57" xfId="0" applyNumberFormat="1" applyFont="1" applyFill="1" applyBorder="1" applyAlignment="1">
      <alignment horizontal="center" vertical="center" wrapText="1"/>
    </xf>
    <xf numFmtId="3" fontId="73" fillId="3" borderId="10" xfId="0" applyNumberFormat="1" applyFont="1" applyFill="1" applyBorder="1" applyAlignment="1">
      <alignment horizontal="center" vertical="center" wrapText="1"/>
    </xf>
    <xf numFmtId="3" fontId="73" fillId="3" borderId="39" xfId="0" applyNumberFormat="1" applyFont="1" applyFill="1" applyBorder="1" applyAlignment="1">
      <alignment horizontal="center" vertical="center" wrapText="1"/>
    </xf>
    <xf numFmtId="3" fontId="73" fillId="3" borderId="46" xfId="0" applyNumberFormat="1" applyFont="1" applyFill="1" applyBorder="1" applyAlignment="1">
      <alignment horizontal="center" vertical="center" wrapText="1"/>
    </xf>
    <xf numFmtId="3" fontId="73" fillId="3" borderId="15" xfId="0" applyNumberFormat="1" applyFont="1" applyFill="1" applyBorder="1" applyAlignment="1">
      <alignment horizontal="center" vertical="center" wrapText="1"/>
    </xf>
    <xf numFmtId="3" fontId="73" fillId="3" borderId="19" xfId="0" applyNumberFormat="1" applyFont="1" applyFill="1" applyBorder="1" applyAlignment="1">
      <alignment horizontal="center" vertical="center" wrapText="1"/>
    </xf>
    <xf numFmtId="3" fontId="73" fillId="3" borderId="56" xfId="0" applyNumberFormat="1" applyFont="1" applyFill="1" applyBorder="1" applyAlignment="1">
      <alignment horizontal="center" vertical="center" wrapText="1"/>
    </xf>
    <xf numFmtId="3" fontId="21" fillId="0" borderId="52" xfId="0" applyNumberFormat="1" applyFont="1" applyBorder="1" applyAlignment="1">
      <alignment horizontal="center" vertical="center" wrapText="1"/>
    </xf>
    <xf numFmtId="3" fontId="21" fillId="0" borderId="17" xfId="0" applyNumberFormat="1" applyFont="1" applyBorder="1" applyAlignment="1">
      <alignment horizontal="center" vertical="center" wrapText="1"/>
    </xf>
    <xf numFmtId="3" fontId="21" fillId="0" borderId="40" xfId="0" applyNumberFormat="1" applyFont="1" applyBorder="1" applyAlignment="1">
      <alignment horizontal="center" vertical="center" wrapText="1"/>
    </xf>
    <xf numFmtId="3" fontId="17" fillId="0" borderId="5" xfId="0" applyNumberFormat="1" applyFont="1" applyBorder="1" applyAlignment="1">
      <alignment horizontal="center" vertical="center" wrapText="1"/>
    </xf>
    <xf numFmtId="3" fontId="20" fillId="3" borderId="15" xfId="0" applyNumberFormat="1" applyFont="1" applyFill="1" applyBorder="1" applyAlignment="1">
      <alignment horizontal="center" vertical="center" wrapText="1"/>
    </xf>
    <xf numFmtId="3" fontId="20" fillId="3" borderId="19" xfId="0" applyNumberFormat="1" applyFont="1" applyFill="1" applyBorder="1" applyAlignment="1">
      <alignment horizontal="center" vertical="center" wrapText="1"/>
    </xf>
    <xf numFmtId="3" fontId="20" fillId="3" borderId="56" xfId="0" applyNumberFormat="1" applyFont="1" applyFill="1" applyBorder="1" applyAlignment="1">
      <alignment horizontal="center" vertical="center" wrapText="1"/>
    </xf>
    <xf numFmtId="3" fontId="21" fillId="3" borderId="85" xfId="0" applyNumberFormat="1" applyFont="1" applyFill="1" applyBorder="1" applyAlignment="1">
      <alignment horizontal="center" vertical="center" wrapText="1"/>
    </xf>
    <xf numFmtId="1" fontId="73" fillId="3" borderId="10" xfId="15" applyNumberFormat="1" applyFill="1" applyBorder="1" applyAlignment="1">
      <alignment horizontal="center"/>
    </xf>
    <xf numFmtId="3" fontId="21" fillId="3" borderId="29" xfId="0" applyNumberFormat="1" applyFont="1" applyFill="1" applyBorder="1" applyAlignment="1">
      <alignment horizontal="center" vertical="center" wrapText="1"/>
    </xf>
    <xf numFmtId="1" fontId="73" fillId="3" borderId="14" xfId="15" applyNumberFormat="1" applyFill="1" applyBorder="1" applyAlignment="1">
      <alignment horizontal="center"/>
    </xf>
    <xf numFmtId="1" fontId="73" fillId="3" borderId="57" xfId="15" applyNumberFormat="1" applyFill="1" applyBorder="1" applyAlignment="1">
      <alignment horizontal="center"/>
    </xf>
    <xf numFmtId="1" fontId="73" fillId="3" borderId="15" xfId="15" applyNumberFormat="1" applyFill="1" applyBorder="1" applyAlignment="1">
      <alignment horizontal="center"/>
    </xf>
    <xf numFmtId="1" fontId="73" fillId="3" borderId="16" xfId="15" applyNumberFormat="1" applyFill="1" applyBorder="1" applyAlignment="1">
      <alignment horizontal="center"/>
    </xf>
    <xf numFmtId="1" fontId="73" fillId="3" borderId="19" xfId="15" applyNumberFormat="1" applyFill="1" applyBorder="1" applyAlignment="1">
      <alignment horizontal="center"/>
    </xf>
    <xf numFmtId="3" fontId="21" fillId="3" borderId="36" xfId="0" applyNumberFormat="1" applyFont="1" applyFill="1" applyBorder="1" applyAlignment="1">
      <alignment horizontal="center" vertical="center" wrapText="1"/>
    </xf>
    <xf numFmtId="3" fontId="21" fillId="3" borderId="38" xfId="0" applyNumberFormat="1" applyFont="1" applyFill="1" applyBorder="1" applyAlignment="1">
      <alignment horizontal="center" vertical="center" wrapText="1"/>
    </xf>
    <xf numFmtId="0" fontId="10" fillId="0" borderId="0" xfId="0" applyFont="1" applyAlignment="1">
      <alignment horizontal="left" vertical="top" wrapText="1"/>
    </xf>
    <xf numFmtId="0" fontId="23" fillId="10" borderId="0" xfId="0" applyFont="1" applyFill="1" applyBorder="1" applyAlignment="1">
      <alignment horizontal="center"/>
    </xf>
    <xf numFmtId="0" fontId="46" fillId="5" borderId="0" xfId="0" applyFont="1" applyFill="1" applyBorder="1" applyAlignment="1">
      <alignment horizontal="center" vertical="center" wrapText="1"/>
    </xf>
    <xf numFmtId="0" fontId="69" fillId="2" borderId="0" xfId="0" applyFont="1" applyFill="1" applyBorder="1" applyAlignment="1">
      <alignment horizontal="center" vertical="center"/>
    </xf>
    <xf numFmtId="169" fontId="42" fillId="8" borderId="25" xfId="0" applyNumberFormat="1" applyFont="1" applyFill="1" applyBorder="1" applyAlignment="1">
      <alignment horizontal="center" wrapText="1"/>
    </xf>
    <xf numFmtId="3" fontId="21" fillId="3" borderId="50" xfId="0" applyNumberFormat="1" applyFont="1" applyFill="1" applyBorder="1" applyAlignment="1">
      <alignment horizontal="center" vertical="center" wrapText="1"/>
    </xf>
    <xf numFmtId="3" fontId="21" fillId="3" borderId="42" xfId="0" applyNumberFormat="1" applyFont="1" applyFill="1" applyBorder="1" applyAlignment="1">
      <alignment horizontal="center" vertical="center" wrapText="1"/>
    </xf>
    <xf numFmtId="3" fontId="21" fillId="3" borderId="63" xfId="0" applyNumberFormat="1" applyFont="1" applyFill="1" applyBorder="1" applyAlignment="1">
      <alignment horizontal="center" vertical="center" wrapText="1"/>
    </xf>
    <xf numFmtId="3" fontId="56" fillId="0" borderId="88" xfId="0" applyNumberFormat="1" applyFont="1" applyBorder="1" applyAlignment="1">
      <alignment horizontal="center" vertical="center" wrapText="1"/>
    </xf>
    <xf numFmtId="1" fontId="16" fillId="3" borderId="42" xfId="0" applyNumberFormat="1" applyFont="1" applyFill="1" applyBorder="1" applyAlignment="1">
      <alignment horizontal="center" vertical="center" wrapText="1"/>
    </xf>
    <xf numFmtId="0" fontId="11" fillId="2" borderId="57" xfId="0" applyFont="1" applyFill="1" applyBorder="1" applyAlignment="1">
      <alignment horizontal="center" vertical="center" wrapText="1"/>
    </xf>
    <xf numFmtId="168" fontId="11" fillId="2" borderId="14" xfId="0" applyNumberFormat="1" applyFont="1" applyFill="1" applyBorder="1" applyAlignment="1">
      <alignment horizontal="center" vertical="center" wrapText="1"/>
    </xf>
    <xf numFmtId="0" fontId="11" fillId="2" borderId="34" xfId="0" applyFont="1" applyFill="1" applyBorder="1" applyAlignment="1">
      <alignment horizontal="center" vertical="center" wrapText="1"/>
    </xf>
    <xf numFmtId="168" fontId="16" fillId="3" borderId="12" xfId="0" applyNumberFormat="1" applyFont="1" applyFill="1" applyBorder="1" applyAlignment="1">
      <alignment horizontal="center" vertical="center" wrapText="1"/>
    </xf>
    <xf numFmtId="168" fontId="16" fillId="3" borderId="35" xfId="0" applyNumberFormat="1" applyFont="1" applyFill="1" applyBorder="1" applyAlignment="1">
      <alignment horizontal="center" vertical="center" wrapText="1"/>
    </xf>
    <xf numFmtId="0" fontId="0" fillId="3" borderId="50" xfId="0" applyFont="1" applyFill="1" applyBorder="1" applyAlignment="1">
      <alignment horizontal="center" vertical="center" wrapText="1"/>
    </xf>
    <xf numFmtId="3" fontId="4" fillId="3" borderId="10" xfId="5" applyNumberFormat="1" applyFont="1" applyFill="1" applyBorder="1" applyAlignment="1">
      <alignment horizontal="center"/>
    </xf>
    <xf numFmtId="3" fontId="4" fillId="3" borderId="16" xfId="5" applyNumberFormat="1" applyFont="1" applyFill="1" applyBorder="1" applyAlignment="1">
      <alignment horizontal="center"/>
    </xf>
    <xf numFmtId="3" fontId="52" fillId="3" borderId="18" xfId="5" applyNumberFormat="1" applyFont="1" applyFill="1" applyBorder="1" applyAlignment="1">
      <alignment horizontal="center"/>
    </xf>
    <xf numFmtId="3" fontId="52" fillId="3" borderId="31" xfId="5" applyNumberFormat="1" applyFont="1" applyFill="1" applyBorder="1" applyAlignment="1">
      <alignment horizontal="center"/>
    </xf>
    <xf numFmtId="3" fontId="52" fillId="0" borderId="31" xfId="5" applyNumberFormat="1" applyFont="1" applyFill="1" applyBorder="1" applyAlignment="1">
      <alignment horizontal="center"/>
    </xf>
    <xf numFmtId="3" fontId="4" fillId="3" borderId="73" xfId="5" applyNumberFormat="1" applyFont="1" applyFill="1" applyBorder="1" applyAlignment="1">
      <alignment horizontal="center"/>
    </xf>
    <xf numFmtId="3" fontId="4" fillId="3" borderId="11" xfId="5" applyNumberFormat="1" applyFont="1" applyFill="1" applyBorder="1" applyAlignment="1">
      <alignment horizontal="center"/>
    </xf>
    <xf numFmtId="3" fontId="52" fillId="0" borderId="75" xfId="5" applyNumberFormat="1" applyFont="1" applyFill="1" applyBorder="1" applyAlignment="1">
      <alignment horizontal="center"/>
    </xf>
    <xf numFmtId="3" fontId="5" fillId="3" borderId="42" xfId="5" applyNumberFormat="1" applyFont="1" applyFill="1" applyBorder="1" applyAlignment="1">
      <alignment horizontal="center"/>
    </xf>
    <xf numFmtId="3" fontId="5" fillId="0" borderId="44" xfId="5" applyNumberFormat="1" applyFont="1" applyFill="1" applyBorder="1" applyAlignment="1">
      <alignment horizontal="center"/>
    </xf>
    <xf numFmtId="3" fontId="8" fillId="3" borderId="86" xfId="5" applyNumberFormat="1" applyFont="1" applyFill="1" applyBorder="1" applyAlignment="1">
      <alignment horizontal="center"/>
    </xf>
    <xf numFmtId="3" fontId="8" fillId="3" borderId="3" xfId="5" applyNumberFormat="1" applyFont="1" applyFill="1" applyBorder="1" applyAlignment="1">
      <alignment horizontal="center"/>
    </xf>
    <xf numFmtId="0" fontId="37" fillId="3" borderId="0" xfId="5" applyFont="1" applyFill="1" applyBorder="1" applyAlignment="1"/>
    <xf numFmtId="0" fontId="16" fillId="3" borderId="57" xfId="0" applyFont="1" applyFill="1" applyBorder="1" applyAlignment="1">
      <alignment horizontal="center" vertical="center"/>
    </xf>
    <xf numFmtId="3" fontId="10" fillId="3" borderId="14" xfId="5" applyNumberFormat="1" applyFont="1" applyFill="1" applyBorder="1" applyAlignment="1">
      <alignment horizontal="center" vertical="center"/>
    </xf>
    <xf numFmtId="3" fontId="10" fillId="3" borderId="16" xfId="5" applyNumberFormat="1" applyFont="1" applyFill="1" applyBorder="1" applyAlignment="1">
      <alignment horizontal="center" vertical="center"/>
    </xf>
    <xf numFmtId="3" fontId="10" fillId="3" borderId="18" xfId="5" applyNumberFormat="1" applyFont="1" applyFill="1" applyBorder="1" applyAlignment="1">
      <alignment horizontal="center" vertical="center"/>
    </xf>
    <xf numFmtId="10" fontId="10" fillId="6" borderId="73" xfId="5" applyNumberFormat="1" applyFont="1" applyFill="1" applyBorder="1" applyAlignment="1">
      <alignment horizontal="center" vertical="center"/>
    </xf>
    <xf numFmtId="10" fontId="10" fillId="6" borderId="75" xfId="5" applyNumberFormat="1" applyFont="1" applyFill="1" applyBorder="1" applyAlignment="1">
      <alignment horizontal="center" vertical="center"/>
    </xf>
    <xf numFmtId="10" fontId="10" fillId="6" borderId="16" xfId="5" applyNumberFormat="1" applyFont="1" applyFill="1" applyBorder="1" applyAlignment="1">
      <alignment horizontal="center" vertical="center"/>
    </xf>
    <xf numFmtId="10" fontId="10" fillId="0" borderId="18" xfId="5" applyNumberFormat="1" applyFont="1" applyFill="1" applyBorder="1" applyAlignment="1">
      <alignment horizontal="center" vertical="center"/>
    </xf>
    <xf numFmtId="10" fontId="7" fillId="3" borderId="31" xfId="5" applyNumberFormat="1" applyFont="1" applyFill="1" applyBorder="1" applyAlignment="1">
      <alignment horizontal="center" vertical="center"/>
    </xf>
    <xf numFmtId="10" fontId="10" fillId="6" borderId="36" xfId="5" applyNumberFormat="1" applyFont="1" applyFill="1" applyBorder="1" applyAlignment="1">
      <alignment horizontal="center" vertical="center"/>
    </xf>
    <xf numFmtId="3" fontId="10" fillId="6" borderId="29" xfId="5" applyNumberFormat="1" applyFont="1" applyFill="1" applyBorder="1" applyAlignment="1">
      <alignment horizontal="center" vertical="center"/>
    </xf>
    <xf numFmtId="0" fontId="50" fillId="2" borderId="83" xfId="0" applyFont="1" applyFill="1" applyBorder="1" applyAlignment="1">
      <alignment horizontal="center" vertical="center" wrapText="1"/>
    </xf>
    <xf numFmtId="1" fontId="10" fillId="0" borderId="73" xfId="5" applyNumberFormat="1" applyFont="1" applyFill="1" applyBorder="1" applyAlignment="1">
      <alignment horizontal="center" vertical="center"/>
    </xf>
    <xf numFmtId="1" fontId="10" fillId="0" borderId="122" xfId="5" applyNumberFormat="1" applyFont="1" applyFill="1" applyBorder="1" applyAlignment="1">
      <alignment horizontal="center" vertical="center"/>
    </xf>
    <xf numFmtId="1" fontId="10" fillId="3" borderId="10" xfId="5" applyNumberFormat="1" applyFont="1" applyFill="1" applyBorder="1" applyAlignment="1">
      <alignment horizontal="center" vertical="center"/>
    </xf>
    <xf numFmtId="1" fontId="10" fillId="0" borderId="16" xfId="5" applyNumberFormat="1" applyFont="1" applyFill="1" applyBorder="1" applyAlignment="1">
      <alignment horizontal="center" vertical="center"/>
    </xf>
    <xf numFmtId="1" fontId="10" fillId="3" borderId="19" xfId="5" applyNumberFormat="1" applyFont="1" applyFill="1" applyBorder="1" applyAlignment="1">
      <alignment horizontal="center" vertical="center"/>
    </xf>
    <xf numFmtId="10" fontId="10" fillId="3" borderId="31" xfId="5" applyNumberFormat="1" applyFont="1" applyFill="1" applyBorder="1" applyAlignment="1">
      <alignment horizontal="center" vertical="center"/>
    </xf>
    <xf numFmtId="1" fontId="10" fillId="0" borderId="36" xfId="5" applyNumberFormat="1" applyFont="1" applyFill="1" applyBorder="1" applyAlignment="1">
      <alignment horizontal="center" vertical="center"/>
    </xf>
    <xf numFmtId="1" fontId="10" fillId="3" borderId="29" xfId="5" applyNumberFormat="1" applyFont="1" applyFill="1" applyBorder="1" applyAlignment="1">
      <alignment horizontal="center" vertical="center"/>
    </xf>
    <xf numFmtId="1" fontId="10" fillId="3" borderId="38" xfId="5" applyNumberFormat="1" applyFont="1" applyFill="1" applyBorder="1" applyAlignment="1">
      <alignment horizontal="center" vertical="center"/>
    </xf>
    <xf numFmtId="0" fontId="11" fillId="0" borderId="23" xfId="5" applyFont="1" applyFill="1" applyBorder="1" applyAlignment="1">
      <alignment horizontal="center" vertical="center" wrapText="1"/>
    </xf>
    <xf numFmtId="0" fontId="50" fillId="4" borderId="6" xfId="5" applyFont="1" applyFill="1" applyBorder="1" applyAlignment="1"/>
    <xf numFmtId="0" fontId="50" fillId="4" borderId="3" xfId="5" applyFont="1" applyFill="1" applyBorder="1" applyAlignment="1"/>
    <xf numFmtId="0" fontId="11" fillId="0" borderId="78" xfId="5" applyFont="1" applyFill="1" applyBorder="1" applyAlignment="1">
      <alignment horizontal="center" vertical="center" wrapText="1"/>
    </xf>
    <xf numFmtId="3" fontId="0" fillId="3" borderId="50" xfId="0" applyNumberFormat="1" applyFont="1" applyFill="1" applyBorder="1" applyAlignment="1">
      <alignment horizontal="center" vertical="center"/>
    </xf>
    <xf numFmtId="3" fontId="0" fillId="3" borderId="42" xfId="0" applyNumberFormat="1" applyFont="1" applyFill="1" applyBorder="1" applyAlignment="1">
      <alignment horizontal="center" vertical="center"/>
    </xf>
    <xf numFmtId="3" fontId="0" fillId="3" borderId="44" xfId="0" applyNumberFormat="1" applyFont="1" applyFill="1" applyBorder="1" applyAlignment="1">
      <alignment horizontal="center" vertical="center"/>
    </xf>
    <xf numFmtId="0" fontId="5" fillId="0" borderId="0" xfId="0" applyFont="1" applyAlignment="1">
      <alignment horizontal="left" vertical="center" indent="1"/>
    </xf>
    <xf numFmtId="3" fontId="34" fillId="0" borderId="0" xfId="0" applyNumberFormat="1" applyFont="1" applyFill="1" applyBorder="1" applyAlignment="1">
      <alignment horizontal="left" vertical="top" wrapText="1"/>
    </xf>
    <xf numFmtId="0" fontId="61" fillId="2" borderId="6" xfId="0" applyFont="1" applyFill="1" applyBorder="1" applyAlignment="1">
      <alignment horizontal="center" vertical="center" wrapText="1"/>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169" fontId="42" fillId="8" borderId="25" xfId="0" applyNumberFormat="1" applyFont="1" applyFill="1" applyBorder="1" applyAlignment="1">
      <alignment horizontal="center" wrapText="1"/>
    </xf>
    <xf numFmtId="0" fontId="50" fillId="2" borderId="61" xfId="0" applyFont="1" applyFill="1" applyBorder="1" applyAlignment="1">
      <alignment horizontal="center" vertical="center" wrapText="1"/>
    </xf>
    <xf numFmtId="0" fontId="6" fillId="0" borderId="0" xfId="5" applyFont="1" applyFill="1" applyBorder="1" applyAlignment="1">
      <alignment horizontal="left" wrapText="1"/>
    </xf>
    <xf numFmtId="0" fontId="50" fillId="2" borderId="61" xfId="0" applyFont="1" applyFill="1" applyBorder="1" applyAlignment="1">
      <alignment horizontal="center" vertical="center" wrapText="1"/>
    </xf>
    <xf numFmtId="0" fontId="37" fillId="17" borderId="0" xfId="5" applyFont="1" applyFill="1" applyBorder="1" applyAlignment="1"/>
    <xf numFmtId="10" fontId="20" fillId="13" borderId="124" xfId="0" applyNumberFormat="1" applyFont="1" applyFill="1" applyBorder="1" applyAlignment="1">
      <alignment horizontal="center" vertical="center" wrapText="1"/>
    </xf>
    <xf numFmtId="3" fontId="0" fillId="3" borderId="72" xfId="0" applyNumberFormat="1" applyFont="1" applyFill="1" applyBorder="1" applyAlignment="1">
      <alignment horizontal="center" vertical="center"/>
    </xf>
    <xf numFmtId="3" fontId="0" fillId="3" borderId="125" xfId="0" applyNumberFormat="1" applyFont="1" applyFill="1" applyBorder="1" applyAlignment="1">
      <alignment horizontal="center" vertical="center"/>
    </xf>
    <xf numFmtId="3" fontId="0" fillId="3" borderId="46" xfId="0" applyNumberFormat="1" applyFont="1" applyFill="1" applyBorder="1" applyAlignment="1">
      <alignment horizontal="center" vertical="center"/>
    </xf>
    <xf numFmtId="0" fontId="16" fillId="2" borderId="51" xfId="0" applyFont="1" applyFill="1" applyBorder="1" applyAlignment="1">
      <alignment horizontal="right" vertical="top" wrapText="1"/>
    </xf>
    <xf numFmtId="0" fontId="16" fillId="30" borderId="15" xfId="0" applyFont="1" applyFill="1" applyBorder="1" applyAlignment="1">
      <alignment horizontal="center" vertical="center"/>
    </xf>
    <xf numFmtId="0" fontId="15" fillId="30" borderId="19" xfId="0" applyFont="1" applyFill="1" applyBorder="1" applyAlignment="1">
      <alignment horizontal="center" vertical="center"/>
    </xf>
    <xf numFmtId="0" fontId="16" fillId="30" borderId="19" xfId="0" applyFont="1" applyFill="1" applyBorder="1" applyAlignment="1">
      <alignment horizontal="center" vertical="center"/>
    </xf>
    <xf numFmtId="0" fontId="15" fillId="30" borderId="20" xfId="0" applyFont="1" applyFill="1" applyBorder="1" applyAlignment="1">
      <alignment horizontal="center" vertical="center"/>
    </xf>
    <xf numFmtId="3" fontId="10" fillId="30" borderId="15" xfId="5" applyNumberFormat="1" applyFont="1" applyFill="1" applyBorder="1" applyAlignment="1">
      <alignment horizontal="center" vertical="center"/>
    </xf>
    <xf numFmtId="3" fontId="10" fillId="30" borderId="19" xfId="5" applyNumberFormat="1" applyFont="1" applyFill="1" applyBorder="1" applyAlignment="1">
      <alignment horizontal="center" vertical="center"/>
    </xf>
    <xf numFmtId="4" fontId="10" fillId="30" borderId="20" xfId="5" applyNumberFormat="1" applyFont="1" applyFill="1" applyBorder="1" applyAlignment="1">
      <alignment horizontal="center" vertical="center"/>
    </xf>
    <xf numFmtId="10" fontId="7" fillId="30" borderId="20" xfId="5" applyNumberFormat="1" applyFont="1" applyFill="1" applyBorder="1" applyAlignment="1">
      <alignment horizontal="center" vertical="center"/>
    </xf>
    <xf numFmtId="10" fontId="10" fillId="30" borderId="20" xfId="5"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1" fontId="110" fillId="13" borderId="126" xfId="0" applyNumberFormat="1" applyFont="1" applyFill="1" applyBorder="1" applyAlignment="1">
      <alignment horizontal="center" vertical="center" wrapText="1"/>
    </xf>
    <xf numFmtId="1" fontId="110" fillId="13" borderId="102" xfId="0" applyNumberFormat="1" applyFont="1" applyFill="1" applyBorder="1" applyAlignment="1">
      <alignment horizontal="center" vertical="center" wrapText="1"/>
    </xf>
    <xf numFmtId="37" fontId="20" fillId="0" borderId="127" xfId="14" applyNumberFormat="1" applyFont="1" applyFill="1" applyBorder="1" applyAlignment="1">
      <alignment horizontal="center" vertical="center"/>
    </xf>
    <xf numFmtId="3" fontId="10" fillId="3" borderId="73" xfId="5" applyNumberFormat="1" applyFont="1" applyFill="1" applyBorder="1" applyAlignment="1">
      <alignment horizontal="center" vertical="center"/>
    </xf>
    <xf numFmtId="3" fontId="10" fillId="3" borderId="11" xfId="5" applyNumberFormat="1" applyFont="1" applyFill="1" applyBorder="1" applyAlignment="1">
      <alignment horizontal="center" vertical="center"/>
    </xf>
    <xf numFmtId="3" fontId="10" fillId="3" borderId="75" xfId="5" applyNumberFormat="1" applyFont="1" applyFill="1" applyBorder="1" applyAlignment="1">
      <alignment horizontal="center" vertical="center"/>
    </xf>
    <xf numFmtId="0" fontId="16" fillId="3" borderId="10" xfId="0" applyFont="1" applyFill="1" applyBorder="1" applyAlignment="1">
      <alignment horizontal="center" vertical="center"/>
    </xf>
    <xf numFmtId="0" fontId="15" fillId="3" borderId="31" xfId="0" applyFont="1" applyFill="1" applyBorder="1" applyAlignment="1">
      <alignment horizontal="center" vertical="center"/>
    </xf>
    <xf numFmtId="4" fontId="10" fillId="0" borderId="75" xfId="5" applyNumberFormat="1" applyFont="1" applyFill="1" applyBorder="1" applyAlignment="1">
      <alignment horizontal="center" vertical="center"/>
    </xf>
    <xf numFmtId="4" fontId="10" fillId="3" borderId="18" xfId="5" applyNumberFormat="1" applyFont="1" applyFill="1" applyBorder="1" applyAlignment="1">
      <alignment horizontal="center" vertical="center"/>
    </xf>
    <xf numFmtId="10" fontId="10" fillId="6" borderId="27" xfId="5" applyNumberFormat="1" applyFont="1" applyFill="1" applyBorder="1" applyAlignment="1">
      <alignment horizontal="center" vertical="center"/>
    </xf>
    <xf numFmtId="10" fontId="10" fillId="6" borderId="11" xfId="5" applyNumberFormat="1" applyFont="1" applyFill="1" applyBorder="1" applyAlignment="1">
      <alignment horizontal="center" vertical="center"/>
    </xf>
    <xf numFmtId="10" fontId="7" fillId="3" borderId="75" xfId="5" applyNumberFormat="1" applyFont="1" applyFill="1" applyBorder="1" applyAlignment="1">
      <alignment horizontal="center" vertical="center"/>
    </xf>
    <xf numFmtId="10" fontId="7" fillId="3" borderId="18" xfId="5" applyNumberFormat="1" applyFont="1" applyFill="1" applyBorder="1" applyAlignment="1">
      <alignment horizontal="center" vertical="center"/>
    </xf>
    <xf numFmtId="3" fontId="10" fillId="6" borderId="38" xfId="5" applyNumberFormat="1" applyFont="1" applyFill="1" applyBorder="1" applyAlignment="1">
      <alignment horizontal="center" vertical="center"/>
    </xf>
    <xf numFmtId="10" fontId="10" fillId="6" borderId="67" xfId="5" applyNumberFormat="1" applyFont="1" applyFill="1" applyBorder="1" applyAlignment="1">
      <alignment horizontal="center" vertical="center"/>
    </xf>
    <xf numFmtId="3" fontId="10" fillId="6" borderId="60" xfId="5" applyNumberFormat="1" applyFont="1" applyFill="1" applyBorder="1" applyAlignment="1">
      <alignment horizontal="center" vertical="center"/>
    </xf>
    <xf numFmtId="3" fontId="10" fillId="6" borderId="61" xfId="5"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0" fontId="24" fillId="3" borderId="57"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9"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52" fillId="2" borderId="51" xfId="5" applyFont="1" applyFill="1" applyBorder="1" applyAlignment="1">
      <alignment horizontal="right"/>
    </xf>
    <xf numFmtId="0" fontId="50" fillId="2" borderId="53" xfId="5" applyFont="1" applyFill="1" applyBorder="1" applyAlignment="1">
      <alignment horizontal="right"/>
    </xf>
    <xf numFmtId="0" fontId="117" fillId="0" borderId="0" xfId="0" applyFont="1" applyBorder="1" applyAlignment="1">
      <alignment horizontal="left" vertical="top" wrapText="1"/>
    </xf>
    <xf numFmtId="0" fontId="50" fillId="2" borderId="61"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6" fillId="0" borderId="0" xfId="5" applyFont="1" applyFill="1" applyBorder="1" applyAlignment="1">
      <alignment horizontal="left" wrapText="1"/>
    </xf>
    <xf numFmtId="0" fontId="16" fillId="30" borderId="50" xfId="0" applyFont="1" applyFill="1" applyBorder="1" applyAlignment="1">
      <alignment horizontal="center" vertical="center"/>
    </xf>
    <xf numFmtId="0" fontId="16" fillId="30" borderId="42" xfId="0" applyFont="1" applyFill="1" applyBorder="1" applyAlignment="1">
      <alignment horizontal="center" vertical="center"/>
    </xf>
    <xf numFmtId="0" fontId="16" fillId="30" borderId="44" xfId="0" applyFont="1" applyFill="1" applyBorder="1" applyAlignment="1">
      <alignment horizontal="center" vertical="center"/>
    </xf>
    <xf numFmtId="3" fontId="5" fillId="3" borderId="39" xfId="5" applyNumberFormat="1" applyFont="1" applyFill="1" applyBorder="1" applyAlignment="1">
      <alignment horizontal="center"/>
    </xf>
    <xf numFmtId="3" fontId="5" fillId="3" borderId="46" xfId="5" applyNumberFormat="1" applyFont="1" applyFill="1" applyBorder="1" applyAlignment="1">
      <alignment horizontal="center"/>
    </xf>
    <xf numFmtId="3" fontId="5" fillId="0" borderId="43" xfId="5" applyNumberFormat="1" applyFont="1" applyFill="1" applyBorder="1" applyAlignment="1">
      <alignment horizontal="center"/>
    </xf>
    <xf numFmtId="3" fontId="5" fillId="0" borderId="84" xfId="5" applyNumberFormat="1" applyFont="1" applyFill="1" applyBorder="1" applyAlignment="1">
      <alignment horizontal="center"/>
    </xf>
    <xf numFmtId="1" fontId="51" fillId="3" borderId="80" xfId="0" applyNumberFormat="1" applyFont="1" applyFill="1" applyBorder="1" applyAlignment="1">
      <alignment horizontal="center" wrapText="1"/>
    </xf>
    <xf numFmtId="3" fontId="73" fillId="3" borderId="73" xfId="0" applyNumberFormat="1" applyFont="1" applyFill="1" applyBorder="1" applyAlignment="1">
      <alignment horizontal="center" vertical="center" wrapText="1"/>
    </xf>
    <xf numFmtId="3" fontId="73" fillId="3" borderId="11" xfId="0" applyNumberFormat="1" applyFont="1" applyFill="1" applyBorder="1" applyAlignment="1">
      <alignment horizontal="center" vertical="center" wrapText="1"/>
    </xf>
    <xf numFmtId="3" fontId="73" fillId="3" borderId="62"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wrapText="1"/>
    </xf>
    <xf numFmtId="164" fontId="20" fillId="0" borderId="84" xfId="2" applyNumberFormat="1" applyFont="1" applyBorder="1" applyAlignment="1">
      <alignment horizontal="center" vertical="center" wrapText="1"/>
    </xf>
    <xf numFmtId="3" fontId="21" fillId="0" borderId="128" xfId="0" applyNumberFormat="1" applyFont="1" applyBorder="1" applyAlignment="1">
      <alignment horizontal="center" vertical="center" wrapText="1"/>
    </xf>
    <xf numFmtId="3" fontId="21" fillId="0" borderId="124" xfId="0" applyNumberFormat="1" applyFont="1" applyBorder="1" applyAlignment="1">
      <alignment horizontal="center" vertical="center" wrapText="1"/>
    </xf>
    <xf numFmtId="3" fontId="21" fillId="0" borderId="129" xfId="0" applyNumberFormat="1" applyFont="1" applyBorder="1" applyAlignment="1">
      <alignment horizontal="center" vertical="center" wrapText="1"/>
    </xf>
    <xf numFmtId="3" fontId="17" fillId="0" borderId="3" xfId="0" applyNumberFormat="1" applyFont="1" applyBorder="1" applyAlignment="1">
      <alignment horizontal="center" vertical="center" wrapText="1"/>
    </xf>
    <xf numFmtId="9" fontId="16" fillId="0" borderId="4" xfId="0" applyNumberFormat="1" applyFont="1" applyBorder="1" applyAlignment="1">
      <alignment horizontal="center" vertical="center" wrapText="1"/>
    </xf>
    <xf numFmtId="164" fontId="20" fillId="0" borderId="43" xfId="2" applyNumberFormat="1" applyFont="1" applyBorder="1" applyAlignment="1">
      <alignment horizontal="center" vertical="center" wrapText="1"/>
    </xf>
    <xf numFmtId="0" fontId="20" fillId="3" borderId="73"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20" fillId="3" borderId="11" xfId="0" applyFont="1" applyFill="1" applyBorder="1" applyAlignment="1">
      <alignment horizontal="center" vertical="center" wrapText="1"/>
    </xf>
    <xf numFmtId="1" fontId="20" fillId="3" borderId="16" xfId="0" applyNumberFormat="1" applyFont="1" applyFill="1" applyBorder="1" applyAlignment="1">
      <alignment horizontal="center" vertical="center" wrapText="1"/>
    </xf>
    <xf numFmtId="1" fontId="20" fillId="3" borderId="10" xfId="0" applyNumberFormat="1" applyFont="1" applyFill="1" applyBorder="1" applyAlignment="1">
      <alignment horizontal="center" vertical="center" wrapText="1"/>
    </xf>
    <xf numFmtId="1" fontId="20" fillId="3" borderId="11" xfId="0" applyNumberFormat="1" applyFont="1" applyFill="1" applyBorder="1" applyAlignment="1">
      <alignment horizontal="center" vertical="center" wrapText="1"/>
    </xf>
    <xf numFmtId="0" fontId="20" fillId="3" borderId="39" xfId="0" applyFont="1" applyFill="1" applyBorder="1" applyAlignment="1">
      <alignment horizontal="center" vertical="center" wrapText="1"/>
    </xf>
    <xf numFmtId="0" fontId="20" fillId="3" borderId="46" xfId="0" applyFont="1" applyFill="1" applyBorder="1" applyAlignment="1">
      <alignment horizontal="center" vertical="center" wrapText="1"/>
    </xf>
    <xf numFmtId="0" fontId="20" fillId="3" borderId="62" xfId="0" applyFont="1" applyFill="1" applyBorder="1" applyAlignment="1">
      <alignment horizontal="center" vertical="center" wrapText="1"/>
    </xf>
    <xf numFmtId="0" fontId="18" fillId="2" borderId="51" xfId="0" applyFont="1" applyFill="1" applyBorder="1" applyAlignment="1">
      <alignment horizontal="right" vertical="center" wrapText="1"/>
    </xf>
    <xf numFmtId="0" fontId="18" fillId="2" borderId="32" xfId="0" applyFont="1" applyFill="1" applyBorder="1" applyAlignment="1">
      <alignment horizontal="right" vertical="center" wrapText="1"/>
    </xf>
    <xf numFmtId="0" fontId="18" fillId="2" borderId="55" xfId="0" applyFont="1" applyFill="1" applyBorder="1" applyAlignment="1">
      <alignment horizontal="right" vertical="center" wrapText="1"/>
    </xf>
    <xf numFmtId="0" fontId="18" fillId="2" borderId="78" xfId="0" applyFont="1" applyFill="1" applyBorder="1" applyAlignment="1">
      <alignment horizontal="right" vertical="center" wrapText="1"/>
    </xf>
    <xf numFmtId="0" fontId="50" fillId="2" borderId="67" xfId="3" applyFont="1" applyFill="1" applyBorder="1" applyAlignment="1">
      <alignment horizontal="center"/>
    </xf>
    <xf numFmtId="0" fontId="0" fillId="2" borderId="2" xfId="0" applyFont="1" applyFill="1" applyBorder="1" applyAlignment="1">
      <alignment horizontal="right"/>
    </xf>
    <xf numFmtId="0" fontId="0" fillId="2" borderId="25" xfId="0" applyFont="1" applyFill="1" applyBorder="1"/>
    <xf numFmtId="0" fontId="17" fillId="2" borderId="50" xfId="0" applyFont="1" applyFill="1" applyBorder="1" applyAlignment="1">
      <alignment horizontal="right" vertical="top" wrapText="1"/>
    </xf>
    <xf numFmtId="0" fontId="17" fillId="2" borderId="64" xfId="0" applyFont="1" applyFill="1" applyBorder="1" applyAlignment="1">
      <alignment horizontal="right" vertical="top" wrapText="1"/>
    </xf>
    <xf numFmtId="0" fontId="17" fillId="2" borderId="42" xfId="0" applyFont="1" applyFill="1" applyBorder="1" applyAlignment="1">
      <alignment horizontal="right" vertical="top" wrapText="1"/>
    </xf>
    <xf numFmtId="0" fontId="17" fillId="2" borderId="44" xfId="0" applyFont="1" applyFill="1" applyBorder="1" applyAlignment="1">
      <alignment horizontal="right" vertical="top" wrapText="1"/>
    </xf>
    <xf numFmtId="3" fontId="0" fillId="17" borderId="18" xfId="0" applyNumberFormat="1" applyFont="1" applyFill="1" applyBorder="1" applyAlignment="1">
      <alignment horizontal="center" vertical="center"/>
    </xf>
    <xf numFmtId="3" fontId="5" fillId="3" borderId="62" xfId="5" applyNumberFormat="1" applyFont="1" applyFill="1" applyBorder="1" applyAlignment="1">
      <alignment horizontal="center"/>
    </xf>
    <xf numFmtId="3" fontId="5" fillId="0" borderId="86" xfId="5" applyNumberFormat="1" applyFont="1" applyFill="1" applyBorder="1" applyAlignment="1">
      <alignment horizontal="center"/>
    </xf>
    <xf numFmtId="3" fontId="5" fillId="3" borderId="63" xfId="5" applyNumberFormat="1" applyFont="1" applyFill="1" applyBorder="1" applyAlignment="1">
      <alignment horizontal="center"/>
    </xf>
    <xf numFmtId="3" fontId="5" fillId="0" borderId="3" xfId="5" applyNumberFormat="1" applyFont="1" applyFill="1" applyBorder="1" applyAlignment="1">
      <alignment horizontal="center"/>
    </xf>
    <xf numFmtId="0" fontId="10" fillId="0" borderId="9" xfId="0" applyFont="1" applyBorder="1" applyAlignment="1">
      <alignment horizontal="center" vertical="center"/>
    </xf>
    <xf numFmtId="0" fontId="72" fillId="5" borderId="9" xfId="0" applyFont="1" applyFill="1" applyBorder="1" applyAlignment="1">
      <alignment horizontal="left" vertical="center"/>
    </xf>
    <xf numFmtId="0" fontId="72" fillId="5" borderId="5" xfId="0" applyFont="1" applyFill="1" applyBorder="1" applyAlignment="1">
      <alignment horizontal="center"/>
    </xf>
    <xf numFmtId="0" fontId="3" fillId="0" borderId="130" xfId="1" quotePrefix="1" applyBorder="1"/>
    <xf numFmtId="49" fontId="3" fillId="0" borderId="131" xfId="1" quotePrefix="1" applyNumberFormat="1" applyBorder="1" applyAlignment="1">
      <alignment horizontal="center"/>
    </xf>
    <xf numFmtId="0" fontId="3" fillId="0" borderId="132" xfId="1" quotePrefix="1" applyBorder="1"/>
    <xf numFmtId="0" fontId="3" fillId="0" borderId="133" xfId="1" applyNumberFormat="1" applyBorder="1" applyAlignment="1">
      <alignment horizontal="center"/>
    </xf>
    <xf numFmtId="16" fontId="3" fillId="0" borderId="133" xfId="1" quotePrefix="1" applyNumberFormat="1" applyBorder="1" applyAlignment="1">
      <alignment horizontal="center"/>
    </xf>
    <xf numFmtId="0" fontId="3" fillId="0" borderId="132" xfId="1" applyBorder="1"/>
    <xf numFmtId="0" fontId="3" fillId="0" borderId="133" xfId="1" quotePrefix="1" applyNumberFormat="1" applyBorder="1" applyAlignment="1">
      <alignment horizontal="center"/>
    </xf>
    <xf numFmtId="0" fontId="3" fillId="21" borderId="132" xfId="1" applyFill="1" applyBorder="1"/>
    <xf numFmtId="0" fontId="0" fillId="0" borderId="133" xfId="0" applyNumberFormat="1" applyBorder="1" applyAlignment="1">
      <alignment horizontal="center"/>
    </xf>
    <xf numFmtId="0" fontId="3" fillId="0" borderId="134" xfId="1" applyBorder="1"/>
    <xf numFmtId="0" fontId="3" fillId="0" borderId="135" xfId="1" quotePrefix="1" applyNumberFormat="1" applyBorder="1" applyAlignment="1">
      <alignment horizontal="center"/>
    </xf>
    <xf numFmtId="0" fontId="0" fillId="30" borderId="0" xfId="0" applyFill="1"/>
    <xf numFmtId="0" fontId="0" fillId="30" borderId="0" xfId="0" applyFill="1" applyAlignment="1">
      <alignment horizontal="left" vertical="top"/>
    </xf>
    <xf numFmtId="0" fontId="0" fillId="30" borderId="0" xfId="0" applyFill="1" applyAlignment="1">
      <alignment horizontal="left" vertical="center"/>
    </xf>
    <xf numFmtId="0" fontId="0" fillId="30" borderId="0" xfId="0" applyFill="1" applyBorder="1"/>
    <xf numFmtId="0" fontId="0" fillId="6" borderId="0" xfId="0" applyFill="1"/>
    <xf numFmtId="0" fontId="5" fillId="6" borderId="0" xfId="0" applyFont="1" applyFill="1"/>
    <xf numFmtId="0" fontId="0" fillId="0" borderId="8" xfId="0" applyBorder="1" applyAlignment="1">
      <alignment horizontal="center" vertical="top" wrapText="1"/>
    </xf>
    <xf numFmtId="0" fontId="71" fillId="2" borderId="9" xfId="0" applyFont="1" applyFill="1" applyBorder="1" applyAlignment="1">
      <alignment horizontal="center" vertical="center"/>
    </xf>
    <xf numFmtId="0" fontId="71" fillId="2" borderId="5" xfId="0" applyFont="1" applyFill="1" applyBorder="1" applyAlignment="1">
      <alignment horizontal="center" vertical="center"/>
    </xf>
    <xf numFmtId="0" fontId="23" fillId="14" borderId="9" xfId="0" applyFont="1" applyFill="1" applyBorder="1" applyAlignment="1">
      <alignment horizontal="center" vertical="center"/>
    </xf>
    <xf numFmtId="0" fontId="23" fillId="14" borderId="5" xfId="0" applyFont="1" applyFill="1" applyBorder="1" applyAlignment="1">
      <alignment horizontal="center" vertical="center"/>
    </xf>
    <xf numFmtId="0" fontId="62" fillId="5" borderId="22" xfId="0" applyFont="1" applyFill="1" applyBorder="1" applyAlignment="1">
      <alignment horizontal="center" vertical="center" wrapText="1"/>
    </xf>
    <xf numFmtId="0" fontId="62" fillId="5" borderId="30" xfId="0" applyFont="1" applyFill="1" applyBorder="1" applyAlignment="1">
      <alignment horizontal="center" vertical="center"/>
    </xf>
    <xf numFmtId="0" fontId="149" fillId="0" borderId="0" xfId="0" applyFont="1" applyAlignment="1">
      <alignment horizontal="center" vertical="center"/>
    </xf>
    <xf numFmtId="0" fontId="117" fillId="0" borderId="0" xfId="0" applyFont="1" applyAlignment="1">
      <alignment horizontal="left" vertical="top" wrapText="1"/>
    </xf>
    <xf numFmtId="0" fontId="148" fillId="0" borderId="0" xfId="0" applyFont="1" applyBorder="1" applyAlignment="1">
      <alignment horizontal="left" vertical="top" wrapText="1"/>
    </xf>
    <xf numFmtId="0" fontId="2" fillId="0" borderId="0" xfId="0" applyFont="1" applyBorder="1" applyAlignment="1">
      <alignment horizontal="left" vertical="top" wrapText="1"/>
    </xf>
    <xf numFmtId="0" fontId="2" fillId="30" borderId="0" xfId="0" applyFont="1" applyFill="1" applyBorder="1" applyAlignment="1">
      <alignment horizontal="left" vertical="top" wrapText="1"/>
    </xf>
    <xf numFmtId="0" fontId="2" fillId="0" borderId="0" xfId="0" applyFont="1" applyBorder="1" applyAlignment="1">
      <alignment horizontal="center" vertical="center" wrapText="1"/>
    </xf>
    <xf numFmtId="0" fontId="10" fillId="0" borderId="0" xfId="0" applyFont="1" applyAlignment="1">
      <alignment horizontal="left" vertical="top" wrapText="1"/>
    </xf>
    <xf numFmtId="0" fontId="55" fillId="5" borderId="9"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11" fillId="2" borderId="6" xfId="0" applyFont="1" applyFill="1" applyBorder="1" applyAlignment="1">
      <alignment vertical="center" wrapText="1"/>
    </xf>
    <xf numFmtId="0" fontId="11" fillId="2" borderId="3" xfId="0" applyFont="1" applyFill="1" applyBorder="1" applyAlignment="1">
      <alignment vertical="center" wrapText="1"/>
    </xf>
    <xf numFmtId="0" fontId="49" fillId="2" borderId="6" xfId="0" applyFont="1" applyFill="1" applyBorder="1" applyAlignment="1">
      <alignment vertical="center" wrapText="1"/>
    </xf>
    <xf numFmtId="0" fontId="49" fillId="2" borderId="3" xfId="0" applyFont="1" applyFill="1" applyBorder="1" applyAlignment="1">
      <alignment vertical="center" wrapText="1"/>
    </xf>
    <xf numFmtId="0" fontId="28" fillId="0" borderId="7" xfId="1" applyFont="1" applyBorder="1" applyAlignment="1">
      <alignment horizontal="left" vertical="top" wrapText="1"/>
    </xf>
    <xf numFmtId="0" fontId="10" fillId="0" borderId="0" xfId="1" applyFont="1" applyAlignment="1">
      <alignment horizontal="left" vertical="top" wrapText="1"/>
    </xf>
    <xf numFmtId="0" fontId="10" fillId="0" borderId="0" xfId="0" applyFont="1" applyFill="1" applyAlignment="1">
      <alignment horizontal="left" vertical="top" wrapText="1"/>
    </xf>
    <xf numFmtId="0" fontId="89" fillId="0" borderId="0" xfId="0" applyFont="1" applyAlignment="1">
      <alignment horizontal="left" vertical="top" wrapText="1"/>
    </xf>
    <xf numFmtId="0" fontId="10" fillId="0" borderId="0" xfId="1" applyFont="1" applyBorder="1" applyAlignment="1">
      <alignment horizontal="left" vertical="top" wrapText="1"/>
    </xf>
    <xf numFmtId="0" fontId="46" fillId="5" borderId="23" xfId="0" applyFont="1" applyFill="1" applyBorder="1" applyAlignment="1">
      <alignment horizontal="center" vertical="center" wrapText="1"/>
    </xf>
    <xf numFmtId="0" fontId="46" fillId="5" borderId="8" xfId="0" applyFont="1" applyFill="1" applyBorder="1" applyAlignment="1">
      <alignment horizontal="center" vertical="center" wrapText="1"/>
    </xf>
    <xf numFmtId="0" fontId="46" fillId="5" borderId="51" xfId="0" applyFont="1" applyFill="1" applyBorder="1" applyAlignment="1">
      <alignment horizontal="center" vertical="center" wrapText="1"/>
    </xf>
    <xf numFmtId="0" fontId="46" fillId="5" borderId="76" xfId="0" applyFont="1" applyFill="1" applyBorder="1" applyAlignment="1">
      <alignment horizontal="center" vertical="center" wrapText="1"/>
    </xf>
    <xf numFmtId="0" fontId="46" fillId="5" borderId="7" xfId="0" applyFont="1" applyFill="1" applyBorder="1" applyAlignment="1">
      <alignment horizontal="center" vertical="center" wrapText="1"/>
    </xf>
    <xf numFmtId="0" fontId="46" fillId="5" borderId="22" xfId="0" applyFont="1" applyFill="1" applyBorder="1" applyAlignment="1">
      <alignment horizontal="center" vertical="center" wrapText="1"/>
    </xf>
    <xf numFmtId="0" fontId="5" fillId="2" borderId="55" xfId="0" applyFont="1" applyFill="1" applyBorder="1" applyAlignment="1">
      <alignment horizontal="right" wrapText="1"/>
    </xf>
    <xf numFmtId="0" fontId="5" fillId="2" borderId="40" xfId="0" applyFont="1" applyFill="1" applyBorder="1" applyAlignment="1">
      <alignment horizontal="right" wrapText="1"/>
    </xf>
    <xf numFmtId="0" fontId="50" fillId="2" borderId="14" xfId="0" applyFont="1" applyFill="1" applyBorder="1" applyAlignment="1">
      <alignment horizontal="center" vertical="center" wrapText="1"/>
    </xf>
    <xf numFmtId="0" fontId="50" fillId="2" borderId="15" xfId="0" applyFont="1" applyFill="1" applyBorder="1" applyAlignment="1">
      <alignment horizontal="center" vertical="center" wrapText="1"/>
    </xf>
    <xf numFmtId="0" fontId="23" fillId="10" borderId="22" xfId="0" applyFont="1" applyFill="1" applyBorder="1" applyAlignment="1">
      <alignment horizontal="center"/>
    </xf>
    <xf numFmtId="0" fontId="23" fillId="10" borderId="7" xfId="0" applyFont="1" applyFill="1" applyBorder="1" applyAlignment="1">
      <alignment horizontal="center"/>
    </xf>
    <xf numFmtId="0" fontId="50" fillId="2" borderId="51" xfId="0" applyFont="1" applyFill="1" applyBorder="1" applyAlignment="1">
      <alignment horizontal="center" vertical="center" wrapText="1"/>
    </xf>
    <xf numFmtId="0" fontId="50" fillId="2" borderId="52" xfId="0" applyFont="1" applyFill="1" applyBorder="1" applyAlignment="1">
      <alignment horizontal="center" vertical="center" wrapText="1"/>
    </xf>
    <xf numFmtId="0" fontId="5" fillId="2" borderId="32" xfId="0" applyFont="1" applyFill="1" applyBorder="1" applyAlignment="1">
      <alignment horizontal="right" wrapText="1"/>
    </xf>
    <xf numFmtId="0" fontId="5" fillId="2" borderId="17" xfId="0" applyFont="1" applyFill="1" applyBorder="1" applyAlignment="1">
      <alignment horizontal="right" wrapText="1"/>
    </xf>
    <xf numFmtId="0" fontId="5" fillId="2" borderId="23"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45" fillId="2" borderId="62" xfId="0" applyFont="1" applyFill="1" applyBorder="1" applyAlignment="1">
      <alignment horizontal="right" vertical="center" wrapText="1"/>
    </xf>
    <xf numFmtId="0" fontId="45" fillId="2" borderId="40"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45" fillId="2" borderId="17" xfId="0" applyFont="1" applyFill="1" applyBorder="1" applyAlignment="1">
      <alignment horizontal="right" vertical="center" wrapText="1"/>
    </xf>
    <xf numFmtId="0" fontId="23" fillId="10" borderId="9" xfId="0" applyFont="1" applyFill="1" applyBorder="1" applyAlignment="1">
      <alignment horizontal="center"/>
    </xf>
    <xf numFmtId="0" fontId="23" fillId="10" borderId="0" xfId="0" applyFont="1" applyFill="1" applyBorder="1" applyAlignment="1">
      <alignment horizontal="center"/>
    </xf>
    <xf numFmtId="0" fontId="5" fillId="2" borderId="78" xfId="0" applyFont="1" applyFill="1" applyBorder="1" applyAlignment="1">
      <alignment horizontal="right" vertical="top" wrapText="1"/>
    </xf>
    <xf numFmtId="0" fontId="5" fillId="2" borderId="37" xfId="0" applyFont="1" applyFill="1" applyBorder="1" applyAlignment="1">
      <alignment horizontal="right" vertical="top" wrapText="1"/>
    </xf>
    <xf numFmtId="0" fontId="42" fillId="4" borderId="67" xfId="0" applyFont="1" applyFill="1" applyBorder="1" applyAlignment="1">
      <alignment horizontal="center" vertical="center" wrapText="1"/>
    </xf>
    <xf numFmtId="0" fontId="42" fillId="4" borderId="61" xfId="0" applyFont="1" applyFill="1" applyBorder="1" applyAlignment="1">
      <alignment horizontal="center" vertical="center" wrapText="1"/>
    </xf>
    <xf numFmtId="0" fontId="23" fillId="10" borderId="23" xfId="0" applyFont="1" applyFill="1" applyBorder="1" applyAlignment="1">
      <alignment horizontal="center"/>
    </xf>
    <xf numFmtId="0" fontId="23" fillId="10" borderId="8" xfId="0" applyFont="1" applyFill="1" applyBorder="1" applyAlignment="1">
      <alignment horizontal="center"/>
    </xf>
    <xf numFmtId="0" fontId="45" fillId="2" borderId="73" xfId="0" applyFont="1" applyFill="1" applyBorder="1" applyAlignment="1">
      <alignment horizontal="right" vertical="center" wrapText="1"/>
    </xf>
    <xf numFmtId="0" fontId="45" fillId="2" borderId="52" xfId="0" applyFont="1" applyFill="1" applyBorder="1" applyAlignment="1">
      <alignment horizontal="right" vertical="center" wrapText="1"/>
    </xf>
    <xf numFmtId="0" fontId="69" fillId="2" borderId="9" xfId="0" applyFont="1" applyFill="1" applyBorder="1" applyAlignment="1">
      <alignment horizontal="center" vertical="center"/>
    </xf>
    <xf numFmtId="0" fontId="69" fillId="2" borderId="0" xfId="0" applyFont="1" applyFill="1" applyBorder="1" applyAlignment="1">
      <alignment horizontal="center" vertical="center"/>
    </xf>
    <xf numFmtId="0" fontId="5" fillId="2" borderId="23" xfId="0" applyFont="1" applyFill="1" applyBorder="1" applyAlignment="1">
      <alignment horizontal="right" vertical="top"/>
    </xf>
    <xf numFmtId="0" fontId="5" fillId="2" borderId="4" xfId="0" applyFont="1" applyFill="1" applyBorder="1" applyAlignment="1">
      <alignment horizontal="right" vertical="top"/>
    </xf>
    <xf numFmtId="0" fontId="46" fillId="5" borderId="9" xfId="0" applyFont="1" applyFill="1" applyBorder="1" applyAlignment="1">
      <alignment horizontal="center" vertical="center" wrapText="1"/>
    </xf>
    <xf numFmtId="0" fontId="46" fillId="5" borderId="0" xfId="0" applyFont="1" applyFill="1" applyBorder="1" applyAlignment="1">
      <alignment horizontal="center" vertical="center" wrapText="1"/>
    </xf>
    <xf numFmtId="0" fontId="5" fillId="2" borderId="23" xfId="0" applyFont="1" applyFill="1" applyBorder="1" applyAlignment="1">
      <alignment horizontal="right" wrapText="1"/>
    </xf>
    <xf numFmtId="0" fontId="5" fillId="2" borderId="4" xfId="0" applyFont="1" applyFill="1" applyBorder="1" applyAlignment="1">
      <alignment horizontal="right" wrapText="1"/>
    </xf>
    <xf numFmtId="0" fontId="5" fillId="2" borderId="55" xfId="0" applyFont="1" applyFill="1" applyBorder="1" applyAlignment="1">
      <alignment horizontal="right" vertical="top" wrapText="1"/>
    </xf>
    <xf numFmtId="0" fontId="5" fillId="2" borderId="40" xfId="0" applyFont="1" applyFill="1" applyBorder="1" applyAlignment="1">
      <alignment horizontal="right" vertical="top" wrapText="1"/>
    </xf>
    <xf numFmtId="0" fontId="14" fillId="5" borderId="25"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23" fillId="10" borderId="25" xfId="0" applyFont="1" applyFill="1" applyBorder="1" applyAlignment="1">
      <alignment horizontal="center"/>
    </xf>
    <xf numFmtId="0" fontId="23" fillId="10" borderId="24" xfId="0" applyFont="1" applyFill="1" applyBorder="1" applyAlignment="1">
      <alignment horizontal="center"/>
    </xf>
    <xf numFmtId="0" fontId="23" fillId="10" borderId="2" xfId="0" applyFont="1" applyFill="1" applyBorder="1" applyAlignment="1">
      <alignment horizontal="center"/>
    </xf>
    <xf numFmtId="0" fontId="14" fillId="5" borderId="7"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55" fillId="5" borderId="25"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55" fillId="5" borderId="2" xfId="0" applyFont="1" applyFill="1" applyBorder="1" applyAlignment="1">
      <alignment horizontal="center" vertical="center" wrapText="1"/>
    </xf>
    <xf numFmtId="0" fontId="15" fillId="3" borderId="7" xfId="0" applyFont="1" applyFill="1" applyBorder="1" applyAlignment="1">
      <alignment horizontal="left" vertical="center" wrapText="1"/>
    </xf>
    <xf numFmtId="0" fontId="23" fillId="10" borderId="4" xfId="0" applyFont="1" applyFill="1" applyBorder="1" applyAlignment="1">
      <alignment horizontal="center"/>
    </xf>
    <xf numFmtId="0" fontId="46" fillId="5" borderId="22" xfId="0" applyFont="1" applyFill="1" applyBorder="1" applyAlignment="1">
      <alignment horizontal="center"/>
    </xf>
    <xf numFmtId="0" fontId="46" fillId="5" borderId="7" xfId="0" applyFont="1" applyFill="1" applyBorder="1" applyAlignment="1">
      <alignment horizontal="center"/>
    </xf>
    <xf numFmtId="0" fontId="46" fillId="5" borderId="30" xfId="0" applyFont="1" applyFill="1" applyBorder="1" applyAlignment="1">
      <alignment horizontal="center"/>
    </xf>
    <xf numFmtId="0" fontId="42" fillId="10" borderId="25" xfId="0" applyFont="1" applyFill="1" applyBorder="1" applyAlignment="1">
      <alignment horizontal="center"/>
    </xf>
    <xf numFmtId="0" fontId="42" fillId="10" borderId="24" xfId="0" applyFont="1" applyFill="1" applyBorder="1" applyAlignment="1">
      <alignment horizontal="center"/>
    </xf>
    <xf numFmtId="0" fontId="42" fillId="10" borderId="2" xfId="0" applyFont="1" applyFill="1" applyBorder="1" applyAlignment="1">
      <alignment horizontal="center"/>
    </xf>
    <xf numFmtId="0" fontId="23" fillId="8" borderId="25" xfId="0" applyFont="1" applyFill="1" applyBorder="1" applyAlignment="1">
      <alignment horizontal="center"/>
    </xf>
    <xf numFmtId="0" fontId="23" fillId="8" borderId="24" xfId="0" applyFont="1" applyFill="1" applyBorder="1" applyAlignment="1">
      <alignment horizontal="center"/>
    </xf>
    <xf numFmtId="0" fontId="23" fillId="8" borderId="2" xfId="0" applyFont="1" applyFill="1" applyBorder="1" applyAlignment="1">
      <alignment horizontal="center"/>
    </xf>
    <xf numFmtId="0" fontId="23" fillId="5" borderId="22"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3" xfId="0" applyFont="1" applyFill="1" applyBorder="1" applyAlignment="1">
      <alignment horizontal="center" vertical="center" wrapText="1"/>
    </xf>
    <xf numFmtId="164" fontId="24" fillId="18" borderId="6" xfId="0" applyNumberFormat="1" applyFont="1" applyFill="1" applyBorder="1" applyAlignment="1">
      <alignment horizontal="center" vertical="center" wrapText="1"/>
    </xf>
    <xf numFmtId="164" fontId="24" fillId="18" borderId="58" xfId="0" applyNumberFormat="1" applyFont="1" applyFill="1" applyBorder="1" applyAlignment="1">
      <alignment horizontal="center" vertical="center" wrapText="1"/>
    </xf>
    <xf numFmtId="164" fontId="24" fillId="18" borderId="3" xfId="0" applyNumberFormat="1" applyFont="1" applyFill="1" applyBorder="1" applyAlignment="1">
      <alignment horizontal="center" vertical="center" wrapText="1"/>
    </xf>
    <xf numFmtId="0" fontId="11" fillId="2" borderId="91" xfId="0" applyFont="1" applyFill="1" applyBorder="1" applyAlignment="1">
      <alignment horizontal="center" vertical="center" wrapText="1"/>
    </xf>
    <xf numFmtId="0" fontId="11" fillId="3" borderId="91"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164" fontId="24" fillId="0" borderId="30" xfId="0" applyNumberFormat="1" applyFont="1" applyFill="1" applyBorder="1" applyAlignment="1">
      <alignment horizontal="center" vertical="center" wrapText="1"/>
    </xf>
    <xf numFmtId="164" fontId="24" fillId="0" borderId="5" xfId="0" applyNumberFormat="1" applyFont="1" applyFill="1" applyBorder="1" applyAlignment="1">
      <alignment horizontal="center" vertical="center" wrapText="1"/>
    </xf>
    <xf numFmtId="164" fontId="24" fillId="0" borderId="4" xfId="0" applyNumberFormat="1" applyFont="1" applyFill="1" applyBorder="1" applyAlignment="1">
      <alignment horizontal="center" vertical="center" wrapText="1"/>
    </xf>
    <xf numFmtId="0" fontId="11" fillId="17" borderId="6" xfId="0" applyFont="1" applyFill="1" applyBorder="1" applyAlignment="1">
      <alignment horizontal="center" vertical="center" wrapText="1"/>
    </xf>
    <xf numFmtId="0" fontId="11" fillId="17" borderId="5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22" fillId="2" borderId="25" xfId="0" applyFont="1" applyFill="1" applyBorder="1" applyAlignment="1">
      <alignment horizontal="center"/>
    </xf>
    <xf numFmtId="0" fontId="22" fillId="2" borderId="24" xfId="0" applyFont="1" applyFill="1" applyBorder="1" applyAlignment="1">
      <alignment horizontal="center"/>
    </xf>
    <xf numFmtId="0" fontId="22" fillId="2" borderId="2" xfId="0" applyFont="1" applyFill="1" applyBorder="1" applyAlignment="1">
      <alignment horizontal="center"/>
    </xf>
    <xf numFmtId="0" fontId="46" fillId="4" borderId="14" xfId="0" applyFont="1" applyFill="1" applyBorder="1" applyAlignment="1">
      <alignment horizontal="center"/>
    </xf>
    <xf numFmtId="0" fontId="46" fillId="4" borderId="57" xfId="0" applyFont="1" applyFill="1" applyBorder="1" applyAlignment="1">
      <alignment horizontal="center"/>
    </xf>
    <xf numFmtId="0" fontId="46" fillId="5" borderId="25" xfId="0" applyFont="1" applyFill="1" applyBorder="1" applyAlignment="1">
      <alignment horizontal="center" vertical="center"/>
    </xf>
    <xf numFmtId="0" fontId="46" fillId="5" borderId="24" xfId="0" applyFont="1" applyFill="1" applyBorder="1" applyAlignment="1">
      <alignment horizontal="center" vertical="center"/>
    </xf>
    <xf numFmtId="0" fontId="46" fillId="5" borderId="2" xfId="0" applyFont="1" applyFill="1" applyBorder="1" applyAlignment="1">
      <alignment horizontal="center" vertical="center"/>
    </xf>
    <xf numFmtId="0" fontId="26" fillId="2" borderId="53" xfId="0" applyFont="1" applyFill="1" applyBorder="1" applyAlignment="1">
      <alignment horizontal="center"/>
    </xf>
    <xf numFmtId="0" fontId="26" fillId="2" borderId="35" xfId="0" applyFont="1" applyFill="1" applyBorder="1" applyAlignment="1">
      <alignment horizontal="center"/>
    </xf>
    <xf numFmtId="0" fontId="46" fillId="5" borderId="22" xfId="0" applyFont="1" applyFill="1" applyBorder="1" applyAlignment="1">
      <alignment horizontal="center" vertical="center"/>
    </xf>
    <xf numFmtId="0" fontId="46" fillId="5" borderId="7" xfId="0" applyFont="1" applyFill="1" applyBorder="1" applyAlignment="1">
      <alignment horizontal="center" vertical="center"/>
    </xf>
    <xf numFmtId="0" fontId="46" fillId="5" borderId="30" xfId="0" applyFont="1" applyFill="1" applyBorder="1" applyAlignment="1">
      <alignment horizontal="center" vertical="center"/>
    </xf>
    <xf numFmtId="0" fontId="46" fillId="5" borderId="25" xfId="0" applyFont="1" applyFill="1" applyBorder="1" applyAlignment="1">
      <alignment horizontal="center"/>
    </xf>
    <xf numFmtId="0" fontId="46" fillId="5" borderId="24" xfId="0" applyFont="1" applyFill="1" applyBorder="1" applyAlignment="1">
      <alignment horizontal="center"/>
    </xf>
    <xf numFmtId="0" fontId="46" fillId="5" borderId="2" xfId="0" applyFont="1" applyFill="1" applyBorder="1" applyAlignment="1">
      <alignment horizontal="center"/>
    </xf>
    <xf numFmtId="0" fontId="23" fillId="5" borderId="5" xfId="0" applyFont="1" applyFill="1" applyBorder="1" applyAlignment="1">
      <alignment horizontal="center" vertical="center" wrapText="1"/>
    </xf>
    <xf numFmtId="0" fontId="58" fillId="5" borderId="23" xfId="0" applyFont="1" applyFill="1" applyBorder="1" applyAlignment="1">
      <alignment horizontal="center"/>
    </xf>
    <xf numFmtId="0" fontId="58" fillId="5" borderId="8" xfId="0" applyFont="1" applyFill="1" applyBorder="1" applyAlignment="1">
      <alignment horizontal="center"/>
    </xf>
    <xf numFmtId="0" fontId="130" fillId="0" borderId="0" xfId="1" applyFont="1" applyAlignment="1">
      <alignment horizontal="left" vertical="top" wrapText="1"/>
    </xf>
    <xf numFmtId="0" fontId="46" fillId="9" borderId="25" xfId="0" applyFont="1" applyFill="1" applyBorder="1" applyAlignment="1">
      <alignment horizontal="center"/>
    </xf>
    <xf numFmtId="0" fontId="46" fillId="9" borderId="24" xfId="0" applyFont="1" applyFill="1" applyBorder="1" applyAlignment="1">
      <alignment horizontal="center"/>
    </xf>
    <xf numFmtId="0" fontId="46" fillId="9" borderId="2" xfId="0" applyFont="1" applyFill="1" applyBorder="1" applyAlignment="1">
      <alignment horizontal="center"/>
    </xf>
    <xf numFmtId="0" fontId="28" fillId="0" borderId="7" xfId="0" applyFont="1" applyBorder="1" applyAlignment="1">
      <alignment horizontal="left" vertical="top" wrapText="1"/>
    </xf>
    <xf numFmtId="0" fontId="58" fillId="5" borderId="25" xfId="0" applyFont="1" applyFill="1" applyBorder="1" applyAlignment="1">
      <alignment horizontal="center" wrapText="1"/>
    </xf>
    <xf numFmtId="0" fontId="58" fillId="5" borderId="24" xfId="0" applyFont="1" applyFill="1" applyBorder="1" applyAlignment="1">
      <alignment horizontal="center" wrapText="1"/>
    </xf>
    <xf numFmtId="0" fontId="58" fillId="5" borderId="2" xfId="0" applyFont="1" applyFill="1" applyBorder="1" applyAlignment="1">
      <alignment horizontal="center" wrapText="1"/>
    </xf>
    <xf numFmtId="169" fontId="42" fillId="8" borderId="25" xfId="0" applyNumberFormat="1" applyFont="1" applyFill="1" applyBorder="1" applyAlignment="1">
      <alignment horizontal="center" wrapText="1"/>
    </xf>
    <xf numFmtId="169" fontId="42" fillId="8" borderId="33" xfId="0" applyNumberFormat="1" applyFont="1" applyFill="1" applyBorder="1" applyAlignment="1">
      <alignment horizontal="center" wrapText="1"/>
    </xf>
    <xf numFmtId="168" fontId="24" fillId="17" borderId="51" xfId="0" applyNumberFormat="1" applyFont="1" applyFill="1" applyBorder="1" applyAlignment="1">
      <alignment horizontal="center" vertical="center" wrapText="1"/>
    </xf>
    <xf numFmtId="168" fontId="24" fillId="17" borderId="52" xfId="0" applyNumberFormat="1" applyFont="1" applyFill="1" applyBorder="1" applyAlignment="1">
      <alignment horizontal="center" vertical="center" wrapText="1"/>
    </xf>
    <xf numFmtId="0" fontId="24" fillId="17" borderId="32" xfId="0" applyFont="1" applyFill="1" applyBorder="1" applyAlignment="1">
      <alignment horizontal="center" vertical="center" wrapText="1"/>
    </xf>
    <xf numFmtId="0" fontId="24" fillId="17" borderId="17" xfId="0" applyFont="1" applyFill="1" applyBorder="1" applyAlignment="1">
      <alignment horizontal="center" vertical="center" wrapText="1"/>
    </xf>
    <xf numFmtId="0" fontId="24" fillId="17" borderId="53" xfId="0" applyFont="1" applyFill="1" applyBorder="1" applyAlignment="1">
      <alignment horizontal="center" vertical="center" wrapText="1"/>
    </xf>
    <xf numFmtId="0" fontId="24" fillId="17" borderId="59" xfId="0" applyFont="1" applyFill="1" applyBorder="1" applyAlignment="1">
      <alignment horizontal="center" vertical="center" wrapText="1"/>
    </xf>
    <xf numFmtId="169" fontId="42" fillId="8" borderId="24" xfId="0" applyNumberFormat="1" applyFont="1" applyFill="1" applyBorder="1" applyAlignment="1">
      <alignment horizontal="center" wrapText="1"/>
    </xf>
    <xf numFmtId="168" fontId="24" fillId="3" borderId="51" xfId="0" applyNumberFormat="1" applyFont="1" applyFill="1" applyBorder="1" applyAlignment="1">
      <alignment horizontal="center" vertical="center" wrapText="1"/>
    </xf>
    <xf numFmtId="168" fontId="24" fillId="3" borderId="52" xfId="0" applyNumberFormat="1"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24" fillId="3" borderId="59" xfId="0" applyFont="1" applyFill="1" applyBorder="1" applyAlignment="1">
      <alignment horizontal="center" vertical="center" wrapText="1"/>
    </xf>
    <xf numFmtId="3" fontId="34" fillId="0" borderId="0" xfId="0" applyNumberFormat="1" applyFont="1" applyFill="1" applyBorder="1" applyAlignment="1">
      <alignment horizontal="left" vertical="top" wrapText="1"/>
    </xf>
    <xf numFmtId="3" fontId="79" fillId="19" borderId="0" xfId="0" applyNumberFormat="1" applyFont="1" applyFill="1" applyBorder="1" applyAlignment="1">
      <alignment horizontal="left" vertical="top"/>
    </xf>
    <xf numFmtId="0" fontId="84" fillId="0" borderId="0" xfId="0" applyFont="1" applyFill="1" applyBorder="1" applyAlignment="1">
      <alignment horizontal="left" vertical="top" wrapText="1"/>
    </xf>
    <xf numFmtId="0" fontId="58" fillId="5" borderId="25" xfId="0" applyFont="1" applyFill="1" applyBorder="1" applyAlignment="1">
      <alignment horizontal="center" vertical="center" wrapText="1"/>
    </xf>
    <xf numFmtId="0" fontId="58" fillId="5" borderId="2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58" fillId="5" borderId="22" xfId="0" applyFont="1" applyFill="1" applyBorder="1" applyAlignment="1">
      <alignment horizontal="center" vertical="center" wrapText="1"/>
    </xf>
    <xf numFmtId="0" fontId="58" fillId="5" borderId="7" xfId="0" applyFont="1" applyFill="1" applyBorder="1" applyAlignment="1">
      <alignment horizontal="center" vertical="center" wrapText="1"/>
    </xf>
    <xf numFmtId="0" fontId="87" fillId="0" borderId="7" xfId="0" applyFont="1" applyFill="1" applyBorder="1" applyAlignment="1">
      <alignment horizontal="left" vertical="top" wrapText="1"/>
    </xf>
    <xf numFmtId="0" fontId="87" fillId="0" borderId="0" xfId="0" applyFont="1" applyFill="1" applyBorder="1" applyAlignment="1">
      <alignment horizontal="left" vertical="top" wrapText="1"/>
    </xf>
    <xf numFmtId="0" fontId="14" fillId="5" borderId="30" xfId="0" applyFont="1" applyFill="1" applyBorder="1" applyAlignment="1">
      <alignment horizontal="center" vertical="center" wrapText="1"/>
    </xf>
    <xf numFmtId="3" fontId="34" fillId="3" borderId="0" xfId="0" applyNumberFormat="1" applyFont="1" applyFill="1" applyBorder="1" applyAlignment="1">
      <alignment horizontal="left" vertical="top" wrapText="1"/>
    </xf>
    <xf numFmtId="168" fontId="24" fillId="0" borderId="51" xfId="0" applyNumberFormat="1" applyFont="1" applyFill="1" applyBorder="1" applyAlignment="1">
      <alignment horizontal="center" vertical="center" wrapText="1"/>
    </xf>
    <xf numFmtId="168" fontId="24" fillId="0" borderId="52" xfId="0" applyNumberFormat="1"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3" borderId="51" xfId="0" applyFont="1" applyFill="1" applyBorder="1" applyAlignment="1">
      <alignment horizontal="center" vertical="center" wrapText="1"/>
    </xf>
    <xf numFmtId="0" fontId="24" fillId="3" borderId="52" xfId="0" applyFont="1" applyFill="1" applyBorder="1" applyAlignment="1">
      <alignment horizontal="center" vertical="center"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164" fontId="0" fillId="4" borderId="66" xfId="0" applyNumberFormat="1" applyFont="1" applyFill="1" applyBorder="1" applyAlignment="1">
      <alignment horizontal="center" vertical="center"/>
    </xf>
    <xf numFmtId="164" fontId="0" fillId="4" borderId="38" xfId="0" applyNumberFormat="1" applyFont="1" applyFill="1" applyBorder="1" applyAlignment="1">
      <alignment horizontal="center" vertical="center"/>
    </xf>
    <xf numFmtId="0" fontId="59" fillId="5" borderId="25" xfId="0" applyFont="1" applyFill="1" applyBorder="1" applyAlignment="1">
      <alignment horizontal="center" wrapText="1"/>
    </xf>
    <xf numFmtId="0" fontId="59" fillId="5" borderId="24" xfId="0" applyFont="1" applyFill="1" applyBorder="1" applyAlignment="1">
      <alignment horizontal="center" wrapText="1"/>
    </xf>
    <xf numFmtId="0" fontId="59" fillId="5" borderId="2" xfId="0" applyFont="1" applyFill="1" applyBorder="1" applyAlignment="1">
      <alignment horizontal="center" wrapText="1"/>
    </xf>
    <xf numFmtId="0" fontId="16" fillId="3" borderId="0" xfId="0" applyFont="1" applyFill="1" applyBorder="1" applyAlignment="1">
      <alignment horizontal="left" vertical="top" wrapText="1"/>
    </xf>
    <xf numFmtId="169" fontId="23" fillId="9" borderId="23" xfId="0" applyNumberFormat="1" applyFont="1" applyFill="1" applyBorder="1" applyAlignment="1">
      <alignment horizontal="center"/>
    </xf>
    <xf numFmtId="169" fontId="23" fillId="9" borderId="8" xfId="0" applyNumberFormat="1" applyFont="1" applyFill="1" applyBorder="1" applyAlignment="1">
      <alignment horizontal="center"/>
    </xf>
    <xf numFmtId="169" fontId="23" fillId="9" borderId="4" xfId="0" applyNumberFormat="1" applyFont="1" applyFill="1" applyBorder="1" applyAlignment="1">
      <alignment horizontal="center"/>
    </xf>
    <xf numFmtId="169" fontId="23" fillId="9" borderId="25" xfId="0" applyNumberFormat="1" applyFont="1" applyFill="1" applyBorder="1" applyAlignment="1">
      <alignment horizontal="center"/>
    </xf>
    <xf numFmtId="169" fontId="23" fillId="9" borderId="24" xfId="0" applyNumberFormat="1" applyFont="1" applyFill="1" applyBorder="1" applyAlignment="1">
      <alignment horizontal="center"/>
    </xf>
    <xf numFmtId="169" fontId="23" fillId="9" borderId="2" xfId="0" applyNumberFormat="1" applyFont="1" applyFill="1" applyBorder="1" applyAlignment="1">
      <alignment horizontal="center"/>
    </xf>
    <xf numFmtId="0" fontId="46" fillId="5" borderId="23" xfId="0" applyFont="1" applyFill="1" applyBorder="1" applyAlignment="1">
      <alignment horizontal="center"/>
    </xf>
    <xf numFmtId="0" fontId="46" fillId="5" borderId="8" xfId="0" applyFont="1" applyFill="1" applyBorder="1" applyAlignment="1">
      <alignment horizontal="center"/>
    </xf>
    <xf numFmtId="0" fontId="46" fillId="5" borderId="4" xfId="0" applyFont="1" applyFill="1" applyBorder="1" applyAlignment="1">
      <alignment horizontal="center"/>
    </xf>
    <xf numFmtId="0" fontId="136" fillId="17" borderId="7" xfId="0" applyFont="1" applyFill="1" applyBorder="1" applyAlignment="1">
      <alignment horizontal="left" vertical="top" wrapText="1"/>
    </xf>
    <xf numFmtId="0" fontId="137" fillId="17" borderId="7" xfId="0" applyFont="1" applyFill="1" applyBorder="1" applyAlignment="1">
      <alignment horizontal="left" vertical="top" wrapText="1"/>
    </xf>
    <xf numFmtId="0" fontId="14" fillId="5" borderId="67"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42" fillId="8" borderId="25" xfId="0" applyFont="1" applyFill="1" applyBorder="1" applyAlignment="1">
      <alignment horizontal="center" vertical="center" wrapText="1"/>
    </xf>
    <xf numFmtId="0" fontId="42" fillId="8" borderId="24" xfId="0" applyFont="1" applyFill="1" applyBorder="1" applyAlignment="1">
      <alignment horizontal="center" vertical="center" wrapText="1"/>
    </xf>
    <xf numFmtId="0" fontId="42" fillId="8" borderId="2" xfId="0" applyFont="1" applyFill="1" applyBorder="1" applyAlignment="1">
      <alignment horizontal="center" vertical="center" wrapText="1"/>
    </xf>
    <xf numFmtId="0" fontId="50" fillId="2" borderId="25"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14" fillId="5" borderId="8" xfId="0" applyFont="1" applyFill="1" applyBorder="1" applyAlignment="1">
      <alignment horizontal="center" vertical="center" wrapText="1"/>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42" fillId="8" borderId="23" xfId="0" applyFont="1" applyFill="1" applyBorder="1" applyAlignment="1">
      <alignment horizontal="center" vertical="center" wrapText="1"/>
    </xf>
    <xf numFmtId="0" fontId="42" fillId="8" borderId="8"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50" fillId="0" borderId="61" xfId="0" applyFont="1" applyFill="1" applyBorder="1" applyAlignment="1">
      <alignment horizontal="center" vertical="center" wrapText="1"/>
    </xf>
    <xf numFmtId="0" fontId="20" fillId="3" borderId="42" xfId="0" applyFont="1" applyFill="1" applyBorder="1" applyAlignment="1">
      <alignment horizontal="center" vertical="center" wrapText="1"/>
    </xf>
    <xf numFmtId="0" fontId="140" fillId="29" borderId="0" xfId="0" applyFont="1" applyFill="1" applyBorder="1" applyAlignment="1">
      <alignment horizontal="left" vertical="top" wrapText="1"/>
    </xf>
    <xf numFmtId="0" fontId="20" fillId="3" borderId="32"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57" fillId="8" borderId="25" xfId="0" applyFont="1" applyFill="1" applyBorder="1" applyAlignment="1">
      <alignment horizontal="center" vertical="top"/>
    </xf>
    <xf numFmtId="0" fontId="57" fillId="8" borderId="24" xfId="0" applyFont="1" applyFill="1" applyBorder="1" applyAlignment="1">
      <alignment horizontal="center" vertical="top"/>
    </xf>
    <xf numFmtId="0" fontId="57" fillId="8" borderId="2" xfId="0" applyFont="1" applyFill="1" applyBorder="1" applyAlignment="1">
      <alignment horizontal="center" vertical="top"/>
    </xf>
    <xf numFmtId="0" fontId="23" fillId="5" borderId="22" xfId="0" applyFont="1" applyFill="1" applyBorder="1" applyAlignment="1">
      <alignment horizontal="center" vertical="top" wrapText="1"/>
    </xf>
    <xf numFmtId="0" fontId="23" fillId="5" borderId="7" xfId="0" applyFont="1" applyFill="1" applyBorder="1" applyAlignment="1">
      <alignment horizontal="center" vertical="top"/>
    </xf>
    <xf numFmtId="0" fontId="23" fillId="5" borderId="30" xfId="0" applyFont="1" applyFill="1" applyBorder="1" applyAlignment="1">
      <alignment horizontal="center" vertical="top"/>
    </xf>
    <xf numFmtId="0" fontId="57" fillId="5" borderId="25" xfId="0" applyFont="1" applyFill="1" applyBorder="1" applyAlignment="1">
      <alignment horizontal="center" vertical="top" wrapText="1"/>
    </xf>
    <xf numFmtId="0" fontId="57" fillId="5" borderId="24" xfId="0" applyFont="1" applyFill="1" applyBorder="1" applyAlignment="1">
      <alignment horizontal="center" vertical="top" wrapText="1"/>
    </xf>
    <xf numFmtId="0" fontId="57" fillId="5" borderId="2" xfId="0" applyFont="1" applyFill="1" applyBorder="1" applyAlignment="1">
      <alignment horizontal="center" vertical="top" wrapText="1"/>
    </xf>
    <xf numFmtId="0" fontId="61" fillId="2" borderId="6" xfId="0" applyFont="1" applyFill="1" applyBorder="1" applyAlignment="1">
      <alignment horizontal="center" vertical="center" wrapText="1"/>
    </xf>
    <xf numFmtId="0" fontId="20" fillId="3" borderId="44" xfId="0" applyFont="1" applyFill="1" applyBorder="1" applyAlignment="1">
      <alignment horizontal="center" vertical="center" wrapText="1"/>
    </xf>
    <xf numFmtId="0" fontId="61" fillId="2" borderId="30" xfId="0" applyFont="1" applyFill="1" applyBorder="1" applyAlignment="1">
      <alignment horizontal="center" vertical="center" wrapText="1"/>
    </xf>
    <xf numFmtId="0" fontId="20" fillId="17" borderId="14" xfId="0" applyFont="1" applyFill="1" applyBorder="1" applyAlignment="1">
      <alignment horizontal="center" vertical="center" wrapText="1"/>
    </xf>
    <xf numFmtId="0" fontId="20" fillId="17" borderId="57" xfId="0" applyFont="1" applyFill="1" applyBorder="1" applyAlignment="1">
      <alignment horizontal="center" vertical="center" wrapText="1"/>
    </xf>
    <xf numFmtId="0" fontId="20" fillId="17" borderId="15"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20" fillId="17" borderId="18" xfId="0" applyFont="1" applyFill="1" applyBorder="1" applyAlignment="1">
      <alignment horizontal="center" vertical="center" wrapText="1"/>
    </xf>
    <xf numFmtId="0" fontId="20" fillId="17" borderId="31" xfId="0" applyFont="1" applyFill="1" applyBorder="1" applyAlignment="1">
      <alignment horizontal="center" vertical="center" wrapText="1"/>
    </xf>
    <xf numFmtId="0" fontId="20" fillId="17" borderId="20"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57" fillId="8" borderId="23" xfId="0" applyFont="1" applyFill="1" applyBorder="1" applyAlignment="1">
      <alignment horizontal="center" vertical="top"/>
    </xf>
    <xf numFmtId="0" fontId="57" fillId="8" borderId="8" xfId="0" applyFont="1" applyFill="1" applyBorder="1" applyAlignment="1">
      <alignment horizontal="center" vertical="top"/>
    </xf>
    <xf numFmtId="0" fontId="57" fillId="8" borderId="4" xfId="0" applyFont="1" applyFill="1" applyBorder="1" applyAlignment="1">
      <alignment horizontal="center" vertical="top"/>
    </xf>
    <xf numFmtId="0" fontId="20" fillId="3" borderId="15"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145" fillId="29" borderId="0" xfId="0" applyFont="1" applyFill="1" applyBorder="1" applyAlignment="1">
      <alignment horizontal="left" vertical="top" wrapText="1"/>
    </xf>
    <xf numFmtId="0" fontId="27" fillId="29" borderId="0" xfId="0" applyFont="1" applyFill="1" applyBorder="1" applyAlignment="1">
      <alignment horizontal="left" vertical="top" wrapText="1"/>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61" fillId="2" borderId="5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28" fillId="3" borderId="0" xfId="0" applyFont="1" applyFill="1" applyAlignment="1">
      <alignment horizontal="left" vertical="top" wrapText="1"/>
    </xf>
    <xf numFmtId="0" fontId="102" fillId="0" borderId="0" xfId="0" applyFont="1" applyFill="1" applyBorder="1" applyAlignment="1">
      <alignment horizontal="left" vertical="top" wrapText="1"/>
    </xf>
    <xf numFmtId="0" fontId="0" fillId="0" borderId="4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20" fillId="0" borderId="106" xfId="0" applyFont="1" applyFill="1" applyBorder="1" applyAlignment="1">
      <alignment horizontal="center" vertical="center" wrapText="1"/>
    </xf>
    <xf numFmtId="0" fontId="20" fillId="0" borderId="84"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52" fillId="3" borderId="10" xfId="0" applyFont="1" applyFill="1" applyBorder="1" applyAlignment="1">
      <alignment horizontal="center" vertical="top" wrapText="1"/>
    </xf>
    <xf numFmtId="0" fontId="52" fillId="0" borderId="1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24" fillId="0" borderId="57" xfId="0" applyFont="1" applyBorder="1" applyAlignment="1">
      <alignment horizontal="center" vertical="center" wrapText="1"/>
    </xf>
    <xf numFmtId="0" fontId="24" fillId="0" borderId="15" xfId="0" applyFont="1" applyBorder="1" applyAlignment="1">
      <alignment horizontal="center" vertical="center" wrapText="1"/>
    </xf>
    <xf numFmtId="0" fontId="24" fillId="3" borderId="57" xfId="0" applyFont="1" applyFill="1" applyBorder="1" applyAlignment="1">
      <alignment horizontal="center" vertical="center" wrapText="1"/>
    </xf>
    <xf numFmtId="0" fontId="52" fillId="0" borderId="10" xfId="0" applyFont="1" applyBorder="1" applyAlignment="1">
      <alignment horizontal="center" vertical="top" wrapText="1"/>
    </xf>
    <xf numFmtId="0" fontId="52" fillId="0" borderId="10" xfId="0" applyFont="1" applyBorder="1" applyAlignment="1">
      <alignment horizontal="center" vertical="center" wrapText="1"/>
    </xf>
    <xf numFmtId="0" fontId="52" fillId="0" borderId="19" xfId="0" applyFont="1" applyBorder="1" applyAlignment="1">
      <alignment horizontal="center" vertical="center" wrapText="1"/>
    </xf>
    <xf numFmtId="0" fontId="24" fillId="3" borderId="10"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0" fillId="3" borderId="44" xfId="0" applyFill="1" applyBorder="1" applyAlignment="1">
      <alignment horizontal="center" vertical="center" wrapText="1"/>
    </xf>
    <xf numFmtId="0" fontId="24" fillId="3" borderId="50" xfId="0" applyFont="1" applyFill="1" applyBorder="1" applyAlignment="1">
      <alignment horizontal="center" vertical="center" wrapText="1"/>
    </xf>
    <xf numFmtId="0" fontId="0" fillId="3" borderId="50" xfId="0" applyFill="1" applyBorder="1" applyAlignment="1">
      <alignment horizontal="center" vertical="center" wrapText="1"/>
    </xf>
    <xf numFmtId="0" fontId="24" fillId="0" borderId="10" xfId="0" applyFont="1" applyBorder="1" applyAlignment="1">
      <alignment horizontal="center" vertical="center" wrapText="1"/>
    </xf>
    <xf numFmtId="0" fontId="24" fillId="0" borderId="19" xfId="0" applyFont="1" applyBorder="1" applyAlignment="1">
      <alignment horizontal="center" vertical="center" wrapText="1"/>
    </xf>
    <xf numFmtId="0" fontId="57" fillId="5" borderId="22" xfId="0" applyFont="1" applyFill="1" applyBorder="1" applyAlignment="1">
      <alignment horizontal="center" vertical="top" wrapText="1"/>
    </xf>
    <xf numFmtId="0" fontId="57" fillId="5" borderId="7" xfId="0" applyFont="1" applyFill="1" applyBorder="1" applyAlignment="1">
      <alignment horizontal="center" vertical="top"/>
    </xf>
    <xf numFmtId="0" fontId="57" fillId="5" borderId="30" xfId="0" applyFont="1" applyFill="1" applyBorder="1" applyAlignment="1">
      <alignment horizontal="center" vertical="top"/>
    </xf>
    <xf numFmtId="0" fontId="20" fillId="3" borderId="51" xfId="0" applyFont="1" applyFill="1" applyBorder="1" applyAlignment="1">
      <alignment horizontal="center" vertical="center" wrapText="1"/>
    </xf>
    <xf numFmtId="0" fontId="20" fillId="3" borderId="76" xfId="0" applyFont="1" applyFill="1" applyBorder="1" applyAlignment="1">
      <alignment horizontal="center" vertical="center" wrapText="1"/>
    </xf>
    <xf numFmtId="0" fontId="20" fillId="3" borderId="52" xfId="0" applyFont="1" applyFill="1" applyBorder="1" applyAlignment="1">
      <alignment horizontal="center" vertical="center" wrapText="1"/>
    </xf>
    <xf numFmtId="0" fontId="20" fillId="3" borderId="53" xfId="0" applyFont="1" applyFill="1" applyBorder="1" applyAlignment="1">
      <alignment horizontal="center" vertical="center" wrapText="1"/>
    </xf>
    <xf numFmtId="0" fontId="20" fillId="3" borderId="77" xfId="0" applyFont="1" applyFill="1" applyBorder="1" applyAlignment="1">
      <alignment horizontal="center" vertical="center" wrapText="1"/>
    </xf>
    <xf numFmtId="0" fontId="20" fillId="3" borderId="59" xfId="0" applyFont="1" applyFill="1" applyBorder="1" applyAlignment="1">
      <alignment horizontal="center" vertical="center" wrapText="1"/>
    </xf>
    <xf numFmtId="0" fontId="61" fillId="2" borderId="68"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0" fillId="3" borderId="42" xfId="0" applyFill="1" applyBorder="1" applyAlignment="1">
      <alignment horizontal="center" vertical="center" wrapText="1"/>
    </xf>
    <xf numFmtId="0" fontId="61" fillId="2" borderId="25"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52" fillId="0" borderId="31" xfId="0" applyFont="1" applyBorder="1" applyAlignment="1">
      <alignment horizontal="center" vertical="top" wrapText="1"/>
    </xf>
    <xf numFmtId="0" fontId="61" fillId="2" borderId="22"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20" xfId="0" applyFont="1" applyBorder="1" applyAlignment="1">
      <alignment horizontal="center" vertical="center" wrapText="1"/>
    </xf>
    <xf numFmtId="0" fontId="24" fillId="3" borderId="19" xfId="0" applyFont="1" applyFill="1" applyBorder="1" applyAlignment="1">
      <alignment horizontal="center" vertical="center" wrapText="1"/>
    </xf>
    <xf numFmtId="0" fontId="102" fillId="0" borderId="7" xfId="0" applyFont="1" applyFill="1" applyBorder="1" applyAlignment="1">
      <alignment horizontal="left" vertical="top" wrapText="1"/>
    </xf>
    <xf numFmtId="0" fontId="61" fillId="2" borderId="49" xfId="0" applyFont="1" applyFill="1" applyBorder="1" applyAlignment="1">
      <alignment horizontal="center" vertical="center" wrapText="1"/>
    </xf>
    <xf numFmtId="0" fontId="20" fillId="20" borderId="29" xfId="0" applyFont="1" applyFill="1" applyBorder="1" applyAlignment="1">
      <alignment horizontal="center" vertical="center" wrapText="1"/>
    </xf>
    <xf numFmtId="0" fontId="20" fillId="20" borderId="38" xfId="0" applyFont="1" applyFill="1" applyBorder="1" applyAlignment="1">
      <alignment horizontal="center" vertical="center" wrapText="1"/>
    </xf>
    <xf numFmtId="0" fontId="20" fillId="3" borderId="50" xfId="0" applyFont="1" applyFill="1" applyBorder="1" applyAlignment="1">
      <alignment horizontal="center" vertical="center" wrapText="1"/>
    </xf>
    <xf numFmtId="0" fontId="14" fillId="8" borderId="25" xfId="0" applyFont="1" applyFill="1" applyBorder="1" applyAlignment="1">
      <alignment horizontal="center" wrapText="1"/>
    </xf>
    <xf numFmtId="0" fontId="14" fillId="8" borderId="24" xfId="0" applyFont="1" applyFill="1" applyBorder="1" applyAlignment="1">
      <alignment horizontal="center" wrapText="1"/>
    </xf>
    <xf numFmtId="0" fontId="14" fillId="8" borderId="2" xfId="0" applyFont="1" applyFill="1" applyBorder="1" applyAlignment="1">
      <alignment horizontal="center" wrapText="1"/>
    </xf>
    <xf numFmtId="172" fontId="23" fillId="8" borderId="25" xfId="0" applyNumberFormat="1" applyFont="1" applyFill="1" applyBorder="1" applyAlignment="1">
      <alignment horizontal="center"/>
    </xf>
    <xf numFmtId="172" fontId="23" fillId="8" borderId="24" xfId="0" applyNumberFormat="1" applyFont="1" applyFill="1" applyBorder="1" applyAlignment="1">
      <alignment horizontal="center"/>
    </xf>
    <xf numFmtId="172" fontId="23" fillId="8" borderId="2" xfId="0" applyNumberFormat="1" applyFont="1" applyFill="1" applyBorder="1" applyAlignment="1">
      <alignment horizontal="center"/>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0" fillId="17" borderId="9" xfId="2" quotePrefix="1" applyNumberFormat="1" applyFont="1" applyFill="1" applyBorder="1" applyAlignment="1">
      <alignment horizontal="center" vertical="center"/>
    </xf>
    <xf numFmtId="0" fontId="0" fillId="17" borderId="5" xfId="2" quotePrefix="1" applyNumberFormat="1" applyFont="1" applyFill="1" applyBorder="1" applyAlignment="1">
      <alignment horizontal="center" vertical="center"/>
    </xf>
    <xf numFmtId="0" fontId="0" fillId="3" borderId="9" xfId="2" quotePrefix="1" applyNumberFormat="1" applyFont="1" applyFill="1" applyBorder="1" applyAlignment="1">
      <alignment horizontal="center" vertical="center"/>
    </xf>
    <xf numFmtId="0" fontId="0" fillId="3" borderId="5" xfId="2" quotePrefix="1" applyNumberFormat="1" applyFont="1" applyFill="1" applyBorder="1" applyAlignment="1">
      <alignment horizontal="center" vertical="center"/>
    </xf>
    <xf numFmtId="0" fontId="27" fillId="0" borderId="7" xfId="0" applyFont="1" applyBorder="1" applyAlignment="1">
      <alignment horizontal="left" vertical="top" wrapText="1"/>
    </xf>
    <xf numFmtId="164" fontId="0" fillId="3" borderId="6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3" fontId="0" fillId="3" borderId="51" xfId="0" applyNumberFormat="1" applyFont="1" applyFill="1" applyBorder="1" applyAlignment="1">
      <alignment horizontal="center" vertical="center"/>
    </xf>
    <xf numFmtId="3" fontId="0" fillId="3" borderId="52" xfId="0" applyNumberFormat="1" applyFont="1" applyFill="1" applyBorder="1" applyAlignment="1">
      <alignment horizontal="center" vertical="center"/>
    </xf>
    <xf numFmtId="3" fontId="0" fillId="3" borderId="90" xfId="0" applyNumberFormat="1" applyFont="1" applyFill="1" applyBorder="1" applyAlignment="1">
      <alignment horizontal="center" vertical="center"/>
    </xf>
    <xf numFmtId="3" fontId="0" fillId="3" borderId="102" xfId="0" applyNumberFormat="1" applyFont="1" applyFill="1" applyBorder="1" applyAlignment="1">
      <alignment horizontal="center" vertical="center"/>
    </xf>
    <xf numFmtId="0" fontId="52" fillId="0" borderId="9" xfId="2" quotePrefix="1" applyNumberFormat="1" applyFont="1" applyFill="1" applyBorder="1" applyAlignment="1">
      <alignment horizontal="center" vertical="center"/>
    </xf>
    <xf numFmtId="0" fontId="52" fillId="0" borderId="5" xfId="2" quotePrefix="1"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2" fontId="0" fillId="3" borderId="25" xfId="0" quotePrefix="1" applyNumberFormat="1" applyFont="1" applyFill="1" applyBorder="1" applyAlignment="1">
      <alignment horizontal="center" vertical="center"/>
    </xf>
    <xf numFmtId="2" fontId="0" fillId="3" borderId="2" xfId="0" quotePrefix="1"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0" fillId="0" borderId="25" xfId="2" quotePrefix="1" applyNumberFormat="1" applyFont="1" applyFill="1" applyBorder="1" applyAlignment="1">
      <alignment horizontal="center" vertical="center"/>
    </xf>
    <xf numFmtId="0" fontId="0" fillId="0" borderId="2" xfId="2" quotePrefix="1" applyNumberFormat="1" applyFont="1" applyFill="1" applyBorder="1" applyAlignment="1">
      <alignment horizontal="center" vertical="center"/>
    </xf>
    <xf numFmtId="0" fontId="27" fillId="0" borderId="0" xfId="0" applyFont="1" applyAlignment="1">
      <alignment horizontal="left" vertical="top" wrapText="1"/>
    </xf>
    <xf numFmtId="169" fontId="23" fillId="8" borderId="25" xfId="0" applyNumberFormat="1" applyFont="1" applyFill="1" applyBorder="1" applyAlignment="1">
      <alignment horizontal="center"/>
    </xf>
    <xf numFmtId="169" fontId="23" fillId="8" borderId="24" xfId="0" applyNumberFormat="1" applyFont="1" applyFill="1" applyBorder="1" applyAlignment="1">
      <alignment horizontal="center"/>
    </xf>
    <xf numFmtId="169" fontId="23" fillId="8" borderId="2" xfId="0" applyNumberFormat="1" applyFont="1" applyFill="1" applyBorder="1" applyAlignment="1">
      <alignment horizontal="center"/>
    </xf>
    <xf numFmtId="0" fontId="46" fillId="11" borderId="25" xfId="0" applyFont="1" applyFill="1" applyBorder="1" applyAlignment="1">
      <alignment horizontal="center"/>
    </xf>
    <xf numFmtId="0" fontId="46" fillId="11" borderId="24" xfId="0" applyFont="1" applyFill="1" applyBorder="1" applyAlignment="1">
      <alignment horizontal="center"/>
    </xf>
    <xf numFmtId="0" fontId="46" fillId="11" borderId="2" xfId="0" applyFont="1" applyFill="1" applyBorder="1" applyAlignment="1">
      <alignment horizontal="center"/>
    </xf>
    <xf numFmtId="0" fontId="140" fillId="3" borderId="22" xfId="0" applyFont="1" applyFill="1" applyBorder="1" applyAlignment="1">
      <alignment horizontal="left" vertical="top" wrapText="1"/>
    </xf>
    <xf numFmtId="0" fontId="140" fillId="3" borderId="7" xfId="0" applyFont="1" applyFill="1" applyBorder="1" applyAlignment="1">
      <alignment horizontal="left" vertical="top" wrapText="1"/>
    </xf>
    <xf numFmtId="10" fontId="0" fillId="17" borderId="32" xfId="0" quotePrefix="1" applyNumberFormat="1" applyFont="1" applyFill="1" applyBorder="1" applyAlignment="1">
      <alignment horizontal="center" vertical="center"/>
    </xf>
    <xf numFmtId="10" fontId="0" fillId="17" borderId="17" xfId="0" quotePrefix="1" applyNumberFormat="1" applyFont="1" applyFill="1" applyBorder="1" applyAlignment="1">
      <alignment horizontal="center" vertical="center"/>
    </xf>
    <xf numFmtId="10" fontId="0" fillId="17" borderId="53" xfId="0" quotePrefix="1" applyNumberFormat="1" applyFont="1" applyFill="1" applyBorder="1" applyAlignment="1">
      <alignment horizontal="center" vertical="center"/>
    </xf>
    <xf numFmtId="10" fontId="0" fillId="17" borderId="59" xfId="0" quotePrefix="1" applyNumberFormat="1" applyFont="1" applyFill="1" applyBorder="1" applyAlignment="1">
      <alignment horizontal="center" vertical="center"/>
    </xf>
    <xf numFmtId="10" fontId="0" fillId="17" borderId="78" xfId="0" quotePrefix="1" applyNumberFormat="1" applyFont="1" applyFill="1" applyBorder="1" applyAlignment="1">
      <alignment horizontal="center" vertical="center"/>
    </xf>
    <xf numFmtId="10" fontId="0" fillId="17" borderId="37" xfId="0" quotePrefix="1" applyNumberFormat="1" applyFont="1" applyFill="1" applyBorder="1" applyAlignment="1">
      <alignment horizontal="center" vertical="center"/>
    </xf>
    <xf numFmtId="10" fontId="0" fillId="17" borderId="51" xfId="0" quotePrefix="1" applyNumberFormat="1" applyFont="1" applyFill="1" applyBorder="1" applyAlignment="1">
      <alignment horizontal="center" vertical="center"/>
    </xf>
    <xf numFmtId="10" fontId="0" fillId="17" borderId="52" xfId="0" quotePrefix="1" applyNumberFormat="1" applyFont="1" applyFill="1" applyBorder="1" applyAlignment="1">
      <alignment horizontal="center" vertical="center"/>
    </xf>
    <xf numFmtId="10" fontId="0" fillId="3" borderId="32" xfId="0" quotePrefix="1" applyNumberFormat="1" applyFont="1" applyFill="1" applyBorder="1" applyAlignment="1">
      <alignment horizontal="center" vertical="center"/>
    </xf>
    <xf numFmtId="10" fontId="0" fillId="3" borderId="17" xfId="0" quotePrefix="1" applyNumberFormat="1" applyFont="1" applyFill="1" applyBorder="1" applyAlignment="1">
      <alignment horizontal="center" vertical="center"/>
    </xf>
    <xf numFmtId="10" fontId="0" fillId="3" borderId="53" xfId="0" quotePrefix="1" applyNumberFormat="1" applyFont="1" applyFill="1" applyBorder="1" applyAlignment="1">
      <alignment horizontal="center" vertical="center"/>
    </xf>
    <xf numFmtId="10" fontId="0" fillId="3" borderId="59" xfId="0" quotePrefix="1" applyNumberFormat="1" applyFont="1" applyFill="1" applyBorder="1" applyAlignment="1">
      <alignment horizontal="center" vertical="center"/>
    </xf>
    <xf numFmtId="10" fontId="0" fillId="3" borderId="78" xfId="0" quotePrefix="1" applyNumberFormat="1" applyFont="1" applyFill="1" applyBorder="1" applyAlignment="1">
      <alignment horizontal="center" vertical="center"/>
    </xf>
    <xf numFmtId="10" fontId="0" fillId="3" borderId="37" xfId="0" quotePrefix="1" applyNumberFormat="1" applyFont="1" applyFill="1" applyBorder="1" applyAlignment="1">
      <alignment horizontal="center" vertical="center"/>
    </xf>
    <xf numFmtId="10" fontId="0" fillId="3" borderId="51" xfId="0" quotePrefix="1" applyNumberFormat="1" applyFont="1" applyFill="1" applyBorder="1" applyAlignment="1">
      <alignment horizontal="center" vertical="center"/>
    </xf>
    <xf numFmtId="10" fontId="0" fillId="3" borderId="52" xfId="0" quotePrefix="1" applyNumberFormat="1" applyFont="1" applyFill="1" applyBorder="1" applyAlignment="1">
      <alignment horizontal="center" vertical="center"/>
    </xf>
    <xf numFmtId="0" fontId="0" fillId="3" borderId="78" xfId="0" quotePrefix="1" applyNumberFormat="1" applyFont="1" applyFill="1" applyBorder="1" applyAlignment="1">
      <alignment horizontal="center" vertical="center"/>
    </xf>
    <xf numFmtId="0" fontId="0" fillId="3" borderId="37" xfId="0" quotePrefix="1" applyNumberFormat="1" applyFont="1" applyFill="1" applyBorder="1" applyAlignment="1">
      <alignment horizontal="center" vertical="center"/>
    </xf>
    <xf numFmtId="0" fontId="0" fillId="3" borderId="53" xfId="0" quotePrefix="1" applyNumberFormat="1" applyFont="1" applyFill="1" applyBorder="1" applyAlignment="1">
      <alignment horizontal="center" vertical="center"/>
    </xf>
    <xf numFmtId="0" fontId="0" fillId="3" borderId="59" xfId="0" quotePrefix="1" applyNumberFormat="1" applyFont="1" applyFill="1" applyBorder="1" applyAlignment="1">
      <alignment horizontal="center" vertical="center"/>
    </xf>
    <xf numFmtId="0" fontId="0" fillId="3" borderId="32" xfId="0" quotePrefix="1" applyNumberFormat="1" applyFont="1" applyFill="1" applyBorder="1" applyAlignment="1">
      <alignment horizontal="center" vertical="center"/>
    </xf>
    <xf numFmtId="0" fontId="0" fillId="3" borderId="17" xfId="0" quotePrefix="1" applyNumberFormat="1" applyFont="1" applyFill="1" applyBorder="1" applyAlignment="1">
      <alignment horizontal="center" vertical="center"/>
    </xf>
    <xf numFmtId="0" fontId="0" fillId="3" borderId="51" xfId="0" quotePrefix="1" applyNumberFormat="1" applyFont="1" applyFill="1" applyBorder="1" applyAlignment="1">
      <alignment horizontal="center" vertical="center"/>
    </xf>
    <xf numFmtId="0" fontId="0" fillId="3" borderId="52" xfId="0" quotePrefix="1" applyNumberFormat="1" applyFont="1" applyFill="1" applyBorder="1" applyAlignment="1">
      <alignment horizontal="center" vertical="center"/>
    </xf>
    <xf numFmtId="10" fontId="0" fillId="0" borderId="78" xfId="0" quotePrefix="1" applyNumberFormat="1" applyFont="1" applyFill="1" applyBorder="1" applyAlignment="1">
      <alignment horizontal="center" vertical="center"/>
    </xf>
    <xf numFmtId="10" fontId="0" fillId="0" borderId="37" xfId="0" quotePrefix="1" applyNumberFormat="1" applyFont="1" applyFill="1" applyBorder="1" applyAlignment="1">
      <alignment horizontal="center" vertical="center"/>
    </xf>
    <xf numFmtId="10" fontId="0" fillId="0" borderId="32" xfId="0" quotePrefix="1" applyNumberFormat="1" applyFont="1" applyFill="1" applyBorder="1" applyAlignment="1">
      <alignment horizontal="center" vertical="center"/>
    </xf>
    <xf numFmtId="10" fontId="0" fillId="0" borderId="17" xfId="0" quotePrefix="1" applyNumberFormat="1" applyFont="1" applyFill="1" applyBorder="1" applyAlignment="1">
      <alignment horizontal="center" vertical="center"/>
    </xf>
    <xf numFmtId="10" fontId="0" fillId="0" borderId="53" xfId="0" quotePrefix="1" applyNumberFormat="1" applyFont="1" applyFill="1" applyBorder="1" applyAlignment="1">
      <alignment horizontal="center" vertical="center"/>
    </xf>
    <xf numFmtId="10" fontId="0" fillId="0" borderId="59" xfId="0" quotePrefix="1" applyNumberFormat="1" applyFont="1" applyFill="1" applyBorder="1" applyAlignment="1">
      <alignment horizontal="center" vertical="center"/>
    </xf>
    <xf numFmtId="10" fontId="0" fillId="0" borderId="51" xfId="0" quotePrefix="1" applyNumberFormat="1" applyFont="1" applyFill="1" applyBorder="1" applyAlignment="1">
      <alignment horizontal="center" vertical="center"/>
    </xf>
    <xf numFmtId="10" fontId="0" fillId="0" borderId="52" xfId="0" quotePrefix="1" applyNumberFormat="1" applyFont="1" applyFill="1" applyBorder="1" applyAlignment="1">
      <alignment horizontal="center" vertical="center"/>
    </xf>
    <xf numFmtId="0" fontId="0" fillId="3" borderId="78" xfId="2" quotePrefix="1" applyNumberFormat="1" applyFont="1" applyFill="1" applyBorder="1" applyAlignment="1">
      <alignment horizontal="center" vertical="center"/>
    </xf>
    <xf numFmtId="0" fontId="0" fillId="3" borderId="37" xfId="2" quotePrefix="1" applyNumberFormat="1" applyFont="1" applyFill="1" applyBorder="1" applyAlignment="1">
      <alignment horizontal="center" vertical="center"/>
    </xf>
    <xf numFmtId="2" fontId="0" fillId="3" borderId="32" xfId="0" quotePrefix="1" applyNumberFormat="1" applyFont="1" applyFill="1" applyBorder="1" applyAlignment="1">
      <alignment horizontal="center" vertical="center"/>
    </xf>
    <xf numFmtId="2" fontId="0" fillId="3" borderId="17" xfId="0" quotePrefix="1" applyNumberFormat="1" applyFont="1" applyFill="1" applyBorder="1" applyAlignment="1">
      <alignment horizontal="center" vertical="center"/>
    </xf>
    <xf numFmtId="2" fontId="0" fillId="3" borderId="53" xfId="0" quotePrefix="1" applyNumberFormat="1" applyFont="1" applyFill="1" applyBorder="1" applyAlignment="1">
      <alignment horizontal="center" vertical="center"/>
    </xf>
    <xf numFmtId="2" fontId="0" fillId="3" borderId="59" xfId="0" quotePrefix="1" applyNumberFormat="1" applyFont="1" applyFill="1" applyBorder="1" applyAlignment="1">
      <alignment horizontal="center" vertical="center"/>
    </xf>
    <xf numFmtId="2" fontId="0" fillId="3" borderId="78" xfId="0" quotePrefix="1" applyNumberFormat="1" applyFont="1" applyFill="1" applyBorder="1" applyAlignment="1">
      <alignment horizontal="center" vertical="center"/>
    </xf>
    <xf numFmtId="2" fontId="0" fillId="3" borderId="37" xfId="0" quotePrefix="1" applyNumberFormat="1" applyFont="1" applyFill="1" applyBorder="1" applyAlignment="1">
      <alignment horizontal="center" vertical="center"/>
    </xf>
    <xf numFmtId="2" fontId="0" fillId="3" borderId="51" xfId="0" quotePrefix="1" applyNumberFormat="1" applyFont="1" applyFill="1" applyBorder="1" applyAlignment="1">
      <alignment horizontal="center" vertical="center"/>
    </xf>
    <xf numFmtId="2" fontId="0" fillId="3" borderId="52" xfId="0" quotePrefix="1" applyNumberFormat="1" applyFont="1" applyFill="1" applyBorder="1" applyAlignment="1">
      <alignment horizontal="center" vertical="center"/>
    </xf>
    <xf numFmtId="172" fontId="23" fillId="8" borderId="25" xfId="3" applyNumberFormat="1" applyFont="1" applyFill="1" applyBorder="1" applyAlignment="1">
      <alignment horizontal="center" vertical="center" wrapText="1"/>
    </xf>
    <xf numFmtId="172" fontId="23" fillId="8" borderId="24" xfId="3" applyNumberFormat="1" applyFont="1" applyFill="1" applyBorder="1" applyAlignment="1">
      <alignment horizontal="center" vertical="center" wrapText="1"/>
    </xf>
    <xf numFmtId="172" fontId="23" fillId="8" borderId="2" xfId="3" applyNumberFormat="1" applyFont="1" applyFill="1" applyBorder="1" applyAlignment="1">
      <alignment horizontal="center" vertical="center" wrapText="1"/>
    </xf>
    <xf numFmtId="17" fontId="9" fillId="5" borderId="22" xfId="0" applyNumberFormat="1" applyFont="1" applyFill="1" applyBorder="1" applyAlignment="1">
      <alignment horizontal="center" vertical="center" textRotation="90" wrapText="1"/>
    </xf>
    <xf numFmtId="17" fontId="9" fillId="5" borderId="9" xfId="0" applyNumberFormat="1" applyFont="1" applyFill="1" applyBorder="1" applyAlignment="1">
      <alignment horizontal="center" vertical="center" textRotation="90" wrapText="1"/>
    </xf>
    <xf numFmtId="17" fontId="9" fillId="5" borderId="23" xfId="0" applyNumberFormat="1" applyFont="1" applyFill="1" applyBorder="1" applyAlignment="1">
      <alignment horizontal="center" vertical="center" textRotation="90" wrapText="1"/>
    </xf>
    <xf numFmtId="17" fontId="42" fillId="5" borderId="22" xfId="0" applyNumberFormat="1" applyFont="1" applyFill="1" applyBorder="1" applyAlignment="1">
      <alignment horizontal="center" vertical="center" textRotation="90" wrapText="1"/>
    </xf>
    <xf numFmtId="17" fontId="42" fillId="5" borderId="9" xfId="0" applyNumberFormat="1" applyFont="1" applyFill="1" applyBorder="1" applyAlignment="1">
      <alignment horizontal="center" vertical="center" textRotation="90" wrapText="1"/>
    </xf>
    <xf numFmtId="17" fontId="42" fillId="5" borderId="23" xfId="0" applyNumberFormat="1" applyFont="1" applyFill="1" applyBorder="1" applyAlignment="1">
      <alignment horizontal="center" vertical="center" textRotation="90" wrapText="1"/>
    </xf>
    <xf numFmtId="0" fontId="27" fillId="0" borderId="24" xfId="0" applyFont="1" applyBorder="1" applyAlignment="1">
      <alignment horizontal="left" vertical="top" wrapText="1"/>
    </xf>
    <xf numFmtId="172" fontId="23" fillId="8" borderId="23" xfId="3" applyNumberFormat="1" applyFont="1" applyFill="1" applyBorder="1" applyAlignment="1">
      <alignment horizontal="center" vertical="center" wrapText="1"/>
    </xf>
    <xf numFmtId="172" fontId="23" fillId="8" borderId="8" xfId="3" applyNumberFormat="1" applyFont="1" applyFill="1" applyBorder="1" applyAlignment="1">
      <alignment horizontal="center" vertical="center" wrapText="1"/>
    </xf>
    <xf numFmtId="172" fontId="23" fillId="8" borderId="4" xfId="3" applyNumberFormat="1" applyFont="1" applyFill="1" applyBorder="1" applyAlignment="1">
      <alignment horizontal="center" vertical="center" wrapText="1"/>
    </xf>
    <xf numFmtId="0" fontId="43" fillId="3" borderId="0" xfId="0" applyFont="1" applyFill="1" applyAlignment="1">
      <alignment horizontal="left" vertical="center"/>
    </xf>
    <xf numFmtId="0" fontId="100" fillId="0" borderId="7" xfId="0" applyFont="1" applyBorder="1" applyAlignment="1">
      <alignment horizontal="left" vertical="top" wrapText="1"/>
    </xf>
    <xf numFmtId="0" fontId="100" fillId="0" borderId="0" xfId="0" applyFont="1" applyBorder="1" applyAlignment="1">
      <alignment horizontal="left" vertical="top" wrapText="1"/>
    </xf>
    <xf numFmtId="0" fontId="55" fillId="5" borderId="25" xfId="0" applyFont="1" applyFill="1" applyBorder="1" applyAlignment="1">
      <alignment horizontal="center" vertical="center"/>
    </xf>
    <xf numFmtId="0" fontId="55" fillId="5" borderId="24" xfId="0" applyFont="1" applyFill="1" applyBorder="1" applyAlignment="1">
      <alignment horizontal="center" vertical="center"/>
    </xf>
    <xf numFmtId="0" fontId="55" fillId="5" borderId="2" xfId="0" applyFont="1" applyFill="1" applyBorder="1" applyAlignment="1">
      <alignment horizontal="center" vertical="center"/>
    </xf>
    <xf numFmtId="0" fontId="50" fillId="2" borderId="32" xfId="5" applyFont="1" applyFill="1" applyBorder="1" applyAlignment="1">
      <alignment horizontal="right"/>
    </xf>
    <xf numFmtId="0" fontId="50" fillId="2" borderId="21" xfId="5" applyFont="1" applyFill="1" applyBorder="1" applyAlignment="1">
      <alignment horizontal="right"/>
    </xf>
    <xf numFmtId="0" fontId="50" fillId="2" borderId="53" xfId="5" applyFont="1" applyFill="1" applyBorder="1" applyAlignment="1">
      <alignment horizontal="right"/>
    </xf>
    <xf numFmtId="0" fontId="50" fillId="2" borderId="77" xfId="5" applyFont="1" applyFill="1" applyBorder="1" applyAlignment="1">
      <alignment horizontal="right"/>
    </xf>
    <xf numFmtId="0" fontId="42" fillId="5" borderId="0" xfId="5" applyFont="1" applyFill="1" applyBorder="1" applyAlignment="1">
      <alignment horizontal="center"/>
    </xf>
    <xf numFmtId="0" fontId="42" fillId="5" borderId="5" xfId="5" applyFont="1" applyFill="1" applyBorder="1" applyAlignment="1">
      <alignment horizontal="center"/>
    </xf>
    <xf numFmtId="0" fontId="42" fillId="8" borderId="25" xfId="5" applyFont="1" applyFill="1" applyBorder="1" applyAlignment="1">
      <alignment horizontal="center"/>
    </xf>
    <xf numFmtId="0" fontId="42" fillId="8" borderId="24" xfId="5" applyFont="1" applyFill="1" applyBorder="1" applyAlignment="1">
      <alignment horizontal="center"/>
    </xf>
    <xf numFmtId="0" fontId="42" fillId="8" borderId="2" xfId="5" applyFont="1" applyFill="1" applyBorder="1" applyAlignment="1">
      <alignment horizontal="center"/>
    </xf>
    <xf numFmtId="0" fontId="52" fillId="2" borderId="76" xfId="5" applyFont="1" applyFill="1" applyBorder="1" applyAlignment="1">
      <alignment horizontal="right" wrapText="1"/>
    </xf>
    <xf numFmtId="0" fontId="52" fillId="2" borderId="52" xfId="5" applyFont="1" applyFill="1" applyBorder="1" applyAlignment="1">
      <alignment horizontal="right" wrapText="1"/>
    </xf>
    <xf numFmtId="0" fontId="52" fillId="2" borderId="21" xfId="5" applyFont="1" applyFill="1" applyBorder="1" applyAlignment="1">
      <alignment horizontal="right" wrapText="1"/>
    </xf>
    <xf numFmtId="0" fontId="52" fillId="2" borderId="17" xfId="5" applyFont="1" applyFill="1" applyBorder="1" applyAlignment="1">
      <alignment horizontal="right" wrapText="1"/>
    </xf>
    <xf numFmtId="0" fontId="52" fillId="2" borderId="32" xfId="5" applyFont="1" applyFill="1" applyBorder="1" applyAlignment="1">
      <alignment horizontal="right" wrapText="1"/>
    </xf>
    <xf numFmtId="0" fontId="52" fillId="2" borderId="55" xfId="5" applyFont="1" applyFill="1" applyBorder="1" applyAlignment="1">
      <alignment horizontal="right" wrapText="1"/>
    </xf>
    <xf numFmtId="0" fontId="52" fillId="2" borderId="45" xfId="5" applyFont="1" applyFill="1" applyBorder="1" applyAlignment="1">
      <alignment horizontal="right" wrapText="1"/>
    </xf>
    <xf numFmtId="0" fontId="52" fillId="2" borderId="40" xfId="5" applyFont="1" applyFill="1" applyBorder="1" applyAlignment="1">
      <alignment horizontal="right" wrapText="1"/>
    </xf>
    <xf numFmtId="0" fontId="50" fillId="2" borderId="8" xfId="5" applyFont="1" applyFill="1" applyBorder="1" applyAlignment="1">
      <alignment horizontal="right" wrapText="1"/>
    </xf>
    <xf numFmtId="0" fontId="50" fillId="2" borderId="4" xfId="5" applyFont="1" applyFill="1" applyBorder="1" applyAlignment="1">
      <alignment horizontal="right" wrapText="1"/>
    </xf>
    <xf numFmtId="0" fontId="50" fillId="3" borderId="23" xfId="5" applyFont="1" applyFill="1" applyBorder="1" applyAlignment="1">
      <alignment horizontal="left"/>
    </xf>
    <xf numFmtId="0" fontId="50" fillId="3" borderId="8" xfId="5" applyFont="1" applyFill="1" applyBorder="1" applyAlignment="1">
      <alignment horizontal="left"/>
    </xf>
    <xf numFmtId="0" fontId="50" fillId="3" borderId="4" xfId="5" applyFont="1" applyFill="1" applyBorder="1" applyAlignment="1">
      <alignment horizontal="left"/>
    </xf>
    <xf numFmtId="0" fontId="50" fillId="4" borderId="23" xfId="5" applyFont="1" applyFill="1" applyBorder="1" applyAlignment="1">
      <alignment horizontal="left"/>
    </xf>
    <xf numFmtId="0" fontId="50" fillId="4" borderId="8" xfId="5" applyFont="1" applyFill="1" applyBorder="1" applyAlignment="1">
      <alignment horizontal="left"/>
    </xf>
    <xf numFmtId="0" fontId="50" fillId="4" borderId="4" xfId="5" applyFont="1" applyFill="1" applyBorder="1" applyAlignment="1">
      <alignment horizontal="left"/>
    </xf>
    <xf numFmtId="0" fontId="52" fillId="2" borderId="51" xfId="5" applyFont="1" applyFill="1" applyBorder="1" applyAlignment="1">
      <alignment horizontal="right"/>
    </xf>
    <xf numFmtId="0" fontId="52" fillId="2" borderId="76" xfId="5" applyFont="1" applyFill="1" applyBorder="1" applyAlignment="1">
      <alignment horizontal="right"/>
    </xf>
    <xf numFmtId="0" fontId="52" fillId="2" borderId="53" xfId="5" applyFont="1" applyFill="1" applyBorder="1" applyAlignment="1">
      <alignment horizontal="right"/>
    </xf>
    <xf numFmtId="0" fontId="52" fillId="2" borderId="77" xfId="5" applyFont="1" applyFill="1" applyBorder="1" applyAlignment="1">
      <alignment horizontal="right"/>
    </xf>
    <xf numFmtId="0" fontId="42" fillId="5" borderId="25" xfId="5" applyFont="1" applyFill="1" applyBorder="1" applyAlignment="1">
      <alignment horizontal="center"/>
    </xf>
    <xf numFmtId="0" fontId="42" fillId="5" borderId="24" xfId="5" applyFont="1" applyFill="1" applyBorder="1" applyAlignment="1">
      <alignment horizontal="center"/>
    </xf>
    <xf numFmtId="0" fontId="42" fillId="5" borderId="2" xfId="5" applyFont="1" applyFill="1" applyBorder="1" applyAlignment="1">
      <alignment horizontal="center"/>
    </xf>
    <xf numFmtId="0" fontId="5" fillId="2" borderId="32" xfId="5" applyFont="1" applyFill="1" applyBorder="1" applyAlignment="1">
      <alignment horizontal="right"/>
    </xf>
    <xf numFmtId="0" fontId="5" fillId="2" borderId="21" xfId="5" applyFont="1" applyFill="1" applyBorder="1" applyAlignment="1">
      <alignment horizontal="right"/>
    </xf>
    <xf numFmtId="0" fontId="50" fillId="2" borderId="32" xfId="5" applyFont="1" applyFill="1" applyBorder="1" applyAlignment="1">
      <alignment horizontal="right" wrapText="1"/>
    </xf>
    <xf numFmtId="0" fontId="50" fillId="2" borderId="21" xfId="5" applyFont="1" applyFill="1" applyBorder="1" applyAlignment="1">
      <alignment horizontal="right" wrapText="1"/>
    </xf>
    <xf numFmtId="0" fontId="50" fillId="2" borderId="77" xfId="5" applyFont="1" applyFill="1" applyBorder="1" applyAlignment="1">
      <alignment horizontal="right" wrapText="1"/>
    </xf>
    <xf numFmtId="0" fontId="50" fillId="2" borderId="59" xfId="5" applyFont="1" applyFill="1" applyBorder="1" applyAlignment="1">
      <alignment horizontal="right" wrapText="1"/>
    </xf>
    <xf numFmtId="0" fontId="0" fillId="2" borderId="51" xfId="0" applyFont="1" applyFill="1" applyBorder="1" applyAlignment="1">
      <alignment horizontal="right"/>
    </xf>
    <xf numFmtId="0" fontId="0" fillId="2" borderId="76" xfId="0" applyFont="1" applyFill="1" applyBorder="1" applyAlignment="1">
      <alignment horizontal="right"/>
    </xf>
    <xf numFmtId="0" fontId="5" fillId="0" borderId="21" xfId="0" applyFont="1" applyBorder="1" applyAlignment="1">
      <alignment horizontal="right"/>
    </xf>
    <xf numFmtId="0" fontId="7" fillId="2" borderId="53" xfId="5" applyFont="1" applyFill="1" applyBorder="1" applyAlignment="1">
      <alignment horizontal="right"/>
    </xf>
    <xf numFmtId="0" fontId="0" fillId="0" borderId="77" xfId="0" applyBorder="1" applyAlignment="1">
      <alignment horizontal="right"/>
    </xf>
    <xf numFmtId="0" fontId="55" fillId="5" borderId="24" xfId="5" applyFont="1" applyFill="1" applyBorder="1" applyAlignment="1">
      <alignment horizontal="center"/>
    </xf>
    <xf numFmtId="0" fontId="55" fillId="5" borderId="2" xfId="5" applyFont="1" applyFill="1" applyBorder="1" applyAlignment="1">
      <alignment horizontal="center"/>
    </xf>
    <xf numFmtId="0" fontId="42" fillId="5" borderId="23" xfId="5" applyFont="1" applyFill="1" applyBorder="1" applyAlignment="1">
      <alignment horizontal="center"/>
    </xf>
    <xf numFmtId="0" fontId="42" fillId="5" borderId="4" xfId="5" applyFont="1" applyFill="1" applyBorder="1" applyAlignment="1">
      <alignment horizontal="center"/>
    </xf>
    <xf numFmtId="0" fontId="50" fillId="2" borderId="55" xfId="5" applyFont="1" applyFill="1" applyBorder="1" applyAlignment="1">
      <alignment horizontal="right"/>
    </xf>
    <xf numFmtId="0" fontId="50" fillId="2" borderId="45" xfId="5" applyFont="1" applyFill="1" applyBorder="1" applyAlignment="1">
      <alignment horizontal="right"/>
    </xf>
    <xf numFmtId="0" fontId="50" fillId="2" borderId="40" xfId="5" applyFont="1" applyFill="1" applyBorder="1" applyAlignment="1">
      <alignment horizontal="right"/>
    </xf>
    <xf numFmtId="0" fontId="50" fillId="2" borderId="23" xfId="5" applyFont="1" applyFill="1" applyBorder="1" applyAlignment="1">
      <alignment horizontal="right"/>
    </xf>
    <xf numFmtId="0" fontId="50" fillId="2" borderId="8" xfId="5" applyFont="1" applyFill="1" applyBorder="1" applyAlignment="1">
      <alignment horizontal="right"/>
    </xf>
    <xf numFmtId="0" fontId="52" fillId="0" borderId="83" xfId="5" applyFont="1" applyBorder="1" applyAlignment="1">
      <alignment horizontal="center"/>
    </xf>
    <xf numFmtId="0" fontId="52" fillId="0" borderId="7" xfId="5" applyFont="1" applyBorder="1" applyAlignment="1">
      <alignment horizontal="center"/>
    </xf>
    <xf numFmtId="0" fontId="52" fillId="0" borderId="79" xfId="5" applyFont="1" applyBorder="1" applyAlignment="1">
      <alignment horizontal="center"/>
    </xf>
    <xf numFmtId="14" fontId="42" fillId="8" borderId="25" xfId="5" applyNumberFormat="1" applyFont="1" applyFill="1" applyBorder="1" applyAlignment="1">
      <alignment horizontal="center"/>
    </xf>
    <xf numFmtId="0" fontId="64" fillId="5" borderId="9" xfId="5" applyFont="1" applyFill="1" applyBorder="1" applyAlignment="1">
      <alignment horizontal="center" vertical="center"/>
    </xf>
    <xf numFmtId="0" fontId="64" fillId="5" borderId="0" xfId="5" applyFont="1" applyFill="1" applyBorder="1" applyAlignment="1">
      <alignment horizontal="center" vertical="center"/>
    </xf>
    <xf numFmtId="0" fontId="6" fillId="0" borderId="0" xfId="5" applyFont="1" applyFill="1" applyBorder="1" applyAlignment="1">
      <alignment horizontal="left" vertical="top" wrapText="1"/>
    </xf>
    <xf numFmtId="0" fontId="64" fillId="5" borderId="22" xfId="5" applyFont="1" applyFill="1" applyBorder="1" applyAlignment="1">
      <alignment horizontal="center" vertical="center"/>
    </xf>
    <xf numFmtId="0" fontId="64" fillId="5" borderId="7" xfId="5" applyFont="1" applyFill="1" applyBorder="1" applyAlignment="1">
      <alignment horizontal="center" vertical="center"/>
    </xf>
    <xf numFmtId="0" fontId="64" fillId="5" borderId="30" xfId="5" applyFont="1" applyFill="1" applyBorder="1" applyAlignment="1">
      <alignment horizontal="center" vertical="center"/>
    </xf>
    <xf numFmtId="0" fontId="64" fillId="5" borderId="23" xfId="5" applyFont="1" applyFill="1" applyBorder="1" applyAlignment="1">
      <alignment horizontal="center" vertical="center"/>
    </xf>
    <xf numFmtId="0" fontId="64" fillId="5" borderId="8" xfId="5" applyFont="1" applyFill="1" applyBorder="1" applyAlignment="1">
      <alignment horizontal="center" vertical="center"/>
    </xf>
    <xf numFmtId="0" fontId="64" fillId="5" borderId="4" xfId="5" applyFont="1" applyFill="1" applyBorder="1" applyAlignment="1">
      <alignment horizontal="center" vertical="center"/>
    </xf>
    <xf numFmtId="0" fontId="66" fillId="3" borderId="25" xfId="5" applyFont="1" applyFill="1" applyBorder="1" applyAlignment="1">
      <alignment horizontal="center"/>
    </xf>
    <xf numFmtId="0" fontId="66" fillId="3" borderId="24" xfId="5" applyFont="1" applyFill="1" applyBorder="1" applyAlignment="1">
      <alignment horizontal="center"/>
    </xf>
    <xf numFmtId="0" fontId="66" fillId="3" borderId="2" xfId="5" applyFont="1" applyFill="1" applyBorder="1" applyAlignment="1">
      <alignment horizontal="center"/>
    </xf>
    <xf numFmtId="0" fontId="66" fillId="3" borderId="25" xfId="5" quotePrefix="1" applyFont="1" applyFill="1" applyBorder="1" applyAlignment="1">
      <alignment horizontal="center"/>
    </xf>
    <xf numFmtId="0" fontId="66" fillId="3" borderId="24" xfId="5" quotePrefix="1" applyFont="1" applyFill="1" applyBorder="1" applyAlignment="1">
      <alignment horizontal="center"/>
    </xf>
    <xf numFmtId="0" fontId="66" fillId="3" borderId="2" xfId="5" quotePrefix="1" applyFont="1" applyFill="1" applyBorder="1" applyAlignment="1">
      <alignment horizontal="center"/>
    </xf>
    <xf numFmtId="0" fontId="6" fillId="0" borderId="0" xfId="5" applyFont="1" applyFill="1" applyBorder="1" applyAlignment="1">
      <alignment vertical="top" wrapText="1"/>
    </xf>
    <xf numFmtId="0" fontId="66" fillId="22" borderId="25" xfId="5" applyFont="1" applyFill="1" applyBorder="1" applyAlignment="1">
      <alignment horizontal="center"/>
    </xf>
    <xf numFmtId="0" fontId="66" fillId="22" borderId="24" xfId="5" applyFont="1" applyFill="1" applyBorder="1" applyAlignment="1">
      <alignment horizontal="center"/>
    </xf>
    <xf numFmtId="0" fontId="66" fillId="22" borderId="2" xfId="5" applyFont="1" applyFill="1" applyBorder="1" applyAlignment="1">
      <alignment horizontal="center"/>
    </xf>
    <xf numFmtId="0" fontId="66" fillId="22" borderId="25" xfId="5" quotePrefix="1" applyFont="1" applyFill="1" applyBorder="1" applyAlignment="1">
      <alignment horizontal="center"/>
    </xf>
    <xf numFmtId="0" fontId="66" fillId="22" borderId="24" xfId="5" quotePrefix="1" applyFont="1" applyFill="1" applyBorder="1" applyAlignment="1">
      <alignment horizontal="center"/>
    </xf>
    <xf numFmtId="0" fontId="66" fillId="22" borderId="2" xfId="5" quotePrefix="1" applyFont="1" applyFill="1" applyBorder="1" applyAlignment="1">
      <alignment horizontal="center"/>
    </xf>
    <xf numFmtId="0" fontId="6" fillId="0" borderId="0" xfId="5" applyFont="1" applyBorder="1" applyAlignment="1">
      <alignment horizontal="left" vertical="top" wrapText="1"/>
    </xf>
    <xf numFmtId="0" fontId="6" fillId="0" borderId="0" xfId="5" applyFont="1" applyFill="1" applyBorder="1" applyAlignment="1">
      <alignment horizontal="left" wrapText="1"/>
    </xf>
    <xf numFmtId="0" fontId="28" fillId="0" borderId="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3" borderId="0" xfId="0" applyFont="1" applyFill="1" applyAlignment="1">
      <alignment horizontal="left" vertical="top" wrapText="1"/>
    </xf>
    <xf numFmtId="0" fontId="42" fillId="8" borderId="25" xfId="5" applyFont="1" applyFill="1" applyBorder="1" applyAlignment="1">
      <alignment horizontal="center" vertical="center" wrapText="1"/>
    </xf>
    <xf numFmtId="0" fontId="42" fillId="8" borderId="24" xfId="5" applyFont="1" applyFill="1" applyBorder="1" applyAlignment="1">
      <alignment horizontal="center" vertical="center" wrapText="1"/>
    </xf>
    <xf numFmtId="0" fontId="42" fillId="8" borderId="2" xfId="5" applyFont="1" applyFill="1" applyBorder="1" applyAlignment="1">
      <alignment horizontal="center" vertical="center" wrapText="1"/>
    </xf>
    <xf numFmtId="9" fontId="10" fillId="30" borderId="25" xfId="2" applyNumberFormat="1" applyFont="1" applyFill="1" applyBorder="1" applyAlignment="1">
      <alignment horizontal="center" vertical="center"/>
    </xf>
    <xf numFmtId="9" fontId="10" fillId="30" borderId="2" xfId="2" applyNumberFormat="1" applyFont="1" applyFill="1" applyBorder="1" applyAlignment="1">
      <alignment horizontal="center" vertical="center"/>
    </xf>
    <xf numFmtId="0" fontId="42" fillId="5" borderId="9" xfId="5" applyFont="1" applyFill="1" applyBorder="1" applyAlignment="1">
      <alignment horizontal="center"/>
    </xf>
    <xf numFmtId="0" fontId="30" fillId="0" borderId="7" xfId="0" applyFont="1" applyFill="1" applyBorder="1" applyAlignment="1">
      <alignment horizontal="left" vertical="top" wrapText="1"/>
    </xf>
    <xf numFmtId="0" fontId="30" fillId="0" borderId="0" xfId="0" applyFont="1" applyFill="1" applyBorder="1" applyAlignment="1">
      <alignment horizontal="left" vertical="top" wrapText="1"/>
    </xf>
    <xf numFmtId="0" fontId="28" fillId="0" borderId="0" xfId="0" applyFont="1" applyBorder="1" applyAlignment="1">
      <alignment horizontal="left" vertical="top" wrapText="1"/>
    </xf>
    <xf numFmtId="9" fontId="10" fillId="3" borderId="25" xfId="2" applyNumberFormat="1" applyFont="1" applyFill="1" applyBorder="1" applyAlignment="1">
      <alignment horizontal="center" vertical="center"/>
    </xf>
    <xf numFmtId="9" fontId="10" fillId="3" borderId="2" xfId="2" applyNumberFormat="1" applyFont="1" applyFill="1" applyBorder="1" applyAlignment="1">
      <alignment horizontal="center" vertical="center"/>
    </xf>
    <xf numFmtId="4" fontId="10" fillId="0" borderId="23" xfId="5" applyNumberFormat="1" applyFont="1" applyFill="1" applyBorder="1" applyAlignment="1">
      <alignment horizontal="center" vertical="center"/>
    </xf>
    <xf numFmtId="4" fontId="10" fillId="0" borderId="4" xfId="5" applyNumberFormat="1" applyFont="1" applyFill="1" applyBorder="1" applyAlignment="1">
      <alignment horizontal="center" vertical="center"/>
    </xf>
    <xf numFmtId="0" fontId="22" fillId="2" borderId="9" xfId="0" applyFont="1" applyFill="1" applyBorder="1" applyAlignment="1">
      <alignment horizontal="center" wrapText="1"/>
    </xf>
    <xf numFmtId="0" fontId="22" fillId="2" borderId="0" xfId="0" applyFont="1" applyFill="1" applyBorder="1" applyAlignment="1">
      <alignment horizontal="center" wrapText="1"/>
    </xf>
    <xf numFmtId="0" fontId="114" fillId="0" borderId="7" xfId="5" quotePrefix="1" applyFont="1" applyBorder="1" applyAlignment="1">
      <alignment horizontal="left" vertical="top" wrapText="1"/>
    </xf>
    <xf numFmtId="0" fontId="70" fillId="0" borderId="0" xfId="0" applyFont="1" applyFill="1" applyAlignment="1">
      <alignment vertical="top" wrapText="1"/>
    </xf>
    <xf numFmtId="0" fontId="70" fillId="0" borderId="0" xfId="0" applyFont="1" applyFill="1" applyAlignment="1">
      <alignment vertical="top"/>
    </xf>
    <xf numFmtId="0" fontId="0" fillId="0" borderId="0" xfId="0" applyFont="1" applyAlignment="1">
      <alignment horizontal="left" vertical="top" wrapText="1"/>
    </xf>
    <xf numFmtId="0" fontId="141" fillId="3" borderId="6" xfId="0" applyFont="1" applyFill="1" applyBorder="1" applyAlignment="1">
      <alignment horizontal="left" vertical="top" wrapText="1"/>
    </xf>
    <xf numFmtId="0" fontId="141" fillId="3" borderId="58" xfId="0" applyFont="1" applyFill="1" applyBorder="1" applyAlignment="1">
      <alignment horizontal="left" vertical="top" wrapText="1"/>
    </xf>
    <xf numFmtId="0" fontId="141" fillId="3" borderId="3" xfId="0" applyFont="1" applyFill="1" applyBorder="1" applyAlignment="1">
      <alignment horizontal="left" vertical="top" wrapText="1"/>
    </xf>
    <xf numFmtId="0" fontId="14" fillId="5" borderId="25" xfId="0" applyFont="1" applyFill="1" applyBorder="1" applyAlignment="1">
      <alignment horizontal="center" vertical="top" wrapText="1"/>
    </xf>
    <xf numFmtId="0" fontId="14" fillId="5" borderId="24" xfId="0" applyFont="1" applyFill="1" applyBorder="1" applyAlignment="1">
      <alignment horizontal="center" vertical="top" wrapText="1"/>
    </xf>
    <xf numFmtId="0" fontId="0" fillId="0" borderId="8" xfId="0" applyBorder="1" applyAlignment="1">
      <alignment horizontal="left" wrapText="1"/>
    </xf>
    <xf numFmtId="0" fontId="28" fillId="0" borderId="0" xfId="0" applyFont="1" applyAlignment="1">
      <alignment vertical="top" wrapText="1"/>
    </xf>
    <xf numFmtId="0" fontId="140" fillId="3" borderId="0" xfId="0" applyFont="1" applyFill="1" applyBorder="1" applyAlignment="1">
      <alignment horizontal="left" vertical="top" wrapText="1"/>
    </xf>
    <xf numFmtId="164" fontId="19" fillId="4" borderId="20" xfId="0" applyNumberFormat="1" applyFont="1" applyFill="1" applyBorder="1" applyAlignment="1">
      <alignment horizontal="center" vertical="center" wrapText="1"/>
    </xf>
    <xf numFmtId="3" fontId="0" fillId="3" borderId="5" xfId="0" applyNumberFormat="1" applyFont="1" applyFill="1" applyBorder="1" applyAlignment="1">
      <alignment horizontal="center" vertical="center" wrapText="1"/>
    </xf>
    <xf numFmtId="164" fontId="0" fillId="3" borderId="4" xfId="0" applyNumberFormat="1" applyFont="1" applyFill="1" applyBorder="1" applyAlignment="1">
      <alignment horizontal="center" vertical="center" wrapText="1"/>
    </xf>
  </cellXfs>
  <cellStyles count="16">
    <cellStyle name="Comma" xfId="14" builtinId="3"/>
    <cellStyle name="Comma 2" xfId="4" xr:uid="{00000000-0005-0000-0000-000001000000}"/>
    <cellStyle name="Comma 3" xfId="11" xr:uid="{00000000-0005-0000-0000-000002000000}"/>
    <cellStyle name="Currency" xfId="6" builtinId="4"/>
    <cellStyle name="Hyperlink" xfId="1" builtinId="8"/>
    <cellStyle name="Normal" xfId="0" builtinId="0"/>
    <cellStyle name="Normal 2" xfId="5" xr:uid="{00000000-0005-0000-0000-000006000000}"/>
    <cellStyle name="Normal 2 2" xfId="8" xr:uid="{00000000-0005-0000-0000-000007000000}"/>
    <cellStyle name="Normal 3" xfId="3" xr:uid="{00000000-0005-0000-0000-000008000000}"/>
    <cellStyle name="Normal 3 2" xfId="9" xr:uid="{00000000-0005-0000-0000-000009000000}"/>
    <cellStyle name="Normal 4" xfId="7" xr:uid="{00000000-0005-0000-0000-00000A000000}"/>
    <cellStyle name="Normal 5" xfId="12" xr:uid="{00000000-0005-0000-0000-00000B000000}"/>
    <cellStyle name="Normal 6" xfId="15" xr:uid="{00000000-0005-0000-0000-00000C000000}"/>
    <cellStyle name="Percent" xfId="2" builtinId="5"/>
    <cellStyle name="Percent 2" xfId="10" xr:uid="{00000000-0005-0000-0000-00000E000000}"/>
    <cellStyle name="Percent 3" xfId="13" xr:uid="{00000000-0005-0000-0000-00000F000000}"/>
  </cellStyles>
  <dxfs count="0"/>
  <tableStyles count="0" defaultTableStyle="TableStyleMedium2" defaultPivotStyle="PivotStyleLight16"/>
  <colors>
    <mruColors>
      <color rgb="FF00FF00"/>
      <color rgb="FF71FF71"/>
      <color rgb="FFFF00FF"/>
      <color rgb="FF33CCFF"/>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en-US" b="1"/>
              <a:t>Unharmed Infants Delivered to Safe Haven</a:t>
            </a:r>
          </a:p>
        </c:rich>
      </c:tx>
      <c:overlay val="0"/>
      <c:spPr>
        <a:solidFill>
          <a:schemeClr val="accent1">
            <a:lumMod val="75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en-US"/>
        </a:p>
      </c:txPr>
    </c:title>
    <c:autoTitleDeleted val="0"/>
    <c:plotArea>
      <c:layout>
        <c:manualLayout>
          <c:layoutTarget val="inner"/>
          <c:xMode val="edge"/>
          <c:yMode val="edge"/>
          <c:x val="4.0602769481401027E-2"/>
          <c:y val="0.18097222222222226"/>
          <c:w val="0.93741180893502374"/>
          <c:h val="0.67003098571011954"/>
        </c:manualLayout>
      </c:layout>
      <c:barChart>
        <c:barDir val="col"/>
        <c:grouping val="clustered"/>
        <c:varyColors val="0"/>
        <c:ser>
          <c:idx val="0"/>
          <c:order val="0"/>
          <c:spPr>
            <a:solidFill>
              <a:schemeClr val="accent1"/>
            </a:solidFill>
            <a:ln>
              <a:noFill/>
            </a:ln>
            <a:effectLst/>
          </c:spPr>
          <c:invertIfNegative val="0"/>
          <c:dLbls>
            <c:dLbl>
              <c:idx val="0"/>
              <c:layout>
                <c:manualLayout>
                  <c:x val="-1.2967725232572088E-16"/>
                  <c:y val="1.3377926421404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A6-4A3F-B756-F266CD843B29}"/>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'Safe Haven'!$B$2:$S$2</c:f>
              <c:strCache>
                <c:ptCount val="10"/>
                <c:pt idx="0">
                  <c:v>Jan 2019 - Jun 2019</c:v>
                </c:pt>
                <c:pt idx="1">
                  <c:v>Jul 2019 - Dec 2019</c:v>
                </c:pt>
                <c:pt idx="2">
                  <c:v>Jan 2020 - Jun 2020</c:v>
                </c:pt>
                <c:pt idx="3">
                  <c:v>Jul 2020 - Dec 2020</c:v>
                </c:pt>
                <c:pt idx="4">
                  <c:v>Jan 2021 - Jun 2021</c:v>
                </c:pt>
                <c:pt idx="5">
                  <c:v>Jul 2021 - Dec 2021</c:v>
                </c:pt>
                <c:pt idx="6">
                  <c:v>Jan 2022 - Jun 2022</c:v>
                </c:pt>
                <c:pt idx="7">
                  <c:v>Jul 2022 - Dec 2022</c:v>
                </c:pt>
                <c:pt idx="8">
                  <c:v>Jan 2023 - Jun 2023</c:v>
                </c:pt>
                <c:pt idx="9">
                  <c:v>Jul 2023 - Dec 2023</c:v>
                </c:pt>
              </c:strCache>
            </c:strRef>
          </c:cat>
          <c:val>
            <c:numRef>
              <c:f>'Safe Haven'!$B$3:$S$3</c:f>
              <c:numCache>
                <c:formatCode>#,##0</c:formatCode>
                <c:ptCount val="10"/>
                <c:pt idx="0">
                  <c:v>3</c:v>
                </c:pt>
                <c:pt idx="1">
                  <c:v>1</c:v>
                </c:pt>
                <c:pt idx="2">
                  <c:v>0</c:v>
                </c:pt>
                <c:pt idx="3">
                  <c:v>2</c:v>
                </c:pt>
                <c:pt idx="4">
                  <c:v>1</c:v>
                </c:pt>
                <c:pt idx="5">
                  <c:v>3</c:v>
                </c:pt>
                <c:pt idx="6">
                  <c:v>1</c:v>
                </c:pt>
                <c:pt idx="7">
                  <c:v>0</c:v>
                </c:pt>
                <c:pt idx="8">
                  <c:v>2</c:v>
                </c:pt>
                <c:pt idx="9">
                  <c:v>1</c:v>
                </c:pt>
              </c:numCache>
            </c:numRef>
          </c:val>
          <c:extLst>
            <c:ext xmlns:c16="http://schemas.microsoft.com/office/drawing/2014/chart" uri="{C3380CC4-5D6E-409C-BE32-E72D297353CC}">
              <c16:uniqueId val="{00000000-65DA-4106-8BE8-65C0D18F932C}"/>
            </c:ext>
          </c:extLst>
        </c:ser>
        <c:dLbls>
          <c:showLegendKey val="0"/>
          <c:showVal val="0"/>
          <c:showCatName val="0"/>
          <c:showSerName val="0"/>
          <c:showPercent val="0"/>
          <c:showBubbleSize val="0"/>
        </c:dLbls>
        <c:gapWidth val="219"/>
        <c:overlap val="-27"/>
        <c:axId val="173328784"/>
        <c:axId val="173342032"/>
      </c:barChart>
      <c:catAx>
        <c:axId val="17332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73342032"/>
        <c:crosses val="autoZero"/>
        <c:auto val="1"/>
        <c:lblAlgn val="ctr"/>
        <c:lblOffset val="100"/>
        <c:noMultiLvlLbl val="0"/>
      </c:catAx>
      <c:valAx>
        <c:axId val="17334203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73328784"/>
        <c:crosses val="autoZero"/>
        <c:crossBetween val="between"/>
        <c:majorUnit val="1"/>
        <c:minorUnit val="0.5"/>
      </c:valAx>
      <c:spPr>
        <a:noFill/>
        <a:ln>
          <a:solidFill>
            <a:schemeClr val="accent5"/>
          </a:solidFill>
        </a:ln>
        <a:effectLst/>
      </c:spPr>
    </c:plotArea>
    <c:plotVisOnly val="1"/>
    <c:dispBlanksAs val="gap"/>
    <c:showDLblsOverMax val="0"/>
  </c:chart>
  <c:spPr>
    <a:solidFill>
      <a:schemeClr val="bg1"/>
    </a:solidFill>
    <a:ln w="28575" cap="sq"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2438400</xdr:colOff>
      <xdr:row>0</xdr:row>
      <xdr:rowOff>344950</xdr:rowOff>
    </xdr:from>
    <xdr:to>
      <xdr:col>0</xdr:col>
      <xdr:colOff>2991151</xdr:colOff>
      <xdr:row>0</xdr:row>
      <xdr:rowOff>1009650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344950"/>
          <a:ext cx="552751" cy="664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2618680</xdr:colOff>
      <xdr:row>7</xdr:row>
      <xdr:rowOff>695238</xdr:rowOff>
    </xdr:to>
    <xdr:pic>
      <xdr:nvPicPr>
        <xdr:cNvPr id="3" name="Picture 2">
          <a:extLst>
            <a:ext uri="{FF2B5EF4-FFF2-40B4-BE49-F238E27FC236}">
              <a16:creationId xmlns:a16="http://schemas.microsoft.com/office/drawing/2014/main" id="{55AD3C06-3CA6-4AB2-9CC7-7E10F6C9EC09}"/>
            </a:ext>
          </a:extLst>
        </xdr:cNvPr>
        <xdr:cNvPicPr>
          <a:picLocks noChangeAspect="1"/>
        </xdr:cNvPicPr>
      </xdr:nvPicPr>
      <xdr:blipFill>
        <a:blip xmlns:r="http://schemas.openxmlformats.org/officeDocument/2006/relationships" r:embed="rId1"/>
        <a:stretch>
          <a:fillRect/>
        </a:stretch>
      </xdr:blipFill>
      <xdr:spPr>
        <a:xfrm>
          <a:off x="0" y="29317950"/>
          <a:ext cx="5561905" cy="6952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123825</xdr:colOff>
      <xdr:row>3</xdr:row>
      <xdr:rowOff>152399</xdr:rowOff>
    </xdr:from>
    <xdr:to>
      <xdr:col>19</xdr:col>
      <xdr:colOff>0</xdr:colOff>
      <xdr:row>18</xdr:row>
      <xdr:rowOff>142874</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17</xdr:col>
      <xdr:colOff>0</xdr:colOff>
      <xdr:row>10</xdr:row>
      <xdr:rowOff>0</xdr:rowOff>
    </xdr:from>
    <xdr:ext cx="184731" cy="264560"/>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7477125"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17</xdr:col>
      <xdr:colOff>0</xdr:colOff>
      <xdr:row>10</xdr:row>
      <xdr:rowOff>0</xdr:rowOff>
    </xdr:from>
    <xdr:ext cx="184731" cy="264560"/>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802957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cs.az.gov/news/child-fatalities-near-fatalities-information-releas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hyperlink" Target="https://www.azleg.gov/viewdocument/?docName=https://www.azleg.gov/ars/13/03623-01.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4"/>
  <sheetViews>
    <sheetView showGridLines="0" tabSelected="1" zoomScaleNormal="100" workbookViewId="0">
      <selection activeCell="F12" sqref="F12"/>
    </sheetView>
  </sheetViews>
  <sheetFormatPr defaultColWidth="8.85546875" defaultRowHeight="15" x14ac:dyDescent="0.25"/>
  <cols>
    <col min="1" max="1" width="71.42578125" customWidth="1"/>
    <col min="2" max="2" width="10.85546875" customWidth="1"/>
  </cols>
  <sheetData>
    <row r="1" spans="1:2" s="197" customFormat="1" ht="83.25" customHeight="1" thickBot="1" x14ac:dyDescent="0.3">
      <c r="A1" s="2060" t="s">
        <v>0</v>
      </c>
      <c r="B1" s="2060"/>
    </row>
    <row r="2" spans="1:2" ht="31.5" customHeight="1" x14ac:dyDescent="0.25">
      <c r="A2" s="2065" t="s">
        <v>1</v>
      </c>
      <c r="B2" s="2066"/>
    </row>
    <row r="3" spans="1:2" ht="15.75" x14ac:dyDescent="0.25">
      <c r="A3" s="2063" t="s">
        <v>1025</v>
      </c>
      <c r="B3" s="2064"/>
    </row>
    <row r="4" spans="1:2" ht="3.75" customHeight="1" x14ac:dyDescent="0.25">
      <c r="A4" s="2040"/>
      <c r="B4" s="1567"/>
    </row>
    <row r="5" spans="1:2" ht="36.75" customHeight="1" x14ac:dyDescent="0.25">
      <c r="A5" s="2061" t="s">
        <v>2</v>
      </c>
      <c r="B5" s="2062"/>
    </row>
    <row r="6" spans="1:2" ht="18.75" x14ac:dyDescent="0.3">
      <c r="A6" s="2041" t="s">
        <v>3</v>
      </c>
      <c r="B6" s="2042" t="s">
        <v>4</v>
      </c>
    </row>
    <row r="7" spans="1:2" ht="20.25" customHeight="1" x14ac:dyDescent="0.25">
      <c r="A7" s="2043" t="s">
        <v>5</v>
      </c>
      <c r="B7" s="2044" t="s">
        <v>6</v>
      </c>
    </row>
    <row r="8" spans="1:2" ht="20.25" customHeight="1" x14ac:dyDescent="0.25">
      <c r="A8" s="2045" t="s">
        <v>7</v>
      </c>
      <c r="B8" s="2046">
        <v>6</v>
      </c>
    </row>
    <row r="9" spans="1:2" ht="20.25" customHeight="1" x14ac:dyDescent="0.25">
      <c r="A9" s="2045" t="s">
        <v>8</v>
      </c>
      <c r="B9" s="2046">
        <v>7</v>
      </c>
    </row>
    <row r="10" spans="1:2" ht="20.25" customHeight="1" x14ac:dyDescent="0.25">
      <c r="A10" s="2045" t="s">
        <v>9</v>
      </c>
      <c r="B10" s="2046">
        <v>8</v>
      </c>
    </row>
    <row r="11" spans="1:2" ht="20.25" customHeight="1" x14ac:dyDescent="0.25">
      <c r="A11" s="2045" t="s">
        <v>10</v>
      </c>
      <c r="B11" s="2046">
        <v>9</v>
      </c>
    </row>
    <row r="12" spans="1:2" ht="20.25" customHeight="1" x14ac:dyDescent="0.25">
      <c r="A12" s="2045" t="s">
        <v>11</v>
      </c>
      <c r="B12" s="2047" t="s">
        <v>12</v>
      </c>
    </row>
    <row r="13" spans="1:2" ht="20.25" customHeight="1" x14ac:dyDescent="0.25">
      <c r="A13" s="2045" t="s">
        <v>13</v>
      </c>
      <c r="B13" s="2046">
        <v>12</v>
      </c>
    </row>
    <row r="14" spans="1:2" ht="20.25" customHeight="1" x14ac:dyDescent="0.25">
      <c r="A14" s="2048" t="s">
        <v>14</v>
      </c>
      <c r="B14" s="2047" t="s">
        <v>15</v>
      </c>
    </row>
    <row r="15" spans="1:2" ht="20.25" customHeight="1" x14ac:dyDescent="0.25">
      <c r="A15" s="2048" t="s">
        <v>16</v>
      </c>
      <c r="B15" s="2049" t="s">
        <v>17</v>
      </c>
    </row>
    <row r="16" spans="1:2" ht="20.25" customHeight="1" x14ac:dyDescent="0.25">
      <c r="A16" s="2045" t="s">
        <v>18</v>
      </c>
      <c r="B16" s="2046">
        <v>17</v>
      </c>
    </row>
    <row r="17" spans="1:2" s="197" customFormat="1" ht="20.25" customHeight="1" x14ac:dyDescent="0.25">
      <c r="A17" s="2045" t="s">
        <v>19</v>
      </c>
      <c r="B17" s="2049" t="s">
        <v>20</v>
      </c>
    </row>
    <row r="18" spans="1:2" ht="20.25" customHeight="1" x14ac:dyDescent="0.25">
      <c r="A18" s="2048" t="s">
        <v>21</v>
      </c>
      <c r="B18" s="2046">
        <v>20</v>
      </c>
    </row>
    <row r="19" spans="1:2" s="197" customFormat="1" ht="20.25" customHeight="1" x14ac:dyDescent="0.25">
      <c r="A19" s="2048" t="s">
        <v>22</v>
      </c>
      <c r="B19" s="2046">
        <v>21</v>
      </c>
    </row>
    <row r="20" spans="1:2" s="197" customFormat="1" ht="20.25" customHeight="1" x14ac:dyDescent="0.25">
      <c r="A20" s="2048" t="s">
        <v>23</v>
      </c>
      <c r="B20" s="2046">
        <v>22</v>
      </c>
    </row>
    <row r="21" spans="1:2" ht="20.25" customHeight="1" x14ac:dyDescent="0.25">
      <c r="A21" s="2045" t="s">
        <v>24</v>
      </c>
      <c r="B21" s="2049" t="s">
        <v>25</v>
      </c>
    </row>
    <row r="22" spans="1:2" ht="20.25" customHeight="1" x14ac:dyDescent="0.25">
      <c r="A22" s="2045" t="s">
        <v>26</v>
      </c>
      <c r="B22" s="2046">
        <v>24</v>
      </c>
    </row>
    <row r="23" spans="1:2" ht="20.25" customHeight="1" x14ac:dyDescent="0.25">
      <c r="A23" s="2045" t="s">
        <v>27</v>
      </c>
      <c r="B23" s="2046">
        <v>25</v>
      </c>
    </row>
    <row r="24" spans="1:2" ht="20.25" customHeight="1" x14ac:dyDescent="0.25">
      <c r="A24" s="2045" t="s">
        <v>28</v>
      </c>
      <c r="B24" s="2049">
        <v>26</v>
      </c>
    </row>
    <row r="25" spans="1:2" ht="20.25" customHeight="1" x14ac:dyDescent="0.25">
      <c r="A25" s="2045" t="s">
        <v>29</v>
      </c>
      <c r="B25" s="2046">
        <v>27</v>
      </c>
    </row>
    <row r="26" spans="1:2" ht="20.25" customHeight="1" x14ac:dyDescent="0.25">
      <c r="A26" s="2048" t="s">
        <v>30</v>
      </c>
      <c r="B26" s="2046">
        <v>28</v>
      </c>
    </row>
    <row r="27" spans="1:2" ht="20.25" customHeight="1" x14ac:dyDescent="0.25">
      <c r="A27" s="2048" t="s">
        <v>31</v>
      </c>
      <c r="B27" s="2049" t="s">
        <v>32</v>
      </c>
    </row>
    <row r="28" spans="1:2" ht="20.25" hidden="1" customHeight="1" x14ac:dyDescent="0.25">
      <c r="A28" s="2050" t="s">
        <v>33</v>
      </c>
      <c r="B28" s="2046">
        <v>31</v>
      </c>
    </row>
    <row r="29" spans="1:2" ht="20.25" customHeight="1" x14ac:dyDescent="0.25">
      <c r="A29" s="2048" t="s">
        <v>34</v>
      </c>
      <c r="B29" s="2049" t="s">
        <v>35</v>
      </c>
    </row>
    <row r="30" spans="1:2" ht="20.25" hidden="1" customHeight="1" x14ac:dyDescent="0.25">
      <c r="A30" s="2045" t="s">
        <v>36</v>
      </c>
      <c r="B30" s="2051"/>
    </row>
    <row r="31" spans="1:2" ht="20.25" customHeight="1" x14ac:dyDescent="0.25">
      <c r="A31" s="2048" t="s">
        <v>1026</v>
      </c>
      <c r="B31" s="2049">
        <v>34</v>
      </c>
    </row>
    <row r="32" spans="1:2" ht="21.75" customHeight="1" x14ac:dyDescent="0.25">
      <c r="A32" s="2048" t="s">
        <v>1027</v>
      </c>
      <c r="B32" s="2049">
        <v>35</v>
      </c>
    </row>
    <row r="33" spans="1:2" ht="17.25" customHeight="1" x14ac:dyDescent="0.25">
      <c r="A33" s="2048" t="s">
        <v>1028</v>
      </c>
      <c r="B33" s="2049">
        <v>36</v>
      </c>
    </row>
    <row r="34" spans="1:2" ht="18.75" customHeight="1" thickBot="1" x14ac:dyDescent="0.3">
      <c r="A34" s="2052" t="s">
        <v>1070</v>
      </c>
      <c r="B34" s="2053">
        <v>37</v>
      </c>
    </row>
  </sheetData>
  <sheetProtection algorithmName="SHA-512" hashValue="9h1u0BZWvH2VwnpUJY7z6CI9OHiZW29E32nSkPWeadQIp+LoCEI4nsxff9mdW0KPyRCp6+mqHnMIFZ/RQJR0tg==" saltValue="o6vznytm9GQ/VCcdHm1o0Q==" spinCount="100000" sheet="1" objects="1" scenarios="1"/>
  <mergeCells count="4">
    <mergeCell ref="A1:B1"/>
    <mergeCell ref="A5:B5"/>
    <mergeCell ref="A3:B3"/>
    <mergeCell ref="A2:B2"/>
  </mergeCells>
  <hyperlinks>
    <hyperlink ref="A7" location="'Exec Summary'!A1" display="Executive Summary" xr:uid="{00000000-0004-0000-0000-000000000000}"/>
    <hyperlink ref="A8" location="'Semi-Annual Comparisons'!A1" display="Semi-Annual Comparisons" xr:uid="{00000000-0004-0000-0000-000001000000}"/>
    <hyperlink ref="A9" location="'Reports of CAN'!A1" display="Reports of Child Abuse and Neglect" xr:uid="{00000000-0004-0000-0000-000002000000}"/>
    <hyperlink ref="A10" location="'Assigned Investigations'!A1" display="Assignment of Investigations" xr:uid="{00000000-0004-0000-0000-000003000000}"/>
    <hyperlink ref="A11" location="'Open Investigations'!A1" display="Investigations of Child Abuse and Neglect" xr:uid="{00000000-0004-0000-0000-000004000000}"/>
    <hyperlink ref="A12" location="'Completed Investigations'!A1" display="Completed Investigations" xr:uid="{00000000-0004-0000-0000-000005000000}"/>
    <hyperlink ref="A13" location="'Safe Haven'!A1" display="Safe Haven Infants" xr:uid="{00000000-0004-0000-0000-000006000000}"/>
    <hyperlink ref="A14" location="Entries!A1" display="Children Entering Out-of-Home Care" xr:uid="{00000000-0004-0000-0000-000007000000}"/>
    <hyperlink ref="A18" location="Exits!A1" display="Children Exiting Out-of-Home Care" xr:uid="{00000000-0004-0000-0000-000008000000}"/>
    <hyperlink ref="A15" location="OOH!A1" display="Children in Out-of-Home Care" xr:uid="{00000000-0004-0000-0000-000009000000}"/>
    <hyperlink ref="A16" location="'Case Mgt.'!A1" display="Child, Parent and Foster Home Visitation" xr:uid="{00000000-0004-0000-0000-00000A000000}"/>
    <hyperlink ref="A21" location="'Adoption-CP'!A1" display="Children with Case Plan Goals of Adoption" xr:uid="{00000000-0004-0000-0000-00000B000000}"/>
    <hyperlink ref="A22" location="'Adoption-Disruptions'!A1" display="Adoptive Placement Disruptions" xr:uid="{00000000-0004-0000-0000-00000C000000}"/>
    <hyperlink ref="A23" location="'Adoption-Finalized'!A1" display="Adoptions-Finalized" xr:uid="{00000000-0004-0000-0000-00000D000000}"/>
    <hyperlink ref="A24" location="Caseloads!A1" display="Caseloads" xr:uid="{00000000-0004-0000-0000-00000E000000}"/>
    <hyperlink ref="A25" location="'DCS Specialists'!A1" display="DCS Specialists and Supervisor Retention" xr:uid="{00000000-0004-0000-0000-00000F000000}"/>
    <hyperlink ref="A27" location="'Training and Dependencies'!A1" display="Training &amp; Dependencies" xr:uid="{00000000-0004-0000-0000-000010000000}"/>
    <hyperlink ref="A26" location="Expenditures!A1" display="Expenditures" xr:uid="{00000000-0004-0000-0000-000011000000}"/>
    <hyperlink ref="A30" location="'Metric Definition'!A1" display="'Metric Definition'!A1" xr:uid="{00000000-0004-0000-0000-000012000000}"/>
    <hyperlink ref="A17" location="Placement!A1" display="Placement Demographics" xr:uid="{00000000-0004-0000-0000-000013000000}"/>
    <hyperlink ref="A19" location="Fatalities!A1" display="Fatalities" xr:uid="{00000000-0004-0000-0000-000014000000}"/>
    <hyperlink ref="A20" location="TPR!A1" display="Termination of Parental Rights" xr:uid="{00000000-0004-0000-0000-000015000000}"/>
    <hyperlink ref="A28" location="'Title IV-E Waiver'!A1" display="Title IV-E Waiver" xr:uid="{00000000-0004-0000-0000-000016000000}"/>
    <hyperlink ref="A29" location="'Faith-Based'!A1" display="Faith-Based Activities" xr:uid="{00000000-0004-0000-0000-000017000000}"/>
    <hyperlink ref="B8" location="'Semi-Annual Comparisons'!A1" display="'Semi-Annual Comparisons'!A1" xr:uid="{00000000-0004-0000-0000-000018000000}"/>
    <hyperlink ref="B9" location="'Reports of CAN'!A1" display="'Reports of CAN'!A1" xr:uid="{00000000-0004-0000-0000-000019000000}"/>
    <hyperlink ref="B10" location="'Assigned Investigations'!A1" display="'Assigned Investigations'!A1" xr:uid="{00000000-0004-0000-0000-00001A000000}"/>
    <hyperlink ref="B11" location="'Open Investigations'!A1" display="'Open Investigations'!A1" xr:uid="{00000000-0004-0000-0000-00001B000000}"/>
    <hyperlink ref="B13" location="'Safe Haven'!A1" display="'Safe Haven'!A1" xr:uid="{00000000-0004-0000-0000-00001C000000}"/>
    <hyperlink ref="B14" location="Entries!A1" display="Entries!A1" xr:uid="{00000000-0004-0000-0000-00001D000000}"/>
    <hyperlink ref="B15" location="OOH!A1" display="15-16" xr:uid="{00000000-0004-0000-0000-00001E000000}"/>
    <hyperlink ref="B16" location="'Case Mgt.'!A1" display="'Case Mgt.'!A1" xr:uid="{00000000-0004-0000-0000-00001F000000}"/>
    <hyperlink ref="B17" location="Placement!A1" display="18-19" xr:uid="{00000000-0004-0000-0000-000020000000}"/>
    <hyperlink ref="B18" location="Exits!A1" display="Exits!A1" xr:uid="{00000000-0004-0000-0000-000021000000}"/>
    <hyperlink ref="B19" location="Fatalities!A1" display="Fatalities!A1" xr:uid="{00000000-0004-0000-0000-000022000000}"/>
    <hyperlink ref="B20" location="TPR!A1" display="TPR!A1" xr:uid="{00000000-0004-0000-0000-000023000000}"/>
    <hyperlink ref="B21" location="'Adoption-CP'!A1" display="23-24" xr:uid="{00000000-0004-0000-0000-000024000000}"/>
    <hyperlink ref="B22" location="'Adoption-Disruptions'!A1" display="'Adoption-Disruptions'!A1" xr:uid="{00000000-0004-0000-0000-000025000000}"/>
    <hyperlink ref="B23" location="'Adoption-Finalized'!A1" display="'Adoption-Finalized'!A1" xr:uid="{00000000-0004-0000-0000-000026000000}"/>
    <hyperlink ref="B24" location="Caseloads!A1" display="27-28" xr:uid="{00000000-0004-0000-0000-000027000000}"/>
    <hyperlink ref="B25" location="'DCS Specialists'!A1" display="'DCS Specialists'!A1" xr:uid="{00000000-0004-0000-0000-000028000000}"/>
    <hyperlink ref="B26" location="Expenditures!A1" display="Expenditures!A1" xr:uid="{00000000-0004-0000-0000-000029000000}"/>
    <hyperlink ref="B27" location="'Training and Dependencies'!A1" display="30-31" xr:uid="{00000000-0004-0000-0000-00002A000000}"/>
    <hyperlink ref="B28" location="'Title IV-E Waiver'!A1" display="'Title IV-E Waiver'!A1" xr:uid="{00000000-0004-0000-0000-00002B000000}"/>
    <hyperlink ref="B29" location="'Faith-Based'!A1" display="33-34" xr:uid="{00000000-0004-0000-0000-00002C000000}"/>
    <hyperlink ref="B12" location="Entries!A1" display="Entries!A1" xr:uid="{00000000-0004-0000-0000-00002D000000}"/>
    <hyperlink ref="B7" location="'Exec Summary'!A1" display="1-7" xr:uid="{00000000-0004-0000-0000-00002E000000}"/>
    <hyperlink ref="A31" location="Runaways!A1" display="Runaway Children" xr:uid="{7A5F9348-1FF1-4314-918A-D0A1F3B5CD91}"/>
    <hyperlink ref="B31" location="Runaways!A1" display="Runaways!A1" xr:uid="{EBA2CB40-903C-4EE2-9950-FDE9EBAC6B0E}"/>
    <hyperlink ref="A32:B32" location="'Missing Child'!A1" display="Missing/Abducted Children" xr:uid="{9C0DDD2F-7754-499D-804D-CD12E4F788A6}"/>
    <hyperlink ref="A33:B33" location="SEN!A1" display="Substance Exposed Newborns (SEN)" xr:uid="{4E3E6224-8A54-4D2B-913B-E569B1A7DB74}"/>
    <hyperlink ref="A34:B34" location="'Best Interest Determination'!Print_Area" display="Best Interest Education Determination (BID)" xr:uid="{5DE545E6-22E3-465C-9B1D-DA02471FBB5C}"/>
    <hyperlink ref="A34" location="'Best Interest Determination'!A1" display="Best Interest Education Determination (BID)" xr:uid="{92D18C76-2CD7-48C5-8E4A-0C57809498E1}"/>
  </hyperlinks>
  <printOptions horizontalCentered="1" verticalCentered="1"/>
  <pageMargins left="0.7" right="0.7" top="0.75" bottom="0.75" header="0.3" footer="0.3"/>
  <pageSetup orientation="portrait" r:id="rId1"/>
  <headerFooter>
    <oddHeader xml:space="preserve">&amp;C&amp;"-,Bold"&amp;14
</oddHeader>
  </headerFooter>
  <ignoredErrors>
    <ignoredError sqref="B2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H91"/>
  <sheetViews>
    <sheetView showGridLines="0" zoomScaleNormal="100" workbookViewId="0">
      <selection sqref="A1:AA1"/>
    </sheetView>
  </sheetViews>
  <sheetFormatPr defaultColWidth="8.85546875" defaultRowHeight="15" x14ac:dyDescent="0.25"/>
  <cols>
    <col min="1" max="1" width="28.5703125" customWidth="1"/>
    <col min="2" max="2" width="17.42578125" style="1301" hidden="1" customWidth="1"/>
    <col min="3" max="3" width="12.28515625" style="1301" hidden="1" customWidth="1"/>
    <col min="4" max="4" width="17.42578125" style="1301" customWidth="1"/>
    <col min="5" max="5" width="12.28515625" style="1301" customWidth="1"/>
    <col min="6" max="6" width="17.42578125" style="197" customWidth="1"/>
    <col min="7" max="7" width="12.28515625" style="197" customWidth="1"/>
    <col min="8" max="8" width="17.42578125" style="1301" hidden="1" customWidth="1"/>
    <col min="9" max="9" width="10.140625" style="1301" hidden="1" customWidth="1"/>
    <col min="10" max="10" width="16.28515625" style="1301" hidden="1" customWidth="1"/>
    <col min="11" max="11" width="10.140625" style="1301" hidden="1" customWidth="1"/>
    <col min="12" max="12" width="16.28515625" style="1301" hidden="1" customWidth="1"/>
    <col min="13" max="13" width="10.140625" style="1301" hidden="1" customWidth="1"/>
    <col min="14" max="14" width="16.28515625" style="1301" hidden="1" customWidth="1"/>
    <col min="15" max="15" width="10.140625" style="1301" hidden="1" customWidth="1"/>
    <col min="16" max="16" width="16.28515625" style="1301" hidden="1" customWidth="1"/>
    <col min="17" max="17" width="10.140625" style="1301" hidden="1" customWidth="1"/>
    <col min="18" max="18" width="16.28515625" style="197" hidden="1" customWidth="1"/>
    <col min="19" max="19" width="13.42578125" style="197" hidden="1" customWidth="1"/>
    <col min="20" max="20" width="16.28515625" style="197" hidden="1" customWidth="1"/>
    <col min="21" max="21" width="13.42578125" style="197" hidden="1" customWidth="1"/>
    <col min="22" max="22" width="16.28515625" style="197" hidden="1" customWidth="1"/>
    <col min="23" max="23" width="13.28515625" style="197" hidden="1" customWidth="1"/>
    <col min="24" max="24" width="16.28515625" style="197" hidden="1" customWidth="1"/>
    <col min="25" max="25" width="12" style="197" hidden="1" customWidth="1"/>
    <col min="26" max="26" width="16.28515625" hidden="1" customWidth="1"/>
    <col min="27" max="27" width="12" hidden="1" customWidth="1"/>
    <col min="28" max="28" width="16.28515625" style="197" hidden="1" customWidth="1"/>
    <col min="29" max="29" width="10.140625" style="197" hidden="1" customWidth="1"/>
    <col min="30" max="30" width="8.85546875" style="264" customWidth="1"/>
  </cols>
  <sheetData>
    <row r="1" spans="1:30" ht="24.6" customHeight="1" thickBot="1" x14ac:dyDescent="0.3">
      <c r="A1" s="2226" t="s">
        <v>261</v>
      </c>
      <c r="B1" s="2227"/>
      <c r="C1" s="2227"/>
      <c r="D1" s="2227"/>
      <c r="E1" s="2227"/>
      <c r="F1" s="2227"/>
      <c r="G1" s="2227"/>
      <c r="H1" s="2227"/>
      <c r="I1" s="2227"/>
      <c r="J1" s="2227"/>
      <c r="K1" s="2227"/>
      <c r="L1" s="2227"/>
      <c r="M1" s="2227"/>
      <c r="N1" s="2227"/>
      <c r="O1" s="2227"/>
      <c r="P1" s="2227"/>
      <c r="Q1" s="2227"/>
      <c r="R1" s="2227"/>
      <c r="S1" s="2227"/>
      <c r="T1" s="2227"/>
      <c r="U1" s="2227"/>
      <c r="V1" s="2227"/>
      <c r="W1" s="2227"/>
      <c r="X1" s="2227"/>
      <c r="Y1" s="2227"/>
      <c r="Z1" s="2227"/>
      <c r="AA1" s="2227"/>
      <c r="AB1" s="777"/>
      <c r="AC1" s="777"/>
    </row>
    <row r="2" spans="1:30" ht="15.75" thickBot="1" x14ac:dyDescent="0.3">
      <c r="A2" s="266"/>
      <c r="B2" s="2208" t="s">
        <v>262</v>
      </c>
      <c r="C2" s="2209"/>
      <c r="D2" s="2208" t="s">
        <v>1043</v>
      </c>
      <c r="E2" s="2209"/>
      <c r="F2" s="2208" t="s">
        <v>994</v>
      </c>
      <c r="G2" s="2209"/>
      <c r="H2" s="2208" t="s">
        <v>263</v>
      </c>
      <c r="I2" s="2209"/>
      <c r="J2" s="2208" t="s">
        <v>264</v>
      </c>
      <c r="K2" s="2209"/>
      <c r="L2" s="2208" t="s">
        <v>265</v>
      </c>
      <c r="M2" s="2209"/>
      <c r="N2" s="2208" t="s">
        <v>266</v>
      </c>
      <c r="O2" s="2209"/>
      <c r="P2" s="2208" t="s">
        <v>267</v>
      </c>
      <c r="Q2" s="2209"/>
      <c r="R2" s="2208" t="s">
        <v>268</v>
      </c>
      <c r="S2" s="2209"/>
      <c r="T2" s="2208" t="s">
        <v>184</v>
      </c>
      <c r="U2" s="2209"/>
      <c r="V2" s="2208" t="s">
        <v>185</v>
      </c>
      <c r="W2" s="2209"/>
      <c r="X2" s="2208" t="s">
        <v>186</v>
      </c>
      <c r="Y2" s="2209"/>
      <c r="Z2" s="2208" t="s">
        <v>269</v>
      </c>
      <c r="AA2" s="2209"/>
      <c r="AB2" s="2208" t="s">
        <v>270</v>
      </c>
      <c r="AC2" s="2209"/>
    </row>
    <row r="3" spans="1:30" ht="21" customHeight="1" thickBot="1" x14ac:dyDescent="0.3">
      <c r="A3" s="265"/>
      <c r="B3" s="220" t="s">
        <v>271</v>
      </c>
      <c r="C3" s="219" t="s">
        <v>272</v>
      </c>
      <c r="D3" s="220" t="s">
        <v>271</v>
      </c>
      <c r="E3" s="219" t="s">
        <v>272</v>
      </c>
      <c r="F3" s="220" t="s">
        <v>271</v>
      </c>
      <c r="G3" s="219" t="s">
        <v>272</v>
      </c>
      <c r="H3" s="220" t="s">
        <v>271</v>
      </c>
      <c r="I3" s="219" t="s">
        <v>272</v>
      </c>
      <c r="J3" s="220" t="s">
        <v>271</v>
      </c>
      <c r="K3" s="219" t="s">
        <v>272</v>
      </c>
      <c r="L3" s="220" t="s">
        <v>271</v>
      </c>
      <c r="M3" s="219" t="s">
        <v>272</v>
      </c>
      <c r="N3" s="220" t="s">
        <v>271</v>
      </c>
      <c r="O3" s="219" t="s">
        <v>272</v>
      </c>
      <c r="P3" s="220" t="s">
        <v>271</v>
      </c>
      <c r="Q3" s="219" t="s">
        <v>272</v>
      </c>
      <c r="R3" s="220" t="s">
        <v>271</v>
      </c>
      <c r="S3" s="219" t="s">
        <v>272</v>
      </c>
      <c r="T3" s="220" t="s">
        <v>271</v>
      </c>
      <c r="U3" s="219" t="s">
        <v>272</v>
      </c>
      <c r="V3" s="220" t="s">
        <v>271</v>
      </c>
      <c r="W3" s="219" t="s">
        <v>272</v>
      </c>
      <c r="X3" s="220" t="s">
        <v>271</v>
      </c>
      <c r="Y3" s="219" t="s">
        <v>272</v>
      </c>
      <c r="Z3" s="220" t="s">
        <v>271</v>
      </c>
      <c r="AA3" s="219" t="s">
        <v>272</v>
      </c>
      <c r="AB3" s="279" t="s">
        <v>273</v>
      </c>
      <c r="AC3" s="219" t="s">
        <v>272</v>
      </c>
    </row>
    <row r="4" spans="1:30" ht="15.75" thickBot="1" x14ac:dyDescent="0.3">
      <c r="A4" s="2228" t="s">
        <v>274</v>
      </c>
      <c r="B4" s="2133"/>
      <c r="C4" s="2133"/>
      <c r="D4" s="2133"/>
      <c r="E4" s="2133"/>
      <c r="F4" s="2133"/>
      <c r="G4" s="2133"/>
      <c r="H4" s="2133"/>
      <c r="I4" s="2133"/>
      <c r="J4" s="2133"/>
      <c r="K4" s="2133"/>
      <c r="L4" s="2133"/>
      <c r="M4" s="2133"/>
      <c r="N4" s="2133"/>
      <c r="O4" s="2133"/>
      <c r="P4" s="2133"/>
      <c r="Q4" s="2133"/>
      <c r="R4" s="2133"/>
      <c r="S4" s="2133"/>
      <c r="T4" s="2133"/>
      <c r="U4" s="2133"/>
      <c r="V4" s="2133"/>
      <c r="W4" s="2133"/>
      <c r="X4" s="2133"/>
      <c r="Y4" s="2133"/>
      <c r="Z4" s="2133"/>
      <c r="AA4" s="2133"/>
      <c r="AB4" s="1759"/>
      <c r="AC4" s="1759"/>
    </row>
    <row r="5" spans="1:30" ht="15.75" hidden="1" thickBot="1" x14ac:dyDescent="0.3">
      <c r="A5" s="99" t="s">
        <v>275</v>
      </c>
      <c r="B5" s="1505"/>
      <c r="C5" s="1507" t="e">
        <f>SUM(B5/B14)</f>
        <v>#DIV/0!</v>
      </c>
      <c r="D5" s="1505"/>
      <c r="E5" s="1507">
        <f>SUM(D5/D14)</f>
        <v>0</v>
      </c>
      <c r="F5" s="1505"/>
      <c r="G5" s="1507">
        <f>SUM(F5/F14)</f>
        <v>0</v>
      </c>
      <c r="H5" s="1505"/>
      <c r="I5" s="1507">
        <f>SUM(H5/H14)</f>
        <v>0</v>
      </c>
      <c r="J5" s="387">
        <v>0</v>
      </c>
      <c r="K5" s="261">
        <f>SUM(J5/J14)</f>
        <v>0</v>
      </c>
      <c r="L5" s="387">
        <v>7</v>
      </c>
      <c r="M5" s="261">
        <f>SUM(L5/L14)</f>
        <v>4.9921551847097417E-4</v>
      </c>
      <c r="N5" s="387">
        <v>31</v>
      </c>
      <c r="O5" s="592">
        <f>SUM(N5/N14)</f>
        <v>2.099275411390262E-3</v>
      </c>
      <c r="P5" s="387">
        <v>0</v>
      </c>
      <c r="Q5" s="592">
        <f>SUM(P5/P14)</f>
        <v>0</v>
      </c>
      <c r="R5" s="387">
        <v>1309</v>
      </c>
      <c r="S5" s="261">
        <f>SUM(R5/R14)</f>
        <v>8.466464006209172E-2</v>
      </c>
      <c r="T5" s="1081">
        <v>1260</v>
      </c>
      <c r="U5" s="261">
        <f>SUM(T5/T14)</f>
        <v>8.1807557460070124E-2</v>
      </c>
      <c r="V5" s="1081">
        <v>1235</v>
      </c>
      <c r="W5" s="261">
        <f>SUM(V5/V14)</f>
        <v>7.9987046632124359E-2</v>
      </c>
      <c r="X5" s="387">
        <v>1154</v>
      </c>
      <c r="Y5" s="261">
        <f>SUM(X5/X14)</f>
        <v>7.7262988752008571E-2</v>
      </c>
      <c r="Z5" s="387">
        <v>1154</v>
      </c>
      <c r="AA5" s="261">
        <f>SUM(Z5/Z14)</f>
        <v>7.376158517098115E-2</v>
      </c>
      <c r="AB5" s="387">
        <v>1188</v>
      </c>
      <c r="AC5" s="261">
        <f>SUM(AB5/AB14)</f>
        <v>7.3710988397344412E-2</v>
      </c>
    </row>
    <row r="6" spans="1:30" s="1301" customFormat="1" x14ac:dyDescent="0.25">
      <c r="A6" s="94" t="s">
        <v>276</v>
      </c>
      <c r="B6" s="1401"/>
      <c r="C6" s="262" t="e">
        <f>SUM(B6/B14)</f>
        <v>#DIV/0!</v>
      </c>
      <c r="D6" s="1988">
        <v>840</v>
      </c>
      <c r="E6" s="262">
        <f>SUM(D6/D14)</f>
        <v>8.4008400840084013E-2</v>
      </c>
      <c r="F6" s="1854">
        <v>945</v>
      </c>
      <c r="G6" s="262">
        <f>SUM(F6/F14)</f>
        <v>8.6697247706422023E-2</v>
      </c>
      <c r="H6" s="1796">
        <v>944</v>
      </c>
      <c r="I6" s="262">
        <f>SUM(H6/H14)</f>
        <v>8.0711354309165526E-2</v>
      </c>
      <c r="J6" s="1779">
        <v>1079</v>
      </c>
      <c r="K6" s="262">
        <f>SUM(J6/J14)</f>
        <v>8.6003507093894468E-2</v>
      </c>
      <c r="L6" s="1779">
        <v>1250</v>
      </c>
      <c r="M6" s="262">
        <f>SUM(L6/L14)</f>
        <v>8.9145628298388249E-2</v>
      </c>
      <c r="N6" s="1779">
        <v>1339</v>
      </c>
      <c r="O6" s="262">
        <f>SUM(N6/N14)</f>
        <v>9.0675154059727772E-2</v>
      </c>
      <c r="P6" s="1779">
        <v>1359</v>
      </c>
      <c r="Q6" s="262">
        <f>SUM(P6/P14)</f>
        <v>9.3976903395339192E-2</v>
      </c>
      <c r="R6" s="387">
        <v>1309</v>
      </c>
      <c r="S6" s="261" t="e">
        <f>SUM(R6/R15)</f>
        <v>#DIV/0!</v>
      </c>
      <c r="T6" s="1081">
        <v>1260</v>
      </c>
      <c r="U6" s="261" t="e">
        <f>SUM(T6/T15)</f>
        <v>#DIV/0!</v>
      </c>
      <c r="V6" s="1081">
        <v>1235</v>
      </c>
      <c r="W6" s="261" t="e">
        <f>SUM(V6/V15)</f>
        <v>#DIV/0!</v>
      </c>
      <c r="X6" s="387">
        <v>1154</v>
      </c>
      <c r="Y6" s="261" t="e">
        <f>SUM(X6/X15)</f>
        <v>#DIV/0!</v>
      </c>
      <c r="Z6" s="387">
        <v>1154</v>
      </c>
      <c r="AA6" s="261" t="e">
        <f>SUM(Z6/Z15)</f>
        <v>#DIV/0!</v>
      </c>
      <c r="AB6" s="387">
        <v>1188</v>
      </c>
      <c r="AC6" s="261" t="e">
        <f>SUM(AB6/AB15)</f>
        <v>#DIV/0!</v>
      </c>
      <c r="AD6" s="264"/>
    </row>
    <row r="7" spans="1:30" x14ac:dyDescent="0.25">
      <c r="A7" s="94" t="s">
        <v>277</v>
      </c>
      <c r="B7" s="1401"/>
      <c r="C7" s="262" t="e">
        <f>SUM(B7/B14)</f>
        <v>#DIV/0!</v>
      </c>
      <c r="D7" s="1988">
        <v>1465</v>
      </c>
      <c r="E7" s="262">
        <f>SUM(D7/D14)</f>
        <v>0.14651465146514653</v>
      </c>
      <c r="F7" s="1854">
        <v>1611</v>
      </c>
      <c r="G7" s="262">
        <f>SUM(F7/F14)</f>
        <v>0.14779816513761468</v>
      </c>
      <c r="H7" s="1796">
        <v>1810</v>
      </c>
      <c r="I7" s="262">
        <f>SUM(H7/H14)</f>
        <v>0.15475376196990423</v>
      </c>
      <c r="J7" s="1779">
        <v>1958</v>
      </c>
      <c r="K7" s="262">
        <f>SUM(J7/J14)</f>
        <v>0.15606567830384185</v>
      </c>
      <c r="L7" s="1779">
        <v>2172</v>
      </c>
      <c r="M7" s="262">
        <f>SUM(L7/L14)</f>
        <v>0.15489944373127942</v>
      </c>
      <c r="N7" s="1779">
        <v>2263</v>
      </c>
      <c r="O7" s="262">
        <f>SUM(N7/N14)</f>
        <v>0.15324710503148914</v>
      </c>
      <c r="P7" s="1779">
        <v>2276</v>
      </c>
      <c r="Q7" s="262">
        <f>SUM(P7/P14)</f>
        <v>0.15738883894613098</v>
      </c>
      <c r="R7" s="1779">
        <v>2182</v>
      </c>
      <c r="S7" s="262">
        <f>SUM(R7/R14)</f>
        <v>0.14112929305995731</v>
      </c>
      <c r="T7" s="941">
        <v>2151</v>
      </c>
      <c r="U7" s="262">
        <f>SUM(T7/T14)</f>
        <v>0.13965718737826258</v>
      </c>
      <c r="V7" s="941">
        <v>2127</v>
      </c>
      <c r="W7" s="262">
        <f>SUM(V7/V14)</f>
        <v>0.13775906735751295</v>
      </c>
      <c r="X7" s="1779">
        <v>2012</v>
      </c>
      <c r="Y7" s="262">
        <f>SUM(X7/X14)</f>
        <v>0.13470808784145688</v>
      </c>
      <c r="Z7" s="1779">
        <v>2132</v>
      </c>
      <c r="AA7" s="262">
        <f>SUM(Z7/Z14)</f>
        <v>0.13627356983061681</v>
      </c>
      <c r="AB7" s="2243">
        <v>4707</v>
      </c>
      <c r="AC7" s="2245">
        <f>SUM(AB7/AB14)</f>
        <v>0.2920518706955389</v>
      </c>
    </row>
    <row r="8" spans="1:30" x14ac:dyDescent="0.25">
      <c r="A8" s="94" t="s">
        <v>278</v>
      </c>
      <c r="B8" s="1401"/>
      <c r="C8" s="262" t="e">
        <f>SUM(B8/B14)</f>
        <v>#DIV/0!</v>
      </c>
      <c r="D8" s="1988">
        <v>1370</v>
      </c>
      <c r="E8" s="262">
        <f>SUM(D8/D14)</f>
        <v>0.13701370137013702</v>
      </c>
      <c r="F8" s="1854">
        <v>1635</v>
      </c>
      <c r="G8" s="262">
        <f>SUM(F8/F14)</f>
        <v>0.15</v>
      </c>
      <c r="H8" s="1796">
        <v>1842</v>
      </c>
      <c r="I8" s="262">
        <f>SUM(H8/H14)</f>
        <v>0.15748974008207933</v>
      </c>
      <c r="J8" s="1779">
        <v>2041</v>
      </c>
      <c r="K8" s="262">
        <f>SUM(J8/J14)</f>
        <v>0.16268133269567989</v>
      </c>
      <c r="L8" s="1779">
        <v>2362</v>
      </c>
      <c r="M8" s="262">
        <f>SUM(L8/L14)</f>
        <v>0.16844957923263443</v>
      </c>
      <c r="N8" s="1779">
        <v>2499</v>
      </c>
      <c r="O8" s="262">
        <f>SUM(N8/N14)</f>
        <v>0.16922868558271822</v>
      </c>
      <c r="P8" s="1779">
        <v>2446</v>
      </c>
      <c r="Q8" s="262">
        <f>SUM(P8/P14)</f>
        <v>0.16914459580941843</v>
      </c>
      <c r="R8" s="1779">
        <v>2344</v>
      </c>
      <c r="S8" s="262">
        <f>SUM(R8/R14)</f>
        <v>0.15160726990492207</v>
      </c>
      <c r="T8" s="941">
        <v>2369</v>
      </c>
      <c r="U8" s="262">
        <f>SUM(T8/T14)</f>
        <v>0.1538111933515128</v>
      </c>
      <c r="V8" s="941">
        <v>2358</v>
      </c>
      <c r="W8" s="262">
        <f>SUM(V8/V14)</f>
        <v>0.15272020725388602</v>
      </c>
      <c r="X8" s="1779">
        <v>2302</v>
      </c>
      <c r="Y8" s="262">
        <f>SUM(X8/X14)</f>
        <v>0.15412426352437064</v>
      </c>
      <c r="Z8" s="1779">
        <v>2437</v>
      </c>
      <c r="AA8" s="262">
        <f>SUM(Z8/Z14)</f>
        <v>0.15576861617130072</v>
      </c>
      <c r="AB8" s="2244"/>
      <c r="AC8" s="2246"/>
    </row>
    <row r="9" spans="1:30" s="30" customFormat="1" x14ac:dyDescent="0.25">
      <c r="A9" s="94" t="s">
        <v>279</v>
      </c>
      <c r="B9" s="1401"/>
      <c r="C9" s="262" t="e">
        <f>SUM(B9/B14)</f>
        <v>#DIV/0!</v>
      </c>
      <c r="D9" s="1988">
        <v>1709</v>
      </c>
      <c r="E9" s="262">
        <f>SUM(D9/D14)</f>
        <v>0.17091709170917091</v>
      </c>
      <c r="F9" s="1854">
        <v>1883</v>
      </c>
      <c r="G9" s="262">
        <f>SUM(F9/F14)</f>
        <v>0.17275229357798166</v>
      </c>
      <c r="H9" s="1796">
        <v>2009</v>
      </c>
      <c r="I9" s="262">
        <f>SUM(H9/H14)</f>
        <v>0.17176812585499315</v>
      </c>
      <c r="J9" s="1779">
        <v>2159</v>
      </c>
      <c r="K9" s="262">
        <f>SUM(J9/J14)</f>
        <v>0.17208672086720866</v>
      </c>
      <c r="L9" s="1779">
        <v>2364</v>
      </c>
      <c r="M9" s="262">
        <f>SUM(L9/L14)</f>
        <v>0.16859221223791185</v>
      </c>
      <c r="N9" s="1779">
        <v>2493</v>
      </c>
      <c r="O9" s="262">
        <f>SUM(N9/N14)</f>
        <v>0.16882237421277171</v>
      </c>
      <c r="P9" s="1779">
        <v>2427</v>
      </c>
      <c r="Q9" s="262">
        <f>SUM(P9/P14)</f>
        <v>0.16783071710116865</v>
      </c>
      <c r="R9" s="1779">
        <v>2356</v>
      </c>
      <c r="S9" s="262">
        <f>SUM(R9/R14)</f>
        <v>0.15238341633788241</v>
      </c>
      <c r="T9" s="941">
        <v>2387</v>
      </c>
      <c r="U9" s="262">
        <f>SUM(T9/T14)</f>
        <v>0.15497987274379951</v>
      </c>
      <c r="V9" s="941">
        <v>2483</v>
      </c>
      <c r="W9" s="262">
        <f>SUM(V9/V14)</f>
        <v>0.16081606217616581</v>
      </c>
      <c r="X9" s="1779">
        <v>2471</v>
      </c>
      <c r="Y9" s="262">
        <f>SUM(X9/X14)</f>
        <v>0.1654392072844135</v>
      </c>
      <c r="Z9" s="1779">
        <v>2626</v>
      </c>
      <c r="AA9" s="262">
        <f>SUM(Z9/Z14)</f>
        <v>0.1678491530840524</v>
      </c>
      <c r="AB9" s="2243">
        <v>4677</v>
      </c>
      <c r="AC9" s="2245">
        <f>SUM(AB8/AB14)</f>
        <v>0</v>
      </c>
      <c r="AD9" s="1512"/>
    </row>
    <row r="10" spans="1:30" x14ac:dyDescent="0.25">
      <c r="A10" s="94" t="s">
        <v>280</v>
      </c>
      <c r="B10" s="1401"/>
      <c r="C10" s="262" t="e">
        <f>SUM(B10/B14)</f>
        <v>#DIV/0!</v>
      </c>
      <c r="D10" s="1988">
        <v>1068</v>
      </c>
      <c r="E10" s="262">
        <f>SUM(D10/D14)</f>
        <v>0.10681068106810682</v>
      </c>
      <c r="F10" s="1854">
        <v>1203</v>
      </c>
      <c r="G10" s="262">
        <f>SUM(F10/F14)</f>
        <v>0.11036697247706422</v>
      </c>
      <c r="H10" s="1796">
        <v>1283</v>
      </c>
      <c r="I10" s="262">
        <f>SUM(H10/H14)</f>
        <v>0.10969562243502053</v>
      </c>
      <c r="J10" s="1779">
        <v>1323</v>
      </c>
      <c r="K10" s="262">
        <f>SUM(J10/J14)</f>
        <v>0.1054519368723099</v>
      </c>
      <c r="L10" s="1779">
        <v>1501</v>
      </c>
      <c r="M10" s="262">
        <f>SUM(L10/L14)</f>
        <v>0.10704607046070461</v>
      </c>
      <c r="N10" s="1779">
        <v>1636</v>
      </c>
      <c r="O10" s="262">
        <f>SUM(N10/N14)</f>
        <v>0.11078756687207963</v>
      </c>
      <c r="P10" s="1779">
        <v>1659</v>
      </c>
      <c r="Q10" s="262">
        <f>SUM(P10/P14)</f>
        <v>0.11472235668349354</v>
      </c>
      <c r="R10" s="1779">
        <v>1682</v>
      </c>
      <c r="S10" s="262">
        <f>SUM(R10/R14)</f>
        <v>0.10878985835327598</v>
      </c>
      <c r="T10" s="941">
        <v>1699</v>
      </c>
      <c r="U10" s="262">
        <f>SUM(T10/T14)</f>
        <v>0.11031034930528502</v>
      </c>
      <c r="V10" s="941">
        <v>1746</v>
      </c>
      <c r="W10" s="262">
        <f>SUM(V10/V14)</f>
        <v>0.11308290155440415</v>
      </c>
      <c r="X10" s="1779">
        <v>1739</v>
      </c>
      <c r="Y10" s="262">
        <f>SUM(X10/X14)</f>
        <v>0.11643010176754151</v>
      </c>
      <c r="Z10" s="1779">
        <v>1871</v>
      </c>
      <c r="AA10" s="262">
        <f>SUM(Z10/Z14)</f>
        <v>0.11959092361776925</v>
      </c>
      <c r="AB10" s="2244"/>
      <c r="AC10" s="2246"/>
    </row>
    <row r="11" spans="1:30" x14ac:dyDescent="0.25">
      <c r="A11" s="94" t="s">
        <v>281</v>
      </c>
      <c r="B11" s="1401"/>
      <c r="C11" s="262" t="e">
        <f>SUM(B11/B14)</f>
        <v>#DIV/0!</v>
      </c>
      <c r="D11" s="1988">
        <v>1365</v>
      </c>
      <c r="E11" s="262">
        <f>SUM(D11/D14)</f>
        <v>0.13651365136513652</v>
      </c>
      <c r="F11" s="1854">
        <v>1480</v>
      </c>
      <c r="G11" s="262">
        <f>SUM(F11/F14)</f>
        <v>0.13577981651376148</v>
      </c>
      <c r="H11" s="1796">
        <v>1586</v>
      </c>
      <c r="I11" s="262">
        <f>SUM(H11/H14)</f>
        <v>0.13560191518467851</v>
      </c>
      <c r="J11" s="1779">
        <v>1658</v>
      </c>
      <c r="K11" s="262">
        <f>SUM(J11/J14)</f>
        <v>0.13215367447792126</v>
      </c>
      <c r="L11" s="1779">
        <v>1839</v>
      </c>
      <c r="M11" s="262">
        <f>SUM(L11/L14)</f>
        <v>0.13115104835258878</v>
      </c>
      <c r="N11" s="1779">
        <v>1897</v>
      </c>
      <c r="O11" s="262">
        <f>SUM(N11/N14)</f>
        <v>0.12846211146475248</v>
      </c>
      <c r="P11" s="1779">
        <v>1884</v>
      </c>
      <c r="Q11" s="262">
        <f>SUM(P11/P14)</f>
        <v>0.13028144664960931</v>
      </c>
      <c r="R11" s="1779">
        <v>1853</v>
      </c>
      <c r="S11" s="262">
        <f>SUM(R11/R14)</f>
        <v>0.11984994502296099</v>
      </c>
      <c r="T11" s="941">
        <v>1826</v>
      </c>
      <c r="U11" s="262">
        <f>SUM(T11/T14)</f>
        <v>0.11855603168419686</v>
      </c>
      <c r="V11" s="941">
        <v>1893</v>
      </c>
      <c r="W11" s="262">
        <f>SUM(V11/V14)</f>
        <v>0.12260362694300518</v>
      </c>
      <c r="X11" s="1779">
        <v>1790</v>
      </c>
      <c r="Y11" s="262">
        <f>SUM(X11/X14)</f>
        <v>0.11984467059453668</v>
      </c>
      <c r="Z11" s="1779">
        <v>1866</v>
      </c>
      <c r="AA11" s="262">
        <f>SUM(Z11/Z14)</f>
        <v>0.11927133269415148</v>
      </c>
      <c r="AB11" s="2243">
        <v>3514</v>
      </c>
      <c r="AC11" s="2245">
        <f>SUM(AB9/AB14)</f>
        <v>0.29019048209964632</v>
      </c>
    </row>
    <row r="12" spans="1:30" x14ac:dyDescent="0.25">
      <c r="A12" s="94" t="s">
        <v>282</v>
      </c>
      <c r="B12" s="1401"/>
      <c r="C12" s="262" t="e">
        <f>SUM(B12/B14)</f>
        <v>#DIV/0!</v>
      </c>
      <c r="D12" s="1988">
        <v>1270</v>
      </c>
      <c r="E12" s="262">
        <f>SUM(D12/D14)</f>
        <v>0.12701270127012701</v>
      </c>
      <c r="F12" s="1854">
        <v>1261</v>
      </c>
      <c r="G12" s="262">
        <f>SUM(F12/F14)</f>
        <v>0.11568807339449541</v>
      </c>
      <c r="H12" s="1796">
        <v>1347</v>
      </c>
      <c r="I12" s="262">
        <f>SUM(H12/H14)</f>
        <v>0.11516757865937073</v>
      </c>
      <c r="J12" s="1779">
        <v>1408</v>
      </c>
      <c r="K12" s="262">
        <f>SUM(J12/J14)</f>
        <v>0.1122270046229874</v>
      </c>
      <c r="L12" s="1779">
        <v>1395</v>
      </c>
      <c r="M12" s="262">
        <f>SUM(L12/L14)</f>
        <v>9.9486521181001278E-2</v>
      </c>
      <c r="N12" s="1779">
        <v>1449</v>
      </c>
      <c r="O12" s="262">
        <f>SUM(N12/N14)</f>
        <v>9.812419584208032E-2</v>
      </c>
      <c r="P12" s="1779">
        <v>1425</v>
      </c>
      <c r="Q12" s="262">
        <f>SUM(P12/P14)</f>
        <v>9.8540903118733147E-2</v>
      </c>
      <c r="R12" s="1779">
        <v>1439</v>
      </c>
      <c r="S12" s="262">
        <f>SUM(R12/R14)</f>
        <v>9.3072893085828862E-2</v>
      </c>
      <c r="T12" s="941">
        <v>1524</v>
      </c>
      <c r="U12" s="262">
        <f>SUM(T12/T14)</f>
        <v>9.8948188546941956E-2</v>
      </c>
      <c r="V12" s="941">
        <v>1519</v>
      </c>
      <c r="W12" s="262">
        <f>SUM(V12/V14)</f>
        <v>9.8380829015544041E-2</v>
      </c>
      <c r="X12" s="1779">
        <v>1523</v>
      </c>
      <c r="Y12" s="262">
        <f>SUM(X12/X14)</f>
        <v>0.10196839850026782</v>
      </c>
      <c r="Z12" s="1779">
        <v>1584</v>
      </c>
      <c r="AA12" s="262">
        <f>SUM(Z12/Z14)</f>
        <v>0.10124640460210931</v>
      </c>
      <c r="AB12" s="2244"/>
      <c r="AC12" s="2246"/>
    </row>
    <row r="13" spans="1:30" ht="15.75" thickBot="1" x14ac:dyDescent="0.3">
      <c r="A13" s="95" t="s">
        <v>283</v>
      </c>
      <c r="B13" s="1402"/>
      <c r="C13" s="263" t="e">
        <f>SUM(B13/B14)</f>
        <v>#DIV/0!</v>
      </c>
      <c r="D13" s="339">
        <v>912</v>
      </c>
      <c r="E13" s="263">
        <f>SUM(D13/D14)</f>
        <v>9.1209120912091213E-2</v>
      </c>
      <c r="F13" s="339">
        <v>882</v>
      </c>
      <c r="G13" s="263">
        <f>SUM(F13/F14)</f>
        <v>8.0917431192660552E-2</v>
      </c>
      <c r="H13" s="339">
        <v>875</v>
      </c>
      <c r="I13" s="263">
        <f>SUM(H13/H14)</f>
        <v>7.4811901504787962E-2</v>
      </c>
      <c r="J13" s="339">
        <v>920</v>
      </c>
      <c r="K13" s="263">
        <f>SUM(J13/J14)</f>
        <v>7.3330145066156538E-2</v>
      </c>
      <c r="L13" s="339">
        <v>1132</v>
      </c>
      <c r="M13" s="263">
        <f>SUM(L13/L14)</f>
        <v>8.0730280987020397E-2</v>
      </c>
      <c r="N13" s="339">
        <v>1160</v>
      </c>
      <c r="O13" s="263">
        <f>SUM(N13/N14)</f>
        <v>7.8553531522990452E-2</v>
      </c>
      <c r="P13" s="339">
        <v>985</v>
      </c>
      <c r="Q13" s="263">
        <f>SUM(P13/P14)</f>
        <v>6.8114238296106772E-2</v>
      </c>
      <c r="R13" s="339">
        <v>987</v>
      </c>
      <c r="S13" s="263">
        <f>SUM(R13/R14)</f>
        <v>6.3838044110988937E-2</v>
      </c>
      <c r="T13" s="943">
        <v>926</v>
      </c>
      <c r="U13" s="263">
        <f>SUM(T13/T14)</f>
        <v>6.0122062069861058E-2</v>
      </c>
      <c r="V13" s="943">
        <v>844</v>
      </c>
      <c r="W13" s="263">
        <f>SUM(V13/V14)</f>
        <v>5.4663212435233158E-2</v>
      </c>
      <c r="X13" s="339">
        <v>791</v>
      </c>
      <c r="Y13" s="263">
        <f>SUM(X13/X14)</f>
        <v>5.2959292983395821E-2</v>
      </c>
      <c r="Z13" s="339">
        <v>821</v>
      </c>
      <c r="AA13" s="263">
        <f>SUM(Z13/Z14)</f>
        <v>5.247682965803771E-2</v>
      </c>
      <c r="AB13" s="339">
        <v>843</v>
      </c>
      <c r="AC13" s="263">
        <f>SUM(AB10/AB14)</f>
        <v>0</v>
      </c>
    </row>
    <row r="14" spans="1:30" ht="16.5" thickTop="1" thickBot="1" x14ac:dyDescent="0.3">
      <c r="A14" s="36" t="s">
        <v>284</v>
      </c>
      <c r="B14" s="109">
        <f t="shared" ref="B14:C14" si="0">SUM(B5:B13)</f>
        <v>0</v>
      </c>
      <c r="C14" s="218" t="e">
        <f t="shared" si="0"/>
        <v>#DIV/0!</v>
      </c>
      <c r="D14" s="109">
        <f t="shared" ref="D14:E14" si="1">SUM(D5:D13)</f>
        <v>9999</v>
      </c>
      <c r="E14" s="218">
        <f t="shared" si="1"/>
        <v>1</v>
      </c>
      <c r="F14" s="109">
        <f t="shared" ref="F14:Q14" si="2">SUM(F5:F13)</f>
        <v>10900</v>
      </c>
      <c r="G14" s="218">
        <f t="shared" si="2"/>
        <v>0.99999999999999989</v>
      </c>
      <c r="H14" s="109">
        <f t="shared" ref="H14:I14" si="3">SUM(H5:H13)</f>
        <v>11696</v>
      </c>
      <c r="I14" s="218">
        <f t="shared" si="3"/>
        <v>1</v>
      </c>
      <c r="J14" s="109">
        <f t="shared" ref="J14:K14" si="4">SUM(J5:J13)</f>
        <v>12546</v>
      </c>
      <c r="K14" s="218">
        <f t="shared" si="4"/>
        <v>1</v>
      </c>
      <c r="L14" s="109">
        <f t="shared" ref="L14:M14" si="5">SUM(L5:L13)</f>
        <v>14022</v>
      </c>
      <c r="M14" s="218">
        <f t="shared" si="5"/>
        <v>1</v>
      </c>
      <c r="N14" s="109">
        <f t="shared" si="2"/>
        <v>14767</v>
      </c>
      <c r="O14" s="218">
        <f t="shared" si="2"/>
        <v>1</v>
      </c>
      <c r="P14" s="109">
        <f t="shared" si="2"/>
        <v>14461</v>
      </c>
      <c r="Q14" s="218">
        <f t="shared" si="2"/>
        <v>0.99999999999999989</v>
      </c>
      <c r="R14" s="341">
        <f t="shared" ref="R14:W14" si="6">SUM(R5:R13)</f>
        <v>15461</v>
      </c>
      <c r="S14" s="218" t="e">
        <f t="shared" si="6"/>
        <v>#DIV/0!</v>
      </c>
      <c r="T14" s="109">
        <f t="shared" si="6"/>
        <v>15402</v>
      </c>
      <c r="U14" s="218" t="e">
        <f t="shared" si="6"/>
        <v>#DIV/0!</v>
      </c>
      <c r="V14" s="109">
        <f t="shared" si="6"/>
        <v>15440</v>
      </c>
      <c r="W14" s="218" t="e">
        <f t="shared" si="6"/>
        <v>#DIV/0!</v>
      </c>
      <c r="X14" s="109">
        <f t="shared" ref="X14:AC14" si="7">SUM(X5:X13)</f>
        <v>14936</v>
      </c>
      <c r="Y14" s="218" t="e">
        <f t="shared" si="7"/>
        <v>#DIV/0!</v>
      </c>
      <c r="Z14" s="109">
        <f t="shared" si="7"/>
        <v>15645</v>
      </c>
      <c r="AA14" s="218" t="e">
        <f t="shared" si="7"/>
        <v>#DIV/0!</v>
      </c>
      <c r="AB14" s="109">
        <f t="shared" si="7"/>
        <v>16117</v>
      </c>
      <c r="AC14" s="218" t="e">
        <f t="shared" si="7"/>
        <v>#DIV/0!</v>
      </c>
    </row>
    <row r="15" spans="1:30" ht="5.25" hidden="1" customHeight="1" thickBot="1" x14ac:dyDescent="0.3">
      <c r="A15" s="85"/>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5"/>
    </row>
    <row r="16" spans="1:30" s="30" customFormat="1" ht="16.5" customHeight="1" thickBot="1" x14ac:dyDescent="0.3">
      <c r="A16" s="2127" t="s">
        <v>285</v>
      </c>
      <c r="B16" s="2133"/>
      <c r="C16" s="2133"/>
      <c r="D16" s="2133"/>
      <c r="E16" s="2133"/>
      <c r="F16" s="2133"/>
      <c r="G16" s="2133"/>
      <c r="H16" s="2133"/>
      <c r="I16" s="2133"/>
      <c r="J16" s="2133"/>
      <c r="K16" s="2133"/>
      <c r="L16" s="2133"/>
      <c r="M16" s="2133"/>
      <c r="N16" s="2133"/>
      <c r="O16" s="2133"/>
      <c r="P16" s="2133"/>
      <c r="Q16" s="2133"/>
      <c r="R16" s="2133"/>
      <c r="S16" s="2133"/>
      <c r="T16" s="2133"/>
      <c r="U16" s="2133"/>
      <c r="V16" s="2133"/>
      <c r="W16" s="2133"/>
      <c r="X16" s="2133"/>
      <c r="Y16" s="2133"/>
      <c r="Z16" s="2133"/>
      <c r="AA16" s="2133"/>
      <c r="AB16" s="1759"/>
      <c r="AC16" s="1759"/>
      <c r="AD16" s="1512"/>
    </row>
    <row r="17" spans="1:34" x14ac:dyDescent="0.25">
      <c r="A17" s="99" t="s">
        <v>286</v>
      </c>
      <c r="B17" s="1400"/>
      <c r="C17" s="261" t="e">
        <f>SUM(B17/B23)</f>
        <v>#DIV/0!</v>
      </c>
      <c r="D17" s="387">
        <v>1883</v>
      </c>
      <c r="E17" s="261">
        <f>SUM(D17/D23)</f>
        <v>0.18831883188318832</v>
      </c>
      <c r="F17" s="387">
        <v>1933</v>
      </c>
      <c r="G17" s="261">
        <f>SUM(F17/F23)</f>
        <v>0.17733944954128442</v>
      </c>
      <c r="H17" s="387">
        <v>2033</v>
      </c>
      <c r="I17" s="261">
        <f>SUM(H17/H23)</f>
        <v>0.17382010943912449</v>
      </c>
      <c r="J17" s="387">
        <v>1856</v>
      </c>
      <c r="K17" s="261">
        <f>SUM(J17/J23)</f>
        <v>0.14793559700302886</v>
      </c>
      <c r="L17" s="387">
        <v>2160</v>
      </c>
      <c r="M17" s="261">
        <f>SUM(L17/L23)</f>
        <v>0.1540436456996149</v>
      </c>
      <c r="N17" s="387">
        <v>2364</v>
      </c>
      <c r="O17" s="261">
        <f>SUM(N17/N23)</f>
        <v>0.16008667975892191</v>
      </c>
      <c r="P17" s="387">
        <v>2398</v>
      </c>
      <c r="Q17" s="261">
        <f>SUM(P17/P23)</f>
        <v>0.16582532328331373</v>
      </c>
      <c r="R17" s="387">
        <v>2354</v>
      </c>
      <c r="S17" s="261">
        <f>SUM(R17/R23)</f>
        <v>0.16633691351045787</v>
      </c>
      <c r="T17" s="1081">
        <v>2383</v>
      </c>
      <c r="U17" s="261">
        <f>SUM(T17/T23)</f>
        <v>0.1685051619290058</v>
      </c>
      <c r="V17" s="1081">
        <v>2344</v>
      </c>
      <c r="W17" s="261">
        <f>SUM(V17/V23)</f>
        <v>0.16501231960577262</v>
      </c>
      <c r="X17" s="387">
        <v>2256</v>
      </c>
      <c r="Y17" s="261">
        <f>SUM(X17/X23)</f>
        <v>0.16369177187636047</v>
      </c>
      <c r="Z17" s="387">
        <v>2360</v>
      </c>
      <c r="AA17" s="261">
        <f>SUM(Z17/Z23)</f>
        <v>0.16285970602442895</v>
      </c>
      <c r="AB17" s="387">
        <v>2381</v>
      </c>
      <c r="AC17" s="261">
        <f>SUM(AB17/AB23)</f>
        <v>0.15948824435662134</v>
      </c>
      <c r="AE17" s="1301"/>
      <c r="AF17" s="1301"/>
      <c r="AG17" s="1301"/>
      <c r="AH17" s="1301"/>
    </row>
    <row r="18" spans="1:34" x14ac:dyDescent="0.25">
      <c r="A18" s="100" t="s">
        <v>287</v>
      </c>
      <c r="B18" s="1401"/>
      <c r="C18" s="262" t="e">
        <f>SUM(B18/B23)</f>
        <v>#DIV/0!</v>
      </c>
      <c r="D18" s="1988">
        <v>1081</v>
      </c>
      <c r="E18" s="262">
        <f>SUM(D18/D23)</f>
        <v>0.10811081108110811</v>
      </c>
      <c r="F18" s="1854">
        <v>1137</v>
      </c>
      <c r="G18" s="262">
        <f>SUM(F18/F23)</f>
        <v>0.10431192660550459</v>
      </c>
      <c r="H18" s="1796">
        <v>1123</v>
      </c>
      <c r="I18" s="262">
        <f>SUM(H18/H23)</f>
        <v>9.6015731874145013E-2</v>
      </c>
      <c r="J18" s="1779">
        <v>1054</v>
      </c>
      <c r="K18" s="262">
        <f>SUM(J18/J23)</f>
        <v>8.4010840108401083E-2</v>
      </c>
      <c r="L18" s="1779">
        <v>1118</v>
      </c>
      <c r="M18" s="262">
        <f>SUM(L18/L23)</f>
        <v>7.9731849950078454E-2</v>
      </c>
      <c r="N18" s="1779">
        <v>1185</v>
      </c>
      <c r="O18" s="262">
        <f>SUM(N18/N23)</f>
        <v>8.0246495564434209E-2</v>
      </c>
      <c r="P18" s="1779">
        <v>1165</v>
      </c>
      <c r="Q18" s="262">
        <f>SUM(P18/P23)</f>
        <v>8.0561510268999381E-2</v>
      </c>
      <c r="R18" s="1779">
        <v>1128</v>
      </c>
      <c r="S18" s="262">
        <f>SUM(R18/R23)</f>
        <v>7.9706048615036745E-2</v>
      </c>
      <c r="T18" s="941">
        <v>1133</v>
      </c>
      <c r="U18" s="262">
        <f>SUM(T18/T23)</f>
        <v>8.0115966624239851E-2</v>
      </c>
      <c r="V18" s="941">
        <v>1195</v>
      </c>
      <c r="W18" s="262">
        <f>SUM(V18/V23)</f>
        <v>8.412530799014431E-2</v>
      </c>
      <c r="X18" s="1779">
        <v>1160</v>
      </c>
      <c r="Y18" s="262">
        <f>SUM(X18/X23)</f>
        <v>8.4167755042809461E-2</v>
      </c>
      <c r="Z18" s="1779">
        <v>1181</v>
      </c>
      <c r="AA18" s="262">
        <f>SUM(Z18/Z23)</f>
        <v>8.1498861362224825E-2</v>
      </c>
      <c r="AB18" s="1779">
        <v>1144</v>
      </c>
      <c r="AC18" s="262">
        <f>SUM(AB18/AB23)</f>
        <v>7.6629379060888209E-2</v>
      </c>
      <c r="AE18" s="1301"/>
      <c r="AF18" s="1301"/>
      <c r="AG18" s="1301"/>
      <c r="AH18" s="1301"/>
    </row>
    <row r="19" spans="1:34" x14ac:dyDescent="0.25">
      <c r="A19" s="100" t="s">
        <v>288</v>
      </c>
      <c r="B19" s="1401"/>
      <c r="C19" s="262" t="e">
        <f>SUM(B19/B23)</f>
        <v>#DIV/0!</v>
      </c>
      <c r="D19" s="1988">
        <v>121</v>
      </c>
      <c r="E19" s="262">
        <f>SUM(D19/D23)</f>
        <v>1.2101210121012101E-2</v>
      </c>
      <c r="F19" s="1854">
        <v>109</v>
      </c>
      <c r="G19" s="262">
        <f>SUM(F19/F23)</f>
        <v>0.01</v>
      </c>
      <c r="H19" s="1796">
        <v>144</v>
      </c>
      <c r="I19" s="262">
        <f>SUM(H19/H23)</f>
        <v>1.2311901504787962E-2</v>
      </c>
      <c r="J19" s="1779">
        <v>126</v>
      </c>
      <c r="K19" s="262">
        <f>SUM(J19/J23)</f>
        <v>1.0043041606886656E-2</v>
      </c>
      <c r="L19" s="1779">
        <v>132</v>
      </c>
      <c r="M19" s="262">
        <f>SUM(L19/L23)</f>
        <v>9.4137783483097988E-3</v>
      </c>
      <c r="N19" s="1779">
        <v>145</v>
      </c>
      <c r="O19" s="262">
        <f>SUM(N19/N23)</f>
        <v>9.8191914403738065E-3</v>
      </c>
      <c r="P19" s="1779">
        <v>134</v>
      </c>
      <c r="Q19" s="262">
        <f>SUM(P19/P23)</f>
        <v>9.266302468708942E-3</v>
      </c>
      <c r="R19" s="1779">
        <v>131</v>
      </c>
      <c r="S19" s="262">
        <f>SUM(R19/R23)</f>
        <v>9.2566421707179197E-3</v>
      </c>
      <c r="T19" s="941">
        <v>138</v>
      </c>
      <c r="U19" s="262">
        <f>SUM(T19/T23)</f>
        <v>9.7581671616461599E-3</v>
      </c>
      <c r="V19" s="941">
        <v>138</v>
      </c>
      <c r="W19" s="262">
        <f>SUM(V19/V23)</f>
        <v>9.7148891235480459E-3</v>
      </c>
      <c r="X19" s="1779">
        <v>145</v>
      </c>
      <c r="Y19" s="262">
        <f>SUM(X19/X23)</f>
        <v>1.0520969380351183E-2</v>
      </c>
      <c r="Z19" s="1779">
        <v>141</v>
      </c>
      <c r="AA19" s="262">
        <f>SUM(Z19/Z23)</f>
        <v>9.730177351459526E-3</v>
      </c>
      <c r="AB19" s="1779">
        <v>166</v>
      </c>
      <c r="AC19" s="262">
        <f>SUM(AB19/AB23)</f>
        <v>1.1119298010583428E-2</v>
      </c>
      <c r="AE19" s="1301"/>
      <c r="AF19" s="1301"/>
      <c r="AG19" s="1301"/>
      <c r="AH19" s="1301"/>
    </row>
    <row r="20" spans="1:34" x14ac:dyDescent="0.25">
      <c r="A20" s="100" t="s">
        <v>289</v>
      </c>
      <c r="B20" s="1401"/>
      <c r="C20" s="262" t="e">
        <f>SUM(B20/B23)</f>
        <v>#DIV/0!</v>
      </c>
      <c r="D20" s="1988">
        <v>3431</v>
      </c>
      <c r="E20" s="262">
        <f>SUM(D20/D23)</f>
        <v>0.34313431343134315</v>
      </c>
      <c r="F20" s="1854">
        <v>3671</v>
      </c>
      <c r="G20" s="262">
        <f>SUM(F20/F23)</f>
        <v>0.33678899082568808</v>
      </c>
      <c r="H20" s="1796">
        <v>4001</v>
      </c>
      <c r="I20" s="262">
        <f>SUM(H20/H23)</f>
        <v>0.34208276333789328</v>
      </c>
      <c r="J20" s="1779">
        <v>3539</v>
      </c>
      <c r="K20" s="262">
        <f>SUM(J20/J23)</f>
        <v>0.28208193846644347</v>
      </c>
      <c r="L20" s="1779">
        <v>4079</v>
      </c>
      <c r="M20" s="262">
        <f>SUM(L20/L23)</f>
        <v>0.29090001426330053</v>
      </c>
      <c r="N20" s="1779">
        <v>4657</v>
      </c>
      <c r="O20" s="262">
        <f>SUM(N20/N23)</f>
        <v>0.31536534164014357</v>
      </c>
      <c r="P20" s="1779">
        <v>4773</v>
      </c>
      <c r="Q20" s="262">
        <f>SUM(P20/P23)</f>
        <v>0.33006016181453562</v>
      </c>
      <c r="R20" s="1779">
        <v>4745</v>
      </c>
      <c r="S20" s="262">
        <f>SUM(R20/R23)</f>
        <v>0.33528829847371394</v>
      </c>
      <c r="T20" s="941">
        <v>4666</v>
      </c>
      <c r="U20" s="262">
        <f>SUM(T20/T23)</f>
        <v>0.32993918823363033</v>
      </c>
      <c r="V20" s="941">
        <v>4663</v>
      </c>
      <c r="W20" s="262">
        <f>SUM(V20/V23)</f>
        <v>0.32826469552974302</v>
      </c>
      <c r="X20" s="1779">
        <v>4629</v>
      </c>
      <c r="Y20" s="262">
        <f>SUM(X20/X23)</f>
        <v>0.33587287766652157</v>
      </c>
      <c r="Z20" s="1779">
        <v>4985</v>
      </c>
      <c r="AA20" s="262">
        <f>SUM(Z20/Z23)</f>
        <v>0.34400662480160099</v>
      </c>
      <c r="AB20" s="1779">
        <v>5216</v>
      </c>
      <c r="AC20" s="262">
        <f>SUM(AB20/AB23)</f>
        <v>0.34938709893495878</v>
      </c>
      <c r="AE20" s="1301"/>
      <c r="AF20" s="1301"/>
      <c r="AG20" s="1301"/>
      <c r="AH20" s="1301"/>
    </row>
    <row r="21" spans="1:34" x14ac:dyDescent="0.25">
      <c r="A21" s="100" t="s">
        <v>290</v>
      </c>
      <c r="B21" s="1401"/>
      <c r="C21" s="262" t="e">
        <f>SUM(B21/B23)</f>
        <v>#DIV/0!</v>
      </c>
      <c r="D21" s="1988">
        <v>3443</v>
      </c>
      <c r="E21" s="262">
        <f>SUM(D21/D23)</f>
        <v>0.34433443344334436</v>
      </c>
      <c r="F21" s="1854">
        <v>3571</v>
      </c>
      <c r="G21" s="262">
        <f>SUM(F21/F23)</f>
        <v>0.32761467889908258</v>
      </c>
      <c r="H21" s="1796">
        <v>3720</v>
      </c>
      <c r="I21" s="262">
        <f>SUM(H21/H23)</f>
        <v>0.31805745554035569</v>
      </c>
      <c r="J21" s="1779">
        <v>3412</v>
      </c>
      <c r="K21" s="262">
        <f>SUM(J21/J23)</f>
        <v>0.27195919018013709</v>
      </c>
      <c r="L21" s="1779">
        <v>4070</v>
      </c>
      <c r="M21" s="262">
        <f>SUM(L21/L23)</f>
        <v>0.29025816573955215</v>
      </c>
      <c r="N21" s="1779">
        <v>4595</v>
      </c>
      <c r="O21" s="262">
        <f>SUM(N21/N23)</f>
        <v>0.31116679081736304</v>
      </c>
      <c r="P21" s="1779">
        <v>4804</v>
      </c>
      <c r="Q21" s="262">
        <f>SUM(P21/P23)</f>
        <v>0.33220385865431162</v>
      </c>
      <c r="R21" s="1779">
        <v>4760</v>
      </c>
      <c r="S21" s="262">
        <f>SUM(R21/R23)</f>
        <v>0.3363482193329565</v>
      </c>
      <c r="T21" s="941">
        <v>4792</v>
      </c>
      <c r="U21" s="262">
        <f>SUM(T21/T23)</f>
        <v>0.33884881912035075</v>
      </c>
      <c r="V21" s="941">
        <v>4869</v>
      </c>
      <c r="W21" s="262">
        <f>SUM(V21/V23)</f>
        <v>0.34276663146779301</v>
      </c>
      <c r="X21" s="1779">
        <v>4664</v>
      </c>
      <c r="Y21" s="262">
        <f>SUM(X21/X23)</f>
        <v>0.33841242199970978</v>
      </c>
      <c r="Z21" s="1779">
        <v>4983</v>
      </c>
      <c r="AA21" s="262">
        <f>SUM(Z21/Z23)</f>
        <v>0.34386860810158026</v>
      </c>
      <c r="AB21" s="1779">
        <v>5114</v>
      </c>
      <c r="AC21" s="262">
        <f>SUM(AB21/AB23)</f>
        <v>0.34255475919351597</v>
      </c>
      <c r="AE21" s="1301"/>
      <c r="AF21" s="1301"/>
      <c r="AG21" s="1301"/>
      <c r="AH21" s="1301"/>
    </row>
    <row r="22" spans="1:34" ht="15.75" thickBot="1" x14ac:dyDescent="0.3">
      <c r="A22" s="101" t="s">
        <v>291</v>
      </c>
      <c r="B22" s="1402"/>
      <c r="C22" s="263" t="e">
        <f>SUM(B22/B23)</f>
        <v>#DIV/0!</v>
      </c>
      <c r="D22" s="339">
        <v>40</v>
      </c>
      <c r="E22" s="263">
        <f>SUM(D22/D23)</f>
        <v>4.0004000400040004E-3</v>
      </c>
      <c r="F22" s="339">
        <v>479</v>
      </c>
      <c r="G22" s="263">
        <f>SUM(F22/F23)</f>
        <v>4.3944954128440364E-2</v>
      </c>
      <c r="H22" s="339">
        <v>675</v>
      </c>
      <c r="I22" s="263">
        <f>SUM(H22/H23)</f>
        <v>5.7712038303693571E-2</v>
      </c>
      <c r="J22" s="339">
        <v>2559</v>
      </c>
      <c r="K22" s="263">
        <f>SUM(J22/J23)</f>
        <v>0.20396939263510283</v>
      </c>
      <c r="L22" s="339">
        <v>2463</v>
      </c>
      <c r="M22" s="263">
        <f>SUM(L22/L23)</f>
        <v>0.17565254599914421</v>
      </c>
      <c r="N22" s="339">
        <v>1821</v>
      </c>
      <c r="O22" s="263">
        <f>SUM(N22/N23)</f>
        <v>0.12331550077876346</v>
      </c>
      <c r="P22" s="339">
        <v>1187</v>
      </c>
      <c r="Q22" s="263">
        <f>SUM(P22/P23)</f>
        <v>8.208284351013069E-2</v>
      </c>
      <c r="R22" s="339">
        <v>1034</v>
      </c>
      <c r="S22" s="263">
        <f>SUM(R22/R23)</f>
        <v>7.3063877897117019E-2</v>
      </c>
      <c r="T22" s="943">
        <v>1030</v>
      </c>
      <c r="U22" s="263">
        <f>SUM(T22/T23)</f>
        <v>7.2832696931127136E-2</v>
      </c>
      <c r="V22" s="943">
        <v>996</v>
      </c>
      <c r="W22" s="263">
        <f>SUM(V22/V23)</f>
        <v>7.0116156282998943E-2</v>
      </c>
      <c r="X22" s="339">
        <v>928</v>
      </c>
      <c r="Y22" s="263">
        <f>SUM(X22/X23)</f>
        <v>6.7334204034247572E-2</v>
      </c>
      <c r="Z22" s="339">
        <v>841</v>
      </c>
      <c r="AA22" s="263">
        <f>SUM(Z22/Z23)</f>
        <v>5.8036022358705405E-2</v>
      </c>
      <c r="AB22" s="339">
        <v>908</v>
      </c>
      <c r="AC22" s="263">
        <f>SUM(AB22/AB23)</f>
        <v>6.0821220443432245E-2</v>
      </c>
      <c r="AE22" s="1301"/>
      <c r="AF22" s="1301"/>
      <c r="AG22" s="1301"/>
      <c r="AH22" s="1301"/>
    </row>
    <row r="23" spans="1:34" ht="16.5" thickTop="1" thickBot="1" x14ac:dyDescent="0.3">
      <c r="A23" s="36" t="s">
        <v>284</v>
      </c>
      <c r="B23" s="109">
        <f>SUM(B15:B22)</f>
        <v>0</v>
      </c>
      <c r="C23" s="218" t="e">
        <f>SUM(C17:C22)</f>
        <v>#DIV/0!</v>
      </c>
      <c r="D23" s="109">
        <f>SUM(D15:D22)</f>
        <v>9999</v>
      </c>
      <c r="E23" s="218">
        <f>SUM(E17:E22)</f>
        <v>1</v>
      </c>
      <c r="F23" s="109">
        <f>SUM(F15:F22)</f>
        <v>10900</v>
      </c>
      <c r="G23" s="218">
        <f>SUM(G17:G22)</f>
        <v>1.0000000000000002</v>
      </c>
      <c r="H23" s="109">
        <f>SUM(H15:H22)</f>
        <v>11696</v>
      </c>
      <c r="I23" s="218">
        <f>SUM(I17:I22)</f>
        <v>1</v>
      </c>
      <c r="J23" s="109">
        <f>SUM(J15:J22)</f>
        <v>12546</v>
      </c>
      <c r="K23" s="218">
        <f>SUM(K17:K22)</f>
        <v>0.99999999999999989</v>
      </c>
      <c r="L23" s="109">
        <f>SUM(L15:L22)</f>
        <v>14022</v>
      </c>
      <c r="M23" s="218">
        <f>SUM(M17:M22)</f>
        <v>1.0000000000000002</v>
      </c>
      <c r="N23" s="109">
        <f>SUM(N15:N22)</f>
        <v>14767</v>
      </c>
      <c r="O23" s="218">
        <f>SUM(O17:O22)</f>
        <v>1</v>
      </c>
      <c r="P23" s="109">
        <f>SUM(P15:P22)</f>
        <v>14461</v>
      </c>
      <c r="Q23" s="218">
        <f>SUM(Q17:Q22)</f>
        <v>1</v>
      </c>
      <c r="R23" s="341">
        <f>SUM(R15:R22)</f>
        <v>14152</v>
      </c>
      <c r="S23" s="218">
        <f>SUM(S17:S22)</f>
        <v>0.99999999999999989</v>
      </c>
      <c r="T23" s="109">
        <f>SUM(T15:T22)</f>
        <v>14142</v>
      </c>
      <c r="U23" s="218">
        <f>SUM(U17:U22)</f>
        <v>1</v>
      </c>
      <c r="V23" s="109">
        <f>SUM(V15:V22)</f>
        <v>14205</v>
      </c>
      <c r="W23" s="218">
        <f>SUM(W17:W22)</f>
        <v>0.99999999999999989</v>
      </c>
      <c r="X23" s="109">
        <f>SUM(X15:X22)</f>
        <v>13782</v>
      </c>
      <c r="Y23" s="218">
        <f>SUM(Y17:Y22)</f>
        <v>1</v>
      </c>
      <c r="Z23" s="109">
        <f>SUM(Z15:Z22)</f>
        <v>14491</v>
      </c>
      <c r="AA23" s="218">
        <f>SUM(AA17:AA22)</f>
        <v>1</v>
      </c>
      <c r="AB23" s="109">
        <f>SUM(AB15:AB22)</f>
        <v>14929</v>
      </c>
      <c r="AC23" s="218">
        <f>SUM(AC15:AC22)</f>
        <v>1</v>
      </c>
      <c r="AE23" s="1301"/>
      <c r="AF23" s="1301"/>
      <c r="AG23" s="1301"/>
      <c r="AH23" s="1301"/>
    </row>
    <row r="24" spans="1:34" ht="5.25" hidden="1" customHeight="1" thickBot="1" x14ac:dyDescent="0.3">
      <c r="A24" s="85"/>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5"/>
      <c r="AE24" s="1301"/>
      <c r="AF24" s="1301"/>
      <c r="AG24" s="1301"/>
      <c r="AH24" s="1301"/>
    </row>
    <row r="25" spans="1:34" ht="15.75" thickBot="1" x14ac:dyDescent="0.3">
      <c r="A25" s="2127" t="s">
        <v>292</v>
      </c>
      <c r="B25" s="2133"/>
      <c r="C25" s="2133"/>
      <c r="D25" s="2133"/>
      <c r="E25" s="2133"/>
      <c r="F25" s="2133"/>
      <c r="G25" s="2133"/>
      <c r="H25" s="2133"/>
      <c r="I25" s="2133"/>
      <c r="J25" s="2133"/>
      <c r="K25" s="2133"/>
      <c r="L25" s="2133"/>
      <c r="M25" s="2133"/>
      <c r="N25" s="2133"/>
      <c r="O25" s="2133"/>
      <c r="P25" s="2133"/>
      <c r="Q25" s="2133"/>
      <c r="R25" s="2133"/>
      <c r="S25" s="2133"/>
      <c r="T25" s="2133"/>
      <c r="U25" s="2133"/>
      <c r="V25" s="2133"/>
      <c r="W25" s="2133"/>
      <c r="X25" s="2133"/>
      <c r="Y25" s="2133"/>
      <c r="Z25" s="2133"/>
      <c r="AA25" s="2133"/>
      <c r="AB25" s="1759"/>
      <c r="AC25" s="1759"/>
      <c r="AE25" s="1301"/>
      <c r="AF25" s="1301"/>
      <c r="AG25" s="1301"/>
      <c r="AH25" s="1301"/>
    </row>
    <row r="26" spans="1:34" x14ac:dyDescent="0.25">
      <c r="A26" s="99" t="s">
        <v>293</v>
      </c>
      <c r="B26" s="1400"/>
      <c r="C26" s="261" t="e">
        <f>SUM(B26/B33)</f>
        <v>#DIV/0!</v>
      </c>
      <c r="D26" s="387">
        <v>4006</v>
      </c>
      <c r="E26" s="261">
        <f>SUM(D26/D33)</f>
        <v>0.40064006400640062</v>
      </c>
      <c r="F26" s="387">
        <v>4168</v>
      </c>
      <c r="G26" s="261">
        <f>SUM(F26/F33)</f>
        <v>0.38238532110091744</v>
      </c>
      <c r="H26" s="387">
        <v>3933</v>
      </c>
      <c r="I26" s="261">
        <f>SUM(H26/H33)</f>
        <v>0.33626880984952118</v>
      </c>
      <c r="J26" s="387">
        <v>5486</v>
      </c>
      <c r="K26" s="261">
        <f>SUM(J26/J33)</f>
        <v>0.43727084329666827</v>
      </c>
      <c r="L26" s="387">
        <v>3640</v>
      </c>
      <c r="M26" s="261">
        <f>SUM(L26/L33)</f>
        <v>0.25959206960490655</v>
      </c>
      <c r="N26" s="387">
        <v>2965</v>
      </c>
      <c r="O26" s="261">
        <f>SUM(N26/N33)</f>
        <v>0.20078553531522991</v>
      </c>
      <c r="P26" s="387">
        <v>8263</v>
      </c>
      <c r="Q26" s="261">
        <f>SUM(P26/P33)</f>
        <v>0.58231148696264978</v>
      </c>
      <c r="R26" s="387">
        <v>7799</v>
      </c>
      <c r="S26" s="261">
        <f>SUM(R26/R33)</f>
        <v>0.56221164936562862</v>
      </c>
      <c r="T26" s="1081">
        <v>7771</v>
      </c>
      <c r="U26" s="261">
        <f>SUM(T26/T33)</f>
        <v>0.56059731640455923</v>
      </c>
      <c r="V26" s="1081">
        <v>7556</v>
      </c>
      <c r="W26" s="261">
        <f>SUM(V26/V33)</f>
        <v>0.54332350614798308</v>
      </c>
      <c r="X26" s="387">
        <v>7221</v>
      </c>
      <c r="Y26" s="261">
        <v>0.52500000000000002</v>
      </c>
      <c r="Z26" s="387">
        <v>7587</v>
      </c>
      <c r="AA26" s="261">
        <v>0.52300000000000002</v>
      </c>
      <c r="AB26" s="387">
        <v>7872</v>
      </c>
      <c r="AC26" s="261">
        <f>SUM(AB26/AB33)</f>
        <v>0.53460101867572152</v>
      </c>
      <c r="AE26" s="1301"/>
      <c r="AF26" s="1301"/>
      <c r="AG26" s="1301"/>
      <c r="AH26" s="1301"/>
    </row>
    <row r="27" spans="1:34" x14ac:dyDescent="0.25">
      <c r="A27" s="100" t="s">
        <v>294</v>
      </c>
      <c r="B27" s="1401"/>
      <c r="C27" s="262" t="e">
        <f>SUM(B27/B33)</f>
        <v>#DIV/0!</v>
      </c>
      <c r="D27" s="1988">
        <v>2263</v>
      </c>
      <c r="E27" s="262">
        <f>SUM(D27/D33)</f>
        <v>0.22632263226322633</v>
      </c>
      <c r="F27" s="1854">
        <v>2208</v>
      </c>
      <c r="G27" s="262">
        <f>SUM(F27/F33)</f>
        <v>0.20256880733944954</v>
      </c>
      <c r="H27" s="1796">
        <v>2376</v>
      </c>
      <c r="I27" s="262">
        <f>SUM(H27/H33)</f>
        <v>0.20314637482900136</v>
      </c>
      <c r="J27" s="1779">
        <v>2532</v>
      </c>
      <c r="K27" s="262">
        <f>SUM(J27/J33)</f>
        <v>0.20181731229076996</v>
      </c>
      <c r="L27" s="1779">
        <v>2203</v>
      </c>
      <c r="M27" s="262">
        <f>SUM(L27/L33)</f>
        <v>0.15711025531307946</v>
      </c>
      <c r="N27" s="1779">
        <v>1936</v>
      </c>
      <c r="O27" s="262">
        <f>SUM(N27/N33)</f>
        <v>0.13110313536940477</v>
      </c>
      <c r="P27" s="1779">
        <v>3682</v>
      </c>
      <c r="Q27" s="262">
        <f>SUM(P27/P33)</f>
        <v>0.25947850599013389</v>
      </c>
      <c r="R27" s="1779">
        <v>4105</v>
      </c>
      <c r="S27" s="262">
        <f>SUM(R27/R33)</f>
        <v>0.29591983852364473</v>
      </c>
      <c r="T27" s="941">
        <v>4098</v>
      </c>
      <c r="U27" s="262">
        <f>SUM(T27/T33)</f>
        <v>0.29562833645938535</v>
      </c>
      <c r="V27" s="941">
        <v>4394</v>
      </c>
      <c r="W27" s="262">
        <f>SUM(V27/V33)</f>
        <v>0.31595599338462643</v>
      </c>
      <c r="X27" s="1779">
        <v>4235</v>
      </c>
      <c r="Y27" s="262">
        <f>SUM(X27/X33)</f>
        <v>0.31291561992020095</v>
      </c>
      <c r="Z27" s="1779">
        <v>4613</v>
      </c>
      <c r="AA27" s="262">
        <f>SUM(Z27/Z33)</f>
        <v>0.32506518215770558</v>
      </c>
      <c r="AB27" s="1779">
        <v>4476</v>
      </c>
      <c r="AC27" s="262">
        <f>SUM(AB27/AB33)</f>
        <v>0.30397283531409169</v>
      </c>
      <c r="AE27" s="1301"/>
      <c r="AF27" s="1301"/>
      <c r="AG27" s="1301"/>
      <c r="AH27" s="1301"/>
    </row>
    <row r="28" spans="1:34" x14ac:dyDescent="0.25">
      <c r="A28" s="100" t="s">
        <v>295</v>
      </c>
      <c r="B28" s="1401"/>
      <c r="C28" s="262" t="e">
        <f>SUM(B28/B33)</f>
        <v>#DIV/0!</v>
      </c>
      <c r="D28" s="1988">
        <v>236</v>
      </c>
      <c r="E28" s="262">
        <f>SUM(D28/D33)</f>
        <v>2.3602360236023603E-2</v>
      </c>
      <c r="F28" s="1854">
        <v>157</v>
      </c>
      <c r="G28" s="262">
        <f>SUM(F28/F33)</f>
        <v>1.4403669724770642E-2</v>
      </c>
      <c r="H28" s="1796">
        <v>154</v>
      </c>
      <c r="I28" s="262">
        <f>SUM(H28/H33)</f>
        <v>1.3166894664842681E-2</v>
      </c>
      <c r="J28" s="1779">
        <v>113</v>
      </c>
      <c r="K28" s="262">
        <f>SUM(J28/J33)</f>
        <v>9.0068547744300981E-3</v>
      </c>
      <c r="L28" s="1779">
        <v>72</v>
      </c>
      <c r="M28" s="262">
        <f>SUM(L28/L33)</f>
        <v>5.1347881899871627E-3</v>
      </c>
      <c r="N28" s="1779">
        <v>48</v>
      </c>
      <c r="O28" s="262">
        <f>SUM(N28/N33)</f>
        <v>3.2504909595720186E-3</v>
      </c>
      <c r="P28" s="1779">
        <v>0</v>
      </c>
      <c r="Q28" s="262">
        <f>SUM(P28/P33)</f>
        <v>0</v>
      </c>
      <c r="R28" s="1779">
        <v>0</v>
      </c>
      <c r="S28" s="262">
        <f>SUM(R28/R33)</f>
        <v>0</v>
      </c>
      <c r="T28" s="941">
        <v>0</v>
      </c>
      <c r="U28" s="262">
        <f>SUM(T28/T33)</f>
        <v>0</v>
      </c>
      <c r="V28" s="941">
        <v>1</v>
      </c>
      <c r="W28" s="262">
        <f>SUM(V28/V33)</f>
        <v>7.190623427051126E-5</v>
      </c>
      <c r="X28" s="1779">
        <v>0</v>
      </c>
      <c r="Y28" s="262">
        <f>SUM(X28/X33)</f>
        <v>0</v>
      </c>
      <c r="Z28" s="1779">
        <v>23</v>
      </c>
      <c r="AA28" s="262">
        <v>1E-3</v>
      </c>
      <c r="AB28" s="1779">
        <v>0</v>
      </c>
      <c r="AC28" s="262">
        <f>SUM(AB28/AB33)</f>
        <v>0</v>
      </c>
      <c r="AE28" s="1301"/>
      <c r="AF28" s="1301"/>
      <c r="AG28" s="1301"/>
      <c r="AH28" s="1301"/>
    </row>
    <row r="29" spans="1:34" x14ac:dyDescent="0.25">
      <c r="A29" s="100" t="s">
        <v>296</v>
      </c>
      <c r="B29" s="1401"/>
      <c r="C29" s="262" t="e">
        <f>SUM(B29/B33)</f>
        <v>#DIV/0!</v>
      </c>
      <c r="D29" s="1988">
        <v>1188</v>
      </c>
      <c r="E29" s="262">
        <f>SUM(D29/D33)</f>
        <v>0.11881188118811881</v>
      </c>
      <c r="F29" s="1854">
        <v>1098</v>
      </c>
      <c r="G29" s="262">
        <f>SUM(F29/F33)</f>
        <v>0.10073394495412843</v>
      </c>
      <c r="H29" s="1796">
        <v>1126</v>
      </c>
      <c r="I29" s="262">
        <f>SUM(H29/H33)</f>
        <v>9.6272229822161423E-2</v>
      </c>
      <c r="J29" s="1779">
        <v>1197</v>
      </c>
      <c r="K29" s="262">
        <f>SUM(J29/J33)</f>
        <v>9.5408895265423246E-2</v>
      </c>
      <c r="L29" s="1779">
        <v>819</v>
      </c>
      <c r="M29" s="262">
        <f>SUM(L29/L33)</f>
        <v>5.8408215661103977E-2</v>
      </c>
      <c r="N29" s="1779">
        <v>825</v>
      </c>
      <c r="O29" s="262">
        <f>SUM(N29/N33)</f>
        <v>5.586781336764407E-2</v>
      </c>
      <c r="P29" s="1779">
        <v>1632</v>
      </c>
      <c r="Q29" s="262">
        <f>SUM(P29/P33)</f>
        <v>0.11501057082452432</v>
      </c>
      <c r="R29" s="1779">
        <v>1712</v>
      </c>
      <c r="S29" s="262">
        <f>SUM(R29/R33)</f>
        <v>0.12341407151095732</v>
      </c>
      <c r="T29" s="941">
        <v>1693</v>
      </c>
      <c r="U29" s="262">
        <f>SUM(T29/T33)</f>
        <v>0.1221324484201414</v>
      </c>
      <c r="V29" s="941">
        <v>1622</v>
      </c>
      <c r="W29" s="262">
        <f>SUM(V29/V33)</f>
        <v>0.11663191198676925</v>
      </c>
      <c r="X29" s="1779">
        <v>1423</v>
      </c>
      <c r="Y29" s="262">
        <f>SUM(X29/X33)</f>
        <v>0.10514260381262007</v>
      </c>
      <c r="Z29" s="1779">
        <v>1084</v>
      </c>
      <c r="AA29" s="262">
        <f>SUM(Z29/Z33)</f>
        <v>7.6386442111197231E-2</v>
      </c>
      <c r="AB29" s="1779">
        <v>1544</v>
      </c>
      <c r="AC29" s="262">
        <f>SUM(AB29/AB33)</f>
        <v>0.10485568760611205</v>
      </c>
      <c r="AE29" s="1301"/>
      <c r="AF29" s="1301"/>
      <c r="AG29" s="1301"/>
      <c r="AH29" s="1301"/>
    </row>
    <row r="30" spans="1:34" x14ac:dyDescent="0.25">
      <c r="A30" s="100" t="s">
        <v>297</v>
      </c>
      <c r="B30" s="1401"/>
      <c r="C30" s="262" t="e">
        <f>SUM(B30/B33)</f>
        <v>#DIV/0!</v>
      </c>
      <c r="D30" s="1988">
        <v>323</v>
      </c>
      <c r="E30" s="262">
        <f>SUM(D30/D33)</f>
        <v>3.2303230323032305E-2</v>
      </c>
      <c r="F30" s="1854">
        <v>241</v>
      </c>
      <c r="G30" s="262">
        <f>SUM(F30/F33)</f>
        <v>2.2110091743119266E-2</v>
      </c>
      <c r="H30" s="1796">
        <v>184</v>
      </c>
      <c r="I30" s="262">
        <f>SUM(H30/H33)</f>
        <v>1.573187414500684E-2</v>
      </c>
      <c r="J30" s="1779">
        <v>94</v>
      </c>
      <c r="K30" s="262">
        <f>SUM(J30/J33)</f>
        <v>7.4924278654551254E-3</v>
      </c>
      <c r="L30" s="1779">
        <v>145</v>
      </c>
      <c r="M30" s="262">
        <f>SUM(L30/L33)</f>
        <v>1.0340892882613037E-2</v>
      </c>
      <c r="N30" s="1779">
        <v>120</v>
      </c>
      <c r="O30" s="262">
        <f>SUM(N30/N33)</f>
        <v>8.1262273989300467E-3</v>
      </c>
      <c r="P30" s="1779">
        <v>32</v>
      </c>
      <c r="Q30" s="262">
        <f>SUM(P30/P33)</f>
        <v>2.2551092318534179E-3</v>
      </c>
      <c r="R30" s="1779">
        <v>33</v>
      </c>
      <c r="S30" s="262">
        <f>SUM(R30/R33)</f>
        <v>2.3788927335640139E-3</v>
      </c>
      <c r="T30" s="941">
        <v>39</v>
      </c>
      <c r="U30" s="262">
        <f>SUM(T30/T33)</f>
        <v>2.8134468330688212E-3</v>
      </c>
      <c r="V30" s="941">
        <v>40</v>
      </c>
      <c r="W30" s="262">
        <f>SUM(V30/V33)</f>
        <v>2.8762493708204503E-3</v>
      </c>
      <c r="X30" s="1779">
        <v>46</v>
      </c>
      <c r="Y30" s="262">
        <f>SUM(X30/X33)</f>
        <v>3.3988473474213091E-3</v>
      </c>
      <c r="Z30" s="1779">
        <v>55</v>
      </c>
      <c r="AA30" s="262">
        <f>SUM(Z30/Z33)</f>
        <v>3.8756958635755056E-3</v>
      </c>
      <c r="AB30" s="1779">
        <v>51</v>
      </c>
      <c r="AC30" s="262">
        <f>SUM(AB30/AB33)</f>
        <v>3.4634974533106961E-3</v>
      </c>
      <c r="AE30" s="1301"/>
      <c r="AF30" s="1301"/>
      <c r="AG30" s="1301"/>
      <c r="AH30" s="1301"/>
    </row>
    <row r="31" spans="1:34" ht="15.75" thickBot="1" x14ac:dyDescent="0.3">
      <c r="A31" s="100" t="s">
        <v>298</v>
      </c>
      <c r="B31" s="1401"/>
      <c r="C31" s="262" t="e">
        <f>SUM(B31/B33)</f>
        <v>#DIV/0!</v>
      </c>
      <c r="D31" s="1988">
        <v>1983</v>
      </c>
      <c r="E31" s="262">
        <f>SUM(D31/D33)</f>
        <v>0.19831983198319833</v>
      </c>
      <c r="F31" s="1854">
        <v>3028</v>
      </c>
      <c r="G31" s="262">
        <f>SUM(F31/F33)</f>
        <v>0.27779816513761468</v>
      </c>
      <c r="H31" s="1796">
        <v>3923</v>
      </c>
      <c r="I31" s="262">
        <f>SUM(H31/H33)</f>
        <v>0.33541381668946646</v>
      </c>
      <c r="J31" s="1779">
        <v>3124</v>
      </c>
      <c r="K31" s="262">
        <f>SUM(J31/J33)</f>
        <v>0.24900366650725331</v>
      </c>
      <c r="L31" s="339">
        <v>7143</v>
      </c>
      <c r="M31" s="263">
        <f>SUM(L31/L33)</f>
        <v>0.50941377834830981</v>
      </c>
      <c r="N31" s="339">
        <v>8873</v>
      </c>
      <c r="O31" s="263">
        <f>SUM(N31/N33)</f>
        <v>0.60086679758921924</v>
      </c>
      <c r="P31" s="339">
        <v>581</v>
      </c>
      <c r="Q31" s="263">
        <f>SUM(P31/P33)</f>
        <v>4.0944326990838616E-2</v>
      </c>
      <c r="R31" s="339">
        <v>223</v>
      </c>
      <c r="S31" s="263">
        <f>SUM(R31/R33)</f>
        <v>1.6075547866205304E-2</v>
      </c>
      <c r="T31" s="943">
        <v>261</v>
      </c>
      <c r="U31" s="263">
        <f>SUM(T31/T33)</f>
        <v>1.8828451882845189E-2</v>
      </c>
      <c r="V31" s="943">
        <v>294</v>
      </c>
      <c r="W31" s="263">
        <f>SUM(V31/V33)</f>
        <v>2.1140432875530309E-2</v>
      </c>
      <c r="X31" s="339">
        <v>609</v>
      </c>
      <c r="Y31" s="263">
        <f>SUM(X31/X33)</f>
        <v>4.4997783360425592E-2</v>
      </c>
      <c r="Z31" s="339">
        <v>829</v>
      </c>
      <c r="AA31" s="263">
        <v>5.8000000000000003E-2</v>
      </c>
      <c r="AB31" s="339">
        <v>782</v>
      </c>
      <c r="AC31" s="263">
        <f>SUM(AB31/AB33)</f>
        <v>5.3106960950764004E-2</v>
      </c>
      <c r="AD31" s="1612"/>
      <c r="AE31" s="1612"/>
      <c r="AF31" s="1612"/>
      <c r="AG31" s="1612"/>
      <c r="AH31" s="1612"/>
    </row>
    <row r="32" spans="1:34" ht="16.5" hidden="1" thickTop="1" thickBot="1" x14ac:dyDescent="0.3">
      <c r="A32" s="101" t="s">
        <v>299</v>
      </c>
      <c r="B32" s="1402"/>
      <c r="C32" s="263" t="e">
        <f>SUM(B32/B33)</f>
        <v>#DIV/0!</v>
      </c>
      <c r="D32" s="1402"/>
      <c r="E32" s="263">
        <f>SUM(D32/D33)</f>
        <v>0</v>
      </c>
      <c r="F32" s="1402"/>
      <c r="G32" s="263">
        <f>SUM(F32/F33)</f>
        <v>0</v>
      </c>
      <c r="H32" s="1748"/>
      <c r="I32" s="263">
        <f>SUM(H32/H33)</f>
        <v>0</v>
      </c>
      <c r="J32" s="339"/>
      <c r="K32" s="263">
        <f>SUM(J32/J33)</f>
        <v>0</v>
      </c>
      <c r="L32" s="1779"/>
      <c r="M32" s="262">
        <f>SUM(L32/L33)</f>
        <v>0</v>
      </c>
      <c r="N32" s="1779" t="s">
        <v>300</v>
      </c>
      <c r="O32" s="262" t="s">
        <v>300</v>
      </c>
      <c r="P32" s="1779">
        <v>271</v>
      </c>
      <c r="Q32" s="262">
        <f>SUM(P32/P33)</f>
        <v>1.9097956307258634E-2</v>
      </c>
      <c r="R32" s="1779">
        <v>280</v>
      </c>
      <c r="S32" s="262">
        <f>SUM(R32/R33)</f>
        <v>2.0184544405997693E-2</v>
      </c>
      <c r="T32" s="941">
        <v>280</v>
      </c>
      <c r="U32" s="262">
        <f>SUM(T32/T33)</f>
        <v>2.0199105468186408E-2</v>
      </c>
      <c r="V32" s="941">
        <v>298</v>
      </c>
      <c r="W32" s="262">
        <f>SUM(V32/V33)</f>
        <v>2.1428057812612353E-2</v>
      </c>
      <c r="X32" s="1779">
        <v>248</v>
      </c>
      <c r="Y32" s="262">
        <f>SUM(X32/X33)</f>
        <v>1.8324220481749667E-2</v>
      </c>
      <c r="Z32" s="1779">
        <v>300</v>
      </c>
      <c r="AA32" s="262">
        <f>SUM(Z32/Z33)</f>
        <v>2.1140159255866393E-2</v>
      </c>
      <c r="AB32" s="1779">
        <v>204</v>
      </c>
      <c r="AC32" s="262">
        <f>SUM(AB32/AB33)</f>
        <v>1.3853989813242784E-2</v>
      </c>
      <c r="AD32" s="1513"/>
      <c r="AE32" s="1513"/>
      <c r="AF32" s="1513"/>
      <c r="AG32" s="1301"/>
      <c r="AH32" s="1301"/>
    </row>
    <row r="33" spans="1:29" ht="16.5" thickTop="1" thickBot="1" x14ac:dyDescent="0.3">
      <c r="A33" s="36" t="s">
        <v>284</v>
      </c>
      <c r="B33" s="109">
        <f t="shared" ref="B33:C33" si="8">SUM(B26:B31)</f>
        <v>0</v>
      </c>
      <c r="C33" s="218" t="e">
        <f t="shared" si="8"/>
        <v>#DIV/0!</v>
      </c>
      <c r="D33" s="109">
        <f t="shared" ref="D33:E33" si="9">SUM(D26:D31)</f>
        <v>9999</v>
      </c>
      <c r="E33" s="218">
        <f t="shared" si="9"/>
        <v>1</v>
      </c>
      <c r="F33" s="109">
        <f t="shared" ref="F33:K33" si="10">SUM(F26:F31)</f>
        <v>10900</v>
      </c>
      <c r="G33" s="218">
        <f t="shared" si="10"/>
        <v>1</v>
      </c>
      <c r="H33" s="109">
        <f t="shared" si="10"/>
        <v>11696</v>
      </c>
      <c r="I33" s="218">
        <f t="shared" si="10"/>
        <v>1</v>
      </c>
      <c r="J33" s="109">
        <f t="shared" si="10"/>
        <v>12546</v>
      </c>
      <c r="K33" s="218">
        <f t="shared" si="10"/>
        <v>1</v>
      </c>
      <c r="L33" s="109">
        <f>SUM(L26,L27,L28,L29,L30,L31)</f>
        <v>14022</v>
      </c>
      <c r="M33" s="218">
        <f t="shared" ref="M33:AC33" si="11">SUM(M26:M31)</f>
        <v>1</v>
      </c>
      <c r="N33" s="109">
        <f t="shared" si="11"/>
        <v>14767</v>
      </c>
      <c r="O33" s="218">
        <f t="shared" si="11"/>
        <v>1</v>
      </c>
      <c r="P33" s="109">
        <f t="shared" si="11"/>
        <v>14190</v>
      </c>
      <c r="Q33" s="218">
        <f t="shared" si="11"/>
        <v>1.0000000000000002</v>
      </c>
      <c r="R33" s="341">
        <f t="shared" si="11"/>
        <v>13872</v>
      </c>
      <c r="S33" s="218">
        <f t="shared" si="11"/>
        <v>1</v>
      </c>
      <c r="T33" s="109">
        <f t="shared" si="11"/>
        <v>13862</v>
      </c>
      <c r="U33" s="218">
        <f t="shared" si="11"/>
        <v>1</v>
      </c>
      <c r="V33" s="109">
        <f t="shared" si="11"/>
        <v>13907</v>
      </c>
      <c r="W33" s="218">
        <f t="shared" si="11"/>
        <v>1</v>
      </c>
      <c r="X33" s="109">
        <f t="shared" si="11"/>
        <v>13534</v>
      </c>
      <c r="Y33" s="218">
        <f t="shared" si="11"/>
        <v>0.99145485444066794</v>
      </c>
      <c r="Z33" s="109">
        <f t="shared" si="11"/>
        <v>14191</v>
      </c>
      <c r="AA33" s="218">
        <f t="shared" si="11"/>
        <v>0.98732732013247848</v>
      </c>
      <c r="AB33" s="109">
        <f t="shared" si="11"/>
        <v>14725</v>
      </c>
      <c r="AC33" s="218">
        <f t="shared" si="11"/>
        <v>1</v>
      </c>
    </row>
    <row r="34" spans="1:29" ht="5.25" hidden="1" customHeight="1" thickBot="1" x14ac:dyDescent="0.3">
      <c r="A34" s="85"/>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5"/>
    </row>
    <row r="35" spans="1:29" ht="15.75" thickBot="1" x14ac:dyDescent="0.3">
      <c r="A35" s="2127" t="s">
        <v>301</v>
      </c>
      <c r="B35" s="2133"/>
      <c r="C35" s="2133"/>
      <c r="D35" s="2133"/>
      <c r="E35" s="2133"/>
      <c r="F35" s="2133"/>
      <c r="G35" s="2133"/>
      <c r="H35" s="2133"/>
      <c r="I35" s="2133"/>
      <c r="J35" s="2133"/>
      <c r="K35" s="2133"/>
      <c r="L35" s="2133"/>
      <c r="M35" s="2133"/>
      <c r="N35" s="2133"/>
      <c r="O35" s="2133"/>
      <c r="P35" s="2133"/>
      <c r="Q35" s="2133"/>
      <c r="R35" s="2133"/>
      <c r="S35" s="2133"/>
      <c r="T35" s="2133"/>
      <c r="U35" s="2133"/>
      <c r="V35" s="2133"/>
      <c r="W35" s="2133"/>
      <c r="X35" s="2133"/>
      <c r="Y35" s="2133"/>
      <c r="Z35" s="2133"/>
      <c r="AA35" s="2133"/>
      <c r="AB35" s="1759"/>
      <c r="AC35" s="1759"/>
    </row>
    <row r="36" spans="1:29" x14ac:dyDescent="0.25">
      <c r="A36" s="93" t="s">
        <v>302</v>
      </c>
      <c r="B36" s="1400"/>
      <c r="C36" s="261" t="e">
        <f>SUM(B36/B40)</f>
        <v>#DIV/0!</v>
      </c>
      <c r="D36" s="387">
        <v>295</v>
      </c>
      <c r="E36" s="261">
        <f>SUM(D36/D40)</f>
        <v>2.9502950295029504E-2</v>
      </c>
      <c r="F36" s="387">
        <v>500</v>
      </c>
      <c r="G36" s="261">
        <f>SUM(F36/F40)</f>
        <v>4.5871559633027525E-2</v>
      </c>
      <c r="H36" s="387">
        <v>417</v>
      </c>
      <c r="I36" s="261">
        <f>SUM(H36/H40)</f>
        <v>3.5653214774281808E-2</v>
      </c>
      <c r="J36" s="387">
        <v>562</v>
      </c>
      <c r="K36" s="261">
        <f>SUM(J36/J40)</f>
        <v>4.479515383389128E-2</v>
      </c>
      <c r="L36" s="387">
        <v>514</v>
      </c>
      <c r="M36" s="261">
        <f>SUM(L36/L40)</f>
        <v>3.6656682356297245E-2</v>
      </c>
      <c r="N36" s="387">
        <v>641</v>
      </c>
      <c r="O36" s="261">
        <f>SUM(N36/N40)</f>
        <v>4.3407598022617996E-2</v>
      </c>
      <c r="P36" s="387">
        <v>638</v>
      </c>
      <c r="Q36" s="261">
        <f>SUM(P36/P40)</f>
        <v>4.4118663992808241E-2</v>
      </c>
      <c r="R36" s="387">
        <v>691</v>
      </c>
      <c r="S36" s="261">
        <f>SUM(R36/R40)</f>
        <v>4.8827020915771624E-2</v>
      </c>
      <c r="T36" s="1081">
        <v>661</v>
      </c>
      <c r="U36" s="261">
        <f>SUM(T36/T40)</f>
        <v>4.6740206477160234E-2</v>
      </c>
      <c r="V36" s="1081">
        <v>727</v>
      </c>
      <c r="W36" s="1082">
        <f>SUM(V36/V40)</f>
        <v>5.1179162266807465E-2</v>
      </c>
      <c r="X36" s="387">
        <v>616</v>
      </c>
      <c r="Y36" s="261">
        <f>SUM(X36/X40)</f>
        <v>4.469598026411261E-2</v>
      </c>
      <c r="Z36" s="387">
        <v>678</v>
      </c>
      <c r="AA36" s="261">
        <f>SUM(Z36/Z40)</f>
        <v>4.6787661307018148E-2</v>
      </c>
      <c r="AB36" s="387">
        <v>704</v>
      </c>
      <c r="AC36" s="261">
        <f>SUM(AB36/AB40)</f>
        <v>4.715654096054659E-2</v>
      </c>
    </row>
    <row r="37" spans="1:29" x14ac:dyDescent="0.25">
      <c r="A37" s="94" t="s">
        <v>303</v>
      </c>
      <c r="B37" s="1401"/>
      <c r="C37" s="262" t="e">
        <f>SUM(B37/B40)</f>
        <v>#DIV/0!</v>
      </c>
      <c r="D37" s="1988">
        <v>3953</v>
      </c>
      <c r="E37" s="262">
        <f>SUM(D37/D40)</f>
        <v>0.39533953395339533</v>
      </c>
      <c r="F37" s="1854">
        <v>4169</v>
      </c>
      <c r="G37" s="262">
        <f>SUM(F37/F40)</f>
        <v>0.38247706422018346</v>
      </c>
      <c r="H37" s="1796">
        <v>4663</v>
      </c>
      <c r="I37" s="262">
        <f>SUM(H37/H40)</f>
        <v>0.39868331053351574</v>
      </c>
      <c r="J37" s="1779">
        <v>4868</v>
      </c>
      <c r="K37" s="262">
        <f>SUM(J37/J40)</f>
        <v>0.38801211541527181</v>
      </c>
      <c r="L37" s="1779">
        <v>5622</v>
      </c>
      <c r="M37" s="262">
        <f>SUM(L37/L40)</f>
        <v>0.40094137783483097</v>
      </c>
      <c r="N37" s="1779">
        <v>6308</v>
      </c>
      <c r="O37" s="262">
        <f>SUM(N37/N40)</f>
        <v>0.42716868693708948</v>
      </c>
      <c r="P37" s="1779">
        <v>6662</v>
      </c>
      <c r="Q37" s="262">
        <f>SUM(P37/P40)</f>
        <v>0.4606873660189475</v>
      </c>
      <c r="R37" s="1779">
        <v>6405</v>
      </c>
      <c r="S37" s="262">
        <f>SUM(R37/R40)</f>
        <v>0.45258620689655171</v>
      </c>
      <c r="T37" s="941">
        <v>6814</v>
      </c>
      <c r="U37" s="262">
        <f>SUM(T37/T40)</f>
        <v>0.48182718144534015</v>
      </c>
      <c r="V37" s="941">
        <v>6548</v>
      </c>
      <c r="W37" s="942">
        <f>SUM(V37/V40)</f>
        <v>0.46096444913762757</v>
      </c>
      <c r="X37" s="1779">
        <v>6194</v>
      </c>
      <c r="Y37" s="262">
        <f>SUM(X37/X40)</f>
        <v>0.44942678856479468</v>
      </c>
      <c r="Z37" s="1779">
        <v>6182</v>
      </c>
      <c r="AA37" s="262">
        <f>SUM(Z37/Z40)</f>
        <v>0.42660961976399142</v>
      </c>
      <c r="AB37" s="1779">
        <v>6304</v>
      </c>
      <c r="AC37" s="262">
        <f>SUM(AB37/AB40)</f>
        <v>0.42226538951034898</v>
      </c>
    </row>
    <row r="38" spans="1:29" x14ac:dyDescent="0.25">
      <c r="A38" s="94" t="s">
        <v>304</v>
      </c>
      <c r="B38" s="1401"/>
      <c r="C38" s="262" t="e">
        <f>SUM(B38/B40)</f>
        <v>#DIV/0!</v>
      </c>
      <c r="D38" s="1988">
        <v>2697</v>
      </c>
      <c r="E38" s="262">
        <f>SUM(D38/D40)</f>
        <v>0.26972697269726975</v>
      </c>
      <c r="F38" s="1854">
        <v>3016</v>
      </c>
      <c r="G38" s="262">
        <f>SUM(F38/F40)</f>
        <v>0.27669724770642201</v>
      </c>
      <c r="H38" s="1796">
        <v>3246</v>
      </c>
      <c r="I38" s="262">
        <f>SUM(H38/H40)</f>
        <v>0.27753077975376195</v>
      </c>
      <c r="J38" s="1779">
        <v>3691</v>
      </c>
      <c r="K38" s="262">
        <f>SUM(J38/J40)</f>
        <v>0.29419735373824324</v>
      </c>
      <c r="L38" s="1779">
        <v>4163</v>
      </c>
      <c r="M38" s="262">
        <f>SUM(L38/L40)</f>
        <v>0.29689060048495219</v>
      </c>
      <c r="N38" s="1779">
        <v>4123</v>
      </c>
      <c r="O38" s="262">
        <f>SUM(N38/N40)</f>
        <v>0.27920362971490487</v>
      </c>
      <c r="P38" s="1779">
        <v>4013</v>
      </c>
      <c r="Q38" s="262">
        <f>SUM(P38/P40)</f>
        <v>0.27750501348454465</v>
      </c>
      <c r="R38" s="1779">
        <v>3935</v>
      </c>
      <c r="S38" s="262">
        <f>SUM(R38/R40)</f>
        <v>0.27805257207461842</v>
      </c>
      <c r="T38" s="941">
        <v>3589</v>
      </c>
      <c r="U38" s="262">
        <f>SUM(T38/T40)</f>
        <v>0.25378305755904396</v>
      </c>
      <c r="V38" s="941">
        <v>3745</v>
      </c>
      <c r="W38" s="942">
        <f>SUM(V38/V40)</f>
        <v>0.26363956353396689</v>
      </c>
      <c r="X38" s="1779">
        <v>3716</v>
      </c>
      <c r="Y38" s="262">
        <f>SUM(X38/X40)</f>
        <v>0.26962704977506891</v>
      </c>
      <c r="Z38" s="1779">
        <v>4189</v>
      </c>
      <c r="AA38" s="262">
        <f>SUM(Z38/Z40)</f>
        <v>0.28907597819336139</v>
      </c>
      <c r="AB38" s="1779">
        <v>4293</v>
      </c>
      <c r="AC38" s="262">
        <f>SUM(AB38/AB40)</f>
        <v>0.28756112264719674</v>
      </c>
    </row>
    <row r="39" spans="1:29" ht="15.75" thickBot="1" x14ac:dyDescent="0.3">
      <c r="A39" s="111" t="s">
        <v>305</v>
      </c>
      <c r="B39" s="1402"/>
      <c r="C39" s="263" t="e">
        <f>SUM(B39/B40)</f>
        <v>#DIV/0!</v>
      </c>
      <c r="D39" s="339">
        <v>3054</v>
      </c>
      <c r="E39" s="263">
        <f>SUM(D39/D40)</f>
        <v>0.30543054305430545</v>
      </c>
      <c r="F39" s="339">
        <v>3215</v>
      </c>
      <c r="G39" s="263">
        <f>SUM(F39/F40)</f>
        <v>0.29495412844036695</v>
      </c>
      <c r="H39" s="339">
        <v>3370</v>
      </c>
      <c r="I39" s="263">
        <f>SUM(H39/H40)</f>
        <v>0.28813269493844051</v>
      </c>
      <c r="J39" s="339">
        <v>3425</v>
      </c>
      <c r="K39" s="263">
        <f>SUM(J39/J40)</f>
        <v>0.27299537701259363</v>
      </c>
      <c r="L39" s="339">
        <v>3723</v>
      </c>
      <c r="M39" s="263">
        <f>SUM(L39/L40)</f>
        <v>0.26551133932391957</v>
      </c>
      <c r="N39" s="339">
        <v>3695</v>
      </c>
      <c r="O39" s="263">
        <f>SUM(N39/N40)</f>
        <v>0.2502200853253877</v>
      </c>
      <c r="P39" s="339">
        <v>3148</v>
      </c>
      <c r="Q39" s="263">
        <f>SUM(P39/P40)</f>
        <v>0.2176889565036996</v>
      </c>
      <c r="R39" s="339">
        <v>3121</v>
      </c>
      <c r="S39" s="263">
        <f>SUM(R39/R40)</f>
        <v>0.22053420011305822</v>
      </c>
      <c r="T39" s="943">
        <v>3078</v>
      </c>
      <c r="U39" s="263">
        <f>SUM(T39/T40)</f>
        <v>0.21764955451845566</v>
      </c>
      <c r="V39" s="943">
        <v>3185</v>
      </c>
      <c r="W39" s="944">
        <f>SUM(V39/V40)</f>
        <v>0.22421682506159804</v>
      </c>
      <c r="X39" s="339">
        <v>3256</v>
      </c>
      <c r="Y39" s="263">
        <f>SUM(X39/X40)</f>
        <v>0.2362501813960238</v>
      </c>
      <c r="Z39" s="339">
        <v>3442</v>
      </c>
      <c r="AA39" s="263">
        <v>0.23699999999999999</v>
      </c>
      <c r="AB39" s="339">
        <v>3628</v>
      </c>
      <c r="AC39" s="263">
        <f>SUM(AB39/AB40)</f>
        <v>0.2430169468819077</v>
      </c>
    </row>
    <row r="40" spans="1:29" ht="16.5" thickTop="1" thickBot="1" x14ac:dyDescent="0.3">
      <c r="A40" s="36" t="s">
        <v>284</v>
      </c>
      <c r="B40" s="109">
        <f t="shared" ref="B40:C40" si="12">SUM(B36:B39)</f>
        <v>0</v>
      </c>
      <c r="C40" s="218" t="e">
        <f t="shared" si="12"/>
        <v>#DIV/0!</v>
      </c>
      <c r="D40" s="109">
        <f t="shared" ref="D40:E40" si="13">SUM(D36:D39)</f>
        <v>9999</v>
      </c>
      <c r="E40" s="218">
        <f t="shared" si="13"/>
        <v>1</v>
      </c>
      <c r="F40" s="109">
        <f t="shared" ref="F40:O40" si="14">SUM(F36:F39)</f>
        <v>10900</v>
      </c>
      <c r="G40" s="218">
        <f t="shared" si="14"/>
        <v>1</v>
      </c>
      <c r="H40" s="109">
        <f t="shared" ref="H40:I40" si="15">SUM(H36:H39)</f>
        <v>11696</v>
      </c>
      <c r="I40" s="218">
        <f t="shared" si="15"/>
        <v>1</v>
      </c>
      <c r="J40" s="109">
        <f t="shared" ref="J40:K40" si="16">SUM(J36:J39)</f>
        <v>12546</v>
      </c>
      <c r="K40" s="218">
        <f t="shared" si="16"/>
        <v>1</v>
      </c>
      <c r="L40" s="109">
        <f t="shared" si="14"/>
        <v>14022</v>
      </c>
      <c r="M40" s="218">
        <f t="shared" si="14"/>
        <v>1</v>
      </c>
      <c r="N40" s="109">
        <f t="shared" si="14"/>
        <v>14767</v>
      </c>
      <c r="O40" s="218">
        <f t="shared" si="14"/>
        <v>1</v>
      </c>
      <c r="P40" s="341">
        <v>14461</v>
      </c>
      <c r="Q40" s="218">
        <f>SUM(Q36:Q39)</f>
        <v>0.99999999999999989</v>
      </c>
      <c r="R40" s="341">
        <f>SUM(R36:R39)</f>
        <v>14152</v>
      </c>
      <c r="S40" s="218">
        <f>SUM(S36:S39)</f>
        <v>1</v>
      </c>
      <c r="T40" s="109">
        <v>14142</v>
      </c>
      <c r="U40" s="218">
        <f t="shared" ref="U40:AC40" si="17">SUM(U36:U39)</f>
        <v>1</v>
      </c>
      <c r="V40" s="945">
        <f t="shared" si="17"/>
        <v>14205</v>
      </c>
      <c r="W40" s="1083">
        <f t="shared" si="17"/>
        <v>1</v>
      </c>
      <c r="X40" s="109">
        <f t="shared" si="17"/>
        <v>13782</v>
      </c>
      <c r="Y40" s="218">
        <f t="shared" si="17"/>
        <v>1</v>
      </c>
      <c r="Z40" s="109">
        <f t="shared" si="17"/>
        <v>14491</v>
      </c>
      <c r="AA40" s="218">
        <f t="shared" si="17"/>
        <v>0.99947325926437103</v>
      </c>
      <c r="AB40" s="109">
        <f t="shared" si="17"/>
        <v>14929</v>
      </c>
      <c r="AC40" s="218">
        <f t="shared" si="17"/>
        <v>1</v>
      </c>
    </row>
    <row r="41" spans="1:29" x14ac:dyDescent="0.25">
      <c r="A41" s="93" t="s">
        <v>306</v>
      </c>
      <c r="B41" s="2210"/>
      <c r="C41" s="2211"/>
      <c r="D41" s="2217">
        <v>2.9</v>
      </c>
      <c r="E41" s="2218"/>
      <c r="F41" s="2217">
        <v>3.3</v>
      </c>
      <c r="G41" s="2218"/>
      <c r="H41" s="2217">
        <v>2.8</v>
      </c>
      <c r="I41" s="2218"/>
      <c r="J41" s="2217">
        <v>2</v>
      </c>
      <c r="K41" s="2218"/>
      <c r="L41" s="2217">
        <v>2.9</v>
      </c>
      <c r="M41" s="2218"/>
      <c r="N41" s="2217">
        <v>2.9</v>
      </c>
      <c r="O41" s="2218"/>
      <c r="P41" s="2217">
        <v>2.91</v>
      </c>
      <c r="Q41" s="2218"/>
      <c r="R41" s="2217">
        <v>3.09</v>
      </c>
      <c r="S41" s="2218"/>
      <c r="T41" s="2235">
        <v>3.03</v>
      </c>
      <c r="U41" s="2236"/>
      <c r="V41" s="2235">
        <v>3</v>
      </c>
      <c r="W41" s="2236"/>
      <c r="X41" s="2217">
        <v>2.98</v>
      </c>
      <c r="Y41" s="2218"/>
      <c r="Z41" s="2217">
        <v>4.04</v>
      </c>
      <c r="AA41" s="2218"/>
      <c r="AB41" s="2241">
        <v>2.6</v>
      </c>
      <c r="AC41" s="2242"/>
    </row>
    <row r="42" spans="1:29" x14ac:dyDescent="0.25">
      <c r="A42" s="97" t="s">
        <v>307</v>
      </c>
      <c r="B42" s="2212"/>
      <c r="C42" s="2213"/>
      <c r="D42" s="2219">
        <v>2</v>
      </c>
      <c r="E42" s="2220"/>
      <c r="F42" s="2219">
        <v>2</v>
      </c>
      <c r="G42" s="2220"/>
      <c r="H42" s="2219">
        <v>2</v>
      </c>
      <c r="I42" s="2220"/>
      <c r="J42" s="2219">
        <v>2</v>
      </c>
      <c r="K42" s="2220"/>
      <c r="L42" s="2219">
        <v>2</v>
      </c>
      <c r="M42" s="2220"/>
      <c r="N42" s="2219">
        <v>2</v>
      </c>
      <c r="O42" s="2220"/>
      <c r="P42" s="2219">
        <v>2</v>
      </c>
      <c r="Q42" s="2220"/>
      <c r="R42" s="2219">
        <v>2</v>
      </c>
      <c r="S42" s="2220"/>
      <c r="T42" s="2237">
        <v>2</v>
      </c>
      <c r="U42" s="2238"/>
      <c r="V42" s="2237">
        <v>2</v>
      </c>
      <c r="W42" s="2238"/>
      <c r="X42" s="2219">
        <v>2</v>
      </c>
      <c r="Y42" s="2220"/>
      <c r="Z42" s="2219">
        <v>3</v>
      </c>
      <c r="AA42" s="2220"/>
      <c r="AB42" s="2219">
        <v>2</v>
      </c>
      <c r="AC42" s="2220"/>
    </row>
    <row r="43" spans="1:29" x14ac:dyDescent="0.25">
      <c r="A43" s="94" t="s">
        <v>308</v>
      </c>
      <c r="B43" s="2212"/>
      <c r="C43" s="2213"/>
      <c r="D43" s="2219">
        <v>1</v>
      </c>
      <c r="E43" s="2220"/>
      <c r="F43" s="2219">
        <v>1</v>
      </c>
      <c r="G43" s="2220"/>
      <c r="H43" s="2219">
        <v>1</v>
      </c>
      <c r="I43" s="2220"/>
      <c r="J43" s="2219">
        <v>1</v>
      </c>
      <c r="K43" s="2220"/>
      <c r="L43" s="2219">
        <v>1</v>
      </c>
      <c r="M43" s="2220"/>
      <c r="N43" s="2219">
        <v>1</v>
      </c>
      <c r="O43" s="2220"/>
      <c r="P43" s="2219">
        <v>1</v>
      </c>
      <c r="Q43" s="2220"/>
      <c r="R43" s="2219">
        <v>1</v>
      </c>
      <c r="S43" s="2220"/>
      <c r="T43" s="2237">
        <v>1</v>
      </c>
      <c r="U43" s="2238"/>
      <c r="V43" s="2237">
        <v>1</v>
      </c>
      <c r="W43" s="2238"/>
      <c r="X43" s="2219">
        <v>1</v>
      </c>
      <c r="Y43" s="2220"/>
      <c r="Z43" s="2219">
        <v>1</v>
      </c>
      <c r="AA43" s="2220"/>
      <c r="AB43" s="2219">
        <v>1</v>
      </c>
      <c r="AC43" s="2220"/>
    </row>
    <row r="44" spans="1:29" ht="15.75" thickBot="1" x14ac:dyDescent="0.3">
      <c r="A44" s="98" t="s">
        <v>309</v>
      </c>
      <c r="B44" s="2214"/>
      <c r="C44" s="2215"/>
      <c r="D44" s="2221">
        <v>57</v>
      </c>
      <c r="E44" s="2222"/>
      <c r="F44" s="2221">
        <v>60</v>
      </c>
      <c r="G44" s="2222"/>
      <c r="H44" s="2221">
        <v>54</v>
      </c>
      <c r="I44" s="2222"/>
      <c r="J44" s="2221">
        <v>24</v>
      </c>
      <c r="K44" s="2222"/>
      <c r="L44" s="2221">
        <v>65</v>
      </c>
      <c r="M44" s="2222"/>
      <c r="N44" s="2221">
        <v>53</v>
      </c>
      <c r="O44" s="2222"/>
      <c r="P44" s="2221">
        <v>62</v>
      </c>
      <c r="Q44" s="2222"/>
      <c r="R44" s="2221">
        <v>64</v>
      </c>
      <c r="S44" s="2222"/>
      <c r="T44" s="2239">
        <v>62</v>
      </c>
      <c r="U44" s="2240"/>
      <c r="V44" s="2239">
        <v>61</v>
      </c>
      <c r="W44" s="2240"/>
      <c r="X44" s="2221">
        <v>58</v>
      </c>
      <c r="Y44" s="2222"/>
      <c r="Z44" s="2221">
        <v>58</v>
      </c>
      <c r="AA44" s="2222"/>
      <c r="AB44" s="2221">
        <v>61</v>
      </c>
      <c r="AC44" s="2222"/>
    </row>
    <row r="45" spans="1:29" s="264" customFormat="1" ht="12.75" customHeight="1" x14ac:dyDescent="0.25">
      <c r="A45" s="2234" t="s">
        <v>310</v>
      </c>
      <c r="B45" s="2234"/>
      <c r="C45" s="2234"/>
      <c r="D45" s="2234"/>
      <c r="E45" s="2234"/>
      <c r="F45" s="2234"/>
      <c r="G45" s="2234"/>
      <c r="H45" s="2234"/>
      <c r="I45" s="2234"/>
      <c r="J45" s="2234"/>
      <c r="K45" s="2234"/>
      <c r="L45" s="2234"/>
      <c r="M45" s="2234"/>
      <c r="N45" s="2234"/>
      <c r="O45" s="2234"/>
      <c r="P45" s="2234"/>
      <c r="Q45" s="2234"/>
      <c r="R45" s="2234"/>
      <c r="S45" s="2234"/>
      <c r="T45" s="2234"/>
      <c r="U45" s="2234"/>
      <c r="V45" s="2234"/>
      <c r="W45" s="2234"/>
      <c r="X45" s="2234"/>
      <c r="Y45" s="2234"/>
      <c r="Z45" s="2234"/>
      <c r="AA45" s="2234"/>
      <c r="AB45" s="1763"/>
      <c r="AC45" s="1763"/>
    </row>
    <row r="46" spans="1:29" s="264" customFormat="1" ht="23.25" customHeight="1" thickBot="1" x14ac:dyDescent="0.3">
      <c r="A46" s="2223" t="s">
        <v>311</v>
      </c>
      <c r="B46" s="2223"/>
      <c r="C46" s="2223"/>
      <c r="D46" s="2223"/>
      <c r="E46" s="2223"/>
      <c r="F46" s="2223"/>
      <c r="G46" s="2223"/>
      <c r="H46" s="2223"/>
      <c r="I46" s="2223"/>
      <c r="J46" s="2223"/>
      <c r="K46" s="2223"/>
      <c r="L46" s="2223"/>
      <c r="M46" s="2223"/>
      <c r="N46" s="2223"/>
      <c r="O46" s="2223"/>
      <c r="P46" s="2223"/>
      <c r="Q46" s="2223"/>
      <c r="R46" s="1763"/>
      <c r="S46" s="1763"/>
      <c r="T46" s="1763"/>
      <c r="U46" s="1763"/>
      <c r="V46" s="1763"/>
      <c r="W46" s="1763"/>
      <c r="X46" s="1763"/>
      <c r="Y46" s="1763"/>
      <c r="Z46" s="1763"/>
      <c r="AA46" s="1763"/>
      <c r="AB46" s="1763"/>
      <c r="AC46" s="1763"/>
    </row>
    <row r="47" spans="1:29" s="264" customFormat="1" ht="13.5" hidden="1" customHeight="1" thickBot="1" x14ac:dyDescent="0.3">
      <c r="A47" s="2223" t="s">
        <v>312</v>
      </c>
      <c r="B47" s="2223"/>
      <c r="C47" s="2223"/>
      <c r="D47" s="2223"/>
      <c r="E47" s="2223"/>
      <c r="F47" s="2223"/>
      <c r="G47" s="2223"/>
      <c r="H47" s="2223"/>
      <c r="I47" s="2223"/>
      <c r="J47" s="2223"/>
      <c r="K47" s="2223"/>
      <c r="L47" s="2223"/>
      <c r="M47" s="2223"/>
      <c r="N47" s="2223"/>
      <c r="O47" s="2223"/>
      <c r="P47" s="2223"/>
      <c r="Q47" s="2223"/>
      <c r="R47" s="1763"/>
      <c r="S47" s="1763"/>
      <c r="T47" s="1763"/>
      <c r="U47" s="1763"/>
      <c r="V47" s="1763"/>
      <c r="W47" s="1763"/>
      <c r="X47" s="1763"/>
      <c r="Y47" s="1763"/>
      <c r="Z47" s="1763"/>
      <c r="AA47" s="1763"/>
      <c r="AB47" s="1763"/>
      <c r="AC47" s="1763"/>
    </row>
    <row r="48" spans="1:29" s="264" customFormat="1" ht="17.25" hidden="1" customHeight="1" thickBot="1" x14ac:dyDescent="0.3">
      <c r="A48" s="1763"/>
      <c r="B48" s="1811"/>
      <c r="C48" s="1811"/>
      <c r="D48" s="1941"/>
      <c r="E48" s="1941"/>
      <c r="F48" s="1763"/>
      <c r="G48" s="1763"/>
      <c r="H48" s="1763"/>
      <c r="I48" s="1763"/>
      <c r="J48" s="1763"/>
      <c r="K48" s="1763"/>
      <c r="L48" s="1763"/>
      <c r="M48" s="1763"/>
      <c r="N48" s="1763"/>
      <c r="O48" s="1763"/>
      <c r="P48" s="1763"/>
      <c r="Q48" s="1763"/>
      <c r="R48" s="1763"/>
      <c r="S48" s="1763"/>
      <c r="T48" s="1763"/>
      <c r="U48" s="1763"/>
      <c r="V48" s="1763"/>
      <c r="W48" s="1763"/>
      <c r="X48" s="1763"/>
      <c r="Y48" s="903"/>
      <c r="Z48" s="1763"/>
      <c r="AA48" s="1763"/>
      <c r="AB48" s="1763"/>
      <c r="AC48" s="1763"/>
    </row>
    <row r="49" spans="1:32" ht="21.75" thickBot="1" x14ac:dyDescent="0.3">
      <c r="A49" s="2229" t="s">
        <v>261</v>
      </c>
      <c r="B49" s="2230"/>
      <c r="C49" s="2230"/>
      <c r="D49" s="2230"/>
      <c r="E49" s="2230"/>
      <c r="F49" s="2230"/>
      <c r="G49" s="2230"/>
      <c r="H49" s="2230"/>
      <c r="I49" s="2230"/>
      <c r="J49" s="2230"/>
      <c r="K49" s="2230"/>
      <c r="L49" s="2230"/>
      <c r="M49" s="2230"/>
      <c r="N49" s="2230"/>
      <c r="O49" s="2230"/>
      <c r="P49" s="2230"/>
      <c r="Q49" s="2230"/>
      <c r="R49" s="2230"/>
      <c r="S49" s="2230"/>
      <c r="T49" s="2230"/>
      <c r="U49" s="2230"/>
      <c r="V49" s="2230"/>
      <c r="W49" s="2230"/>
      <c r="X49" s="2230"/>
      <c r="Y49" s="2230"/>
      <c r="Z49" s="2230"/>
      <c r="AA49" s="2230"/>
      <c r="AB49" s="777"/>
      <c r="AC49" s="777"/>
    </row>
    <row r="50" spans="1:32" ht="15.75" thickBot="1" x14ac:dyDescent="0.3">
      <c r="A50" s="630"/>
      <c r="B50" s="2208" t="s">
        <v>313</v>
      </c>
      <c r="C50" s="2209"/>
      <c r="D50" s="2208" t="s">
        <v>1043</v>
      </c>
      <c r="E50" s="2209"/>
      <c r="F50" s="2208" t="s">
        <v>994</v>
      </c>
      <c r="G50" s="2209"/>
      <c r="H50" s="2208" t="s">
        <v>263</v>
      </c>
      <c r="I50" s="2209"/>
      <c r="J50" s="2216" t="s">
        <v>314</v>
      </c>
      <c r="K50" s="2209"/>
      <c r="L50" s="2216" t="s">
        <v>315</v>
      </c>
      <c r="M50" s="2209"/>
      <c r="N50" s="2208" t="s">
        <v>266</v>
      </c>
      <c r="O50" s="2209"/>
      <c r="P50" s="2208" t="s">
        <v>267</v>
      </c>
      <c r="Q50" s="2209"/>
      <c r="R50" s="2208" t="s">
        <v>268</v>
      </c>
      <c r="S50" s="2209"/>
      <c r="T50" s="2208" t="s">
        <v>184</v>
      </c>
      <c r="U50" s="2209"/>
      <c r="V50" s="2208" t="s">
        <v>316</v>
      </c>
      <c r="W50" s="2209"/>
      <c r="X50" s="2208" t="s">
        <v>186</v>
      </c>
      <c r="Y50" s="2209"/>
      <c r="Z50" s="2208" t="s">
        <v>317</v>
      </c>
      <c r="AA50" s="2209"/>
      <c r="AB50" s="2208" t="s">
        <v>318</v>
      </c>
      <c r="AC50" s="2209"/>
    </row>
    <row r="51" spans="1:32" ht="29.25" customHeight="1" thickBot="1" x14ac:dyDescent="0.3">
      <c r="A51" s="265"/>
      <c r="B51" s="81" t="s">
        <v>271</v>
      </c>
      <c r="C51" s="82" t="s">
        <v>272</v>
      </c>
      <c r="D51" s="81" t="s">
        <v>271</v>
      </c>
      <c r="E51" s="82" t="s">
        <v>272</v>
      </c>
      <c r="F51" s="81" t="s">
        <v>271</v>
      </c>
      <c r="G51" s="82" t="s">
        <v>272</v>
      </c>
      <c r="H51" s="81" t="s">
        <v>271</v>
      </c>
      <c r="I51" s="82" t="s">
        <v>272</v>
      </c>
      <c r="J51" s="81" t="s">
        <v>271</v>
      </c>
      <c r="K51" s="82" t="s">
        <v>272</v>
      </c>
      <c r="L51" s="81" t="s">
        <v>271</v>
      </c>
      <c r="M51" s="82" t="s">
        <v>272</v>
      </c>
      <c r="N51" s="81" t="s">
        <v>271</v>
      </c>
      <c r="O51" s="82" t="s">
        <v>272</v>
      </c>
      <c r="P51" s="81" t="s">
        <v>271</v>
      </c>
      <c r="Q51" s="82" t="s">
        <v>272</v>
      </c>
      <c r="R51" s="81" t="s">
        <v>271</v>
      </c>
      <c r="S51" s="82" t="s">
        <v>272</v>
      </c>
      <c r="T51" s="81" t="s">
        <v>271</v>
      </c>
      <c r="U51" s="82" t="s">
        <v>272</v>
      </c>
      <c r="V51" s="81" t="s">
        <v>271</v>
      </c>
      <c r="W51" s="82" t="s">
        <v>272</v>
      </c>
      <c r="X51" s="81" t="s">
        <v>271</v>
      </c>
      <c r="Y51" s="82" t="s">
        <v>272</v>
      </c>
      <c r="Z51" s="81" t="s">
        <v>271</v>
      </c>
      <c r="AA51" s="82" t="s">
        <v>272</v>
      </c>
      <c r="AB51" s="83" t="s">
        <v>271</v>
      </c>
      <c r="AC51" s="83" t="s">
        <v>272</v>
      </c>
    </row>
    <row r="52" spans="1:32" ht="15.75" customHeight="1" thickBot="1" x14ac:dyDescent="0.3">
      <c r="A52" s="2228" t="s">
        <v>319</v>
      </c>
      <c r="B52" s="2133"/>
      <c r="C52" s="2133"/>
      <c r="D52" s="2133"/>
      <c r="E52" s="2133"/>
      <c r="F52" s="2133"/>
      <c r="G52" s="2133"/>
      <c r="H52" s="2133"/>
      <c r="I52" s="2133"/>
      <c r="J52" s="2133"/>
      <c r="K52" s="2133"/>
      <c r="L52" s="2133"/>
      <c r="M52" s="2133"/>
      <c r="N52" s="2133"/>
      <c r="O52" s="2133"/>
      <c r="P52" s="2133"/>
      <c r="Q52" s="2133"/>
      <c r="R52" s="2133"/>
      <c r="S52" s="2133"/>
      <c r="T52" s="2133"/>
      <c r="U52" s="2133"/>
      <c r="V52" s="2133"/>
      <c r="W52" s="2133"/>
      <c r="X52" s="2133"/>
      <c r="Y52" s="2133"/>
      <c r="Z52" s="2133"/>
      <c r="AA52" s="2133"/>
      <c r="AB52" s="1759"/>
      <c r="AC52" s="1759"/>
    </row>
    <row r="53" spans="1:32" ht="15.75" thickBot="1" x14ac:dyDescent="0.3">
      <c r="A53" s="94" t="s">
        <v>320</v>
      </c>
      <c r="B53" s="1401"/>
      <c r="C53" s="1819" t="e">
        <f>SUM(B53/B60)</f>
        <v>#DIV/0!</v>
      </c>
      <c r="D53" s="387">
        <v>3080</v>
      </c>
      <c r="E53" s="771">
        <f>SUM(D53/D60)</f>
        <v>0.33894574667106858</v>
      </c>
      <c r="F53" s="387">
        <v>3560</v>
      </c>
      <c r="G53" s="771">
        <f>SUM(F53/F60)</f>
        <v>0.35536035136753841</v>
      </c>
      <c r="H53" s="387">
        <v>3952</v>
      </c>
      <c r="I53" s="771">
        <f>SUM(H53/H60)</f>
        <v>0.36521578412346362</v>
      </c>
      <c r="J53" s="1821">
        <v>4110</v>
      </c>
      <c r="K53" s="772">
        <f>SUM(J53/J60)</f>
        <v>0.3887627695800227</v>
      </c>
      <c r="L53" s="1779">
        <v>4433</v>
      </c>
      <c r="M53" s="772">
        <f>SUM(L53/L60)</f>
        <v>0.38494268843348384</v>
      </c>
      <c r="N53" s="1779">
        <v>4546</v>
      </c>
      <c r="O53" s="772">
        <f>SUM(N53/N60)</f>
        <v>0.36812697384403598</v>
      </c>
      <c r="P53" s="1779">
        <v>4351</v>
      </c>
      <c r="Q53" s="772">
        <f>SUM(P53/P60)</f>
        <v>0.51412028831383672</v>
      </c>
      <c r="R53" s="1779">
        <v>3518</v>
      </c>
      <c r="S53" s="772">
        <f>SUM(R53/R60)</f>
        <v>0.40460034502587694</v>
      </c>
      <c r="T53" s="941">
        <v>4392</v>
      </c>
      <c r="U53" s="772">
        <f>SUM(T53/T60)</f>
        <v>0.55051391326146903</v>
      </c>
      <c r="V53" s="941">
        <v>4968</v>
      </c>
      <c r="W53" s="772">
        <f>SUM(V53/V60)</f>
        <v>0.6631073144687667</v>
      </c>
      <c r="X53" s="1779">
        <v>4473</v>
      </c>
      <c r="Y53" s="772">
        <f>SUM(X53/X60)</f>
        <v>0.57111848825331968</v>
      </c>
      <c r="Z53" s="1779">
        <v>4207</v>
      </c>
      <c r="AA53" s="262">
        <f>SUM(Z53/Z60)</f>
        <v>0.45743177122974882</v>
      </c>
      <c r="AB53" s="1779">
        <v>3477</v>
      </c>
      <c r="AC53" s="262">
        <f>SUM(AB53/AB60)</f>
        <v>0.34135087374828194</v>
      </c>
    </row>
    <row r="54" spans="1:32" x14ac:dyDescent="0.25">
      <c r="A54" s="94" t="s">
        <v>321</v>
      </c>
      <c r="B54" s="1400"/>
      <c r="C54" s="1829" t="e">
        <f>SUM(B54/B60)</f>
        <v>#DIV/0!</v>
      </c>
      <c r="D54" s="1988">
        <v>3184</v>
      </c>
      <c r="E54" s="772">
        <f>SUM(D54/D60)</f>
        <v>0.35039066798723451</v>
      </c>
      <c r="F54" s="1854">
        <v>3302</v>
      </c>
      <c r="G54" s="772">
        <f>SUM(F54/F60)</f>
        <v>0.32960670792573366</v>
      </c>
      <c r="H54" s="1824">
        <v>3410</v>
      </c>
      <c r="I54" s="772">
        <f>SUM(H54/H60)</f>
        <v>0.31512799186766471</v>
      </c>
      <c r="J54" s="1821">
        <v>3698</v>
      </c>
      <c r="K54" s="772">
        <f>SUM(J54/J60)</f>
        <v>0.34979190314037079</v>
      </c>
      <c r="L54" s="1779">
        <v>4138</v>
      </c>
      <c r="M54" s="772">
        <f>SUM(L54/L60)</f>
        <v>0.359326154914901</v>
      </c>
      <c r="N54" s="1779">
        <v>4715</v>
      </c>
      <c r="O54" s="772">
        <f>SUM(N54/N60)</f>
        <v>0.38181229249331927</v>
      </c>
      <c r="P54" s="387">
        <v>6072</v>
      </c>
      <c r="Q54" s="771">
        <f>SUM(P54/P60)</f>
        <v>0.71747607231478194</v>
      </c>
      <c r="R54" s="387">
        <v>6511</v>
      </c>
      <c r="S54" s="771">
        <f>SUM(R54/R60)</f>
        <v>0.74882116158711909</v>
      </c>
      <c r="T54" s="1081">
        <v>5633</v>
      </c>
      <c r="U54" s="771">
        <f>SUM(T54/T60)</f>
        <v>0.70606668337929301</v>
      </c>
      <c r="V54" s="1081">
        <v>5037</v>
      </c>
      <c r="W54" s="771">
        <f>SUM(V54/V60)</f>
        <v>0.67231713828083284</v>
      </c>
      <c r="X54" s="387">
        <v>5138</v>
      </c>
      <c r="Y54" s="771">
        <f>SUM(X54/X60)</f>
        <v>0.65602655771195095</v>
      </c>
      <c r="Z54" s="387">
        <v>5574</v>
      </c>
      <c r="AA54" s="261">
        <f>SUM(Z54/Z60)</f>
        <v>0.60606719582472546</v>
      </c>
      <c r="AB54" s="387">
        <v>6512</v>
      </c>
      <c r="AC54" s="261">
        <f>SUM(AB54/AB60)</f>
        <v>0.63930885529157666</v>
      </c>
    </row>
    <row r="55" spans="1:32" x14ac:dyDescent="0.25">
      <c r="A55" s="94" t="s">
        <v>322</v>
      </c>
      <c r="B55" s="1401"/>
      <c r="C55" s="1819" t="e">
        <f>SUM(B55/B60)</f>
        <v>#DIV/0!</v>
      </c>
      <c r="D55" s="1988">
        <v>1652</v>
      </c>
      <c r="E55" s="1819">
        <f>SUM(D55/D60)</f>
        <v>0.18179817321448222</v>
      </c>
      <c r="F55" s="1854">
        <v>1886</v>
      </c>
      <c r="G55" s="772">
        <f>SUM(F55/F60)</f>
        <v>0.18826112996606109</v>
      </c>
      <c r="H55" s="1824">
        <v>2057</v>
      </c>
      <c r="I55" s="772">
        <f>SUM(H55/H60)</f>
        <v>0.19009333702984937</v>
      </c>
      <c r="J55" s="1821">
        <v>2416</v>
      </c>
      <c r="K55" s="772">
        <f>SUM(J55/J60)</f>
        <v>0.2285281876655316</v>
      </c>
      <c r="L55" s="1779">
        <v>2538</v>
      </c>
      <c r="M55" s="772">
        <f>SUM(L55/L60)</f>
        <v>0.22038902396665508</v>
      </c>
      <c r="N55" s="1779">
        <v>2713</v>
      </c>
      <c r="O55" s="772">
        <f>SUM(N55/N60)</f>
        <v>0.21969390234027047</v>
      </c>
      <c r="P55" s="1779">
        <v>2329</v>
      </c>
      <c r="Q55" s="772">
        <f>SUM(P55/P60)</f>
        <v>0.2751979203592107</v>
      </c>
      <c r="R55" s="1779">
        <v>2105</v>
      </c>
      <c r="S55" s="772">
        <f>SUM(R55/R60)</f>
        <v>0.242093156986774</v>
      </c>
      <c r="T55" s="941">
        <v>2226</v>
      </c>
      <c r="U55" s="772">
        <f>SUM(T55/T60)</f>
        <v>0.27901729756831284</v>
      </c>
      <c r="V55" s="941">
        <v>2339</v>
      </c>
      <c r="W55" s="772">
        <f>SUM(V55/V60)</f>
        <v>0.3121996796583022</v>
      </c>
      <c r="X55" s="1779">
        <v>2487</v>
      </c>
      <c r="Y55" s="772">
        <f>SUM(X55/X60)</f>
        <v>0.31754341164453526</v>
      </c>
      <c r="Z55" s="1779">
        <v>1506</v>
      </c>
      <c r="AA55" s="262">
        <f>SUM(Z55/Z60)</f>
        <v>0.16374904860280526</v>
      </c>
      <c r="AB55" s="1779">
        <v>1740</v>
      </c>
      <c r="AC55" s="262">
        <f>SUM(AB55/AB60)</f>
        <v>0.17082269782053799</v>
      </c>
    </row>
    <row r="56" spans="1:32" x14ac:dyDescent="0.25">
      <c r="A56" s="94" t="s">
        <v>323</v>
      </c>
      <c r="B56" s="1401"/>
      <c r="C56" s="1819" t="e">
        <f>SUM(B56/B60)</f>
        <v>#DIV/0!</v>
      </c>
      <c r="D56" s="1988">
        <v>284</v>
      </c>
      <c r="E56" s="1819">
        <f>SUM(D56/D60)</f>
        <v>3.1253438978760865E-2</v>
      </c>
      <c r="F56" s="1854">
        <v>286</v>
      </c>
      <c r="G56" s="772">
        <f>SUM(F56/F60)</f>
        <v>2.8548612497504493E-2</v>
      </c>
      <c r="H56" s="1824">
        <v>314</v>
      </c>
      <c r="I56" s="772">
        <f>SUM(H56/H60)</f>
        <v>2.9017650864060624E-2</v>
      </c>
      <c r="J56" s="1821">
        <v>330</v>
      </c>
      <c r="K56" s="772">
        <f>SUM(J56/J60)</f>
        <v>3.1214528944381384E-2</v>
      </c>
      <c r="L56" s="1779">
        <v>396</v>
      </c>
      <c r="M56" s="772">
        <f>SUM(L56/L60)</f>
        <v>3.4386939909690863E-2</v>
      </c>
      <c r="N56" s="1779">
        <v>354</v>
      </c>
      <c r="O56" s="772">
        <f>SUM(N56/N60)</f>
        <v>2.8666288768321321E-2</v>
      </c>
      <c r="P56" s="1779">
        <v>45</v>
      </c>
      <c r="Q56" s="772">
        <f>SUM(P56/P60)</f>
        <v>5.3172633817795108E-3</v>
      </c>
      <c r="R56" s="1779">
        <v>67</v>
      </c>
      <c r="S56" s="772">
        <f>SUM(R56/R60)</f>
        <v>7.7055779183438757E-3</v>
      </c>
      <c r="T56" s="941">
        <v>79</v>
      </c>
      <c r="U56" s="772">
        <f>SUM(T56/T60)</f>
        <v>9.9022311356229634E-3</v>
      </c>
      <c r="V56" s="941">
        <v>85</v>
      </c>
      <c r="W56" s="772">
        <f>SUM(V56/V60)</f>
        <v>1.1345435130806193E-2</v>
      </c>
      <c r="X56" s="1779">
        <v>169</v>
      </c>
      <c r="Y56" s="772">
        <f>SUM(X56/X60)</f>
        <v>2.1578140960163431E-2</v>
      </c>
      <c r="Z56" s="1779">
        <v>2066</v>
      </c>
      <c r="AA56" s="262">
        <f>SUM(Z56/Z60)</f>
        <v>0.2246384690659998</v>
      </c>
      <c r="AB56" s="1779">
        <v>1863</v>
      </c>
      <c r="AC56" s="262">
        <f>SUM(AB56/AB60)</f>
        <v>0.18289809542509328</v>
      </c>
    </row>
    <row r="57" spans="1:32" x14ac:dyDescent="0.25">
      <c r="A57" s="94" t="s">
        <v>324</v>
      </c>
      <c r="B57" s="1401"/>
      <c r="C57" s="1819" t="e">
        <f>SUM(B57/B60)</f>
        <v>#DIV/0!</v>
      </c>
      <c r="D57" s="1988">
        <v>0</v>
      </c>
      <c r="E57" s="1819">
        <f>SUM(D57/D60)</f>
        <v>0</v>
      </c>
      <c r="F57" s="1854">
        <v>12</v>
      </c>
      <c r="G57" s="772">
        <f>SUM(F57/F60)</f>
        <v>1.1978438810141745E-3</v>
      </c>
      <c r="H57" s="1824">
        <v>12</v>
      </c>
      <c r="I57" s="772">
        <f>SUM(H57/H60)</f>
        <v>1.1089548100914888E-3</v>
      </c>
      <c r="J57" s="1821">
        <v>17</v>
      </c>
      <c r="K57" s="772">
        <f>SUM(J57/J60)</f>
        <v>1.6080211880438895E-3</v>
      </c>
      <c r="L57" s="1779">
        <v>10</v>
      </c>
      <c r="M57" s="772">
        <f>SUM(L57/L60)</f>
        <v>8.6835706842653695E-4</v>
      </c>
      <c r="N57" s="1779">
        <v>19</v>
      </c>
      <c r="O57" s="772">
        <f>SUM(N57/N60)</f>
        <v>1.5385861203336302E-3</v>
      </c>
      <c r="P57" s="1779">
        <v>16</v>
      </c>
      <c r="Q57" s="772">
        <f>SUM(P57/P60)</f>
        <v>1.8905825357438261E-3</v>
      </c>
      <c r="R57" s="1779">
        <v>10</v>
      </c>
      <c r="S57" s="772">
        <f>SUM(R57/R60)</f>
        <v>1.1500862564692352E-3</v>
      </c>
      <c r="T57" s="941">
        <v>36</v>
      </c>
      <c r="U57" s="772">
        <f>SUM(T57/T60)</f>
        <v>4.5124091250940083E-3</v>
      </c>
      <c r="V57" s="941">
        <v>28</v>
      </c>
      <c r="W57" s="772">
        <f>SUM(V57/V60)</f>
        <v>3.7373198077949813E-3</v>
      </c>
      <c r="X57" s="1779">
        <v>35</v>
      </c>
      <c r="Y57" s="772">
        <f>SUM(X57/X60)</f>
        <v>4.4688457609805927E-3</v>
      </c>
      <c r="Z57" s="1779">
        <v>49</v>
      </c>
      <c r="AA57" s="262">
        <f>SUM(Z57/Z60)</f>
        <v>5.3278242905295207E-3</v>
      </c>
      <c r="AB57" s="1779">
        <v>67</v>
      </c>
      <c r="AC57" s="262">
        <f>SUM(AB57/AB60)</f>
        <v>6.5776556057333593E-3</v>
      </c>
    </row>
    <row r="58" spans="1:32" ht="15.75" thickBot="1" x14ac:dyDescent="0.3">
      <c r="A58" s="94" t="s">
        <v>325</v>
      </c>
      <c r="B58" s="1401"/>
      <c r="C58" s="1819" t="e">
        <f>SUM(B58/B60)</f>
        <v>#DIV/0!</v>
      </c>
      <c r="D58" s="1988">
        <v>15</v>
      </c>
      <c r="E58" s="1819">
        <f>SUM(D58/D60)</f>
        <v>1.6507098052162431E-3</v>
      </c>
      <c r="F58" s="1854">
        <v>1</v>
      </c>
      <c r="G58" s="772">
        <f>SUM(F58/F60)</f>
        <v>9.9820323417847872E-5</v>
      </c>
      <c r="H58" s="1824">
        <v>2</v>
      </c>
      <c r="I58" s="772">
        <f>SUM(H58/H60)</f>
        <v>1.8482580168191479E-4</v>
      </c>
      <c r="J58" s="871">
        <v>1</v>
      </c>
      <c r="K58" s="770">
        <f>SUM(J58/J60)</f>
        <v>9.4589481649640566E-5</v>
      </c>
      <c r="L58" s="339">
        <v>1</v>
      </c>
      <c r="M58" s="770">
        <f>SUM(L58/L60)</f>
        <v>8.6835706842653695E-5</v>
      </c>
      <c r="N58" s="339">
        <v>2</v>
      </c>
      <c r="O58" s="770">
        <f>SUM(N58/N60)</f>
        <v>1.6195643371932951E-4</v>
      </c>
      <c r="P58" s="1779">
        <v>1</v>
      </c>
      <c r="Q58" s="772">
        <f>SUM(P58/P60)</f>
        <v>1.1816140848398913E-4</v>
      </c>
      <c r="R58" s="1779">
        <v>2</v>
      </c>
      <c r="S58" s="772">
        <f>SUM(R58/R60)</f>
        <v>2.3001725129384704E-4</v>
      </c>
      <c r="T58" s="941">
        <v>4</v>
      </c>
      <c r="U58" s="772">
        <f>SUM(T58/T60)</f>
        <v>5.0137879167711202E-4</v>
      </c>
      <c r="V58" s="941">
        <v>3</v>
      </c>
      <c r="W58" s="772">
        <v>1E-3</v>
      </c>
      <c r="X58" s="1779">
        <v>3</v>
      </c>
      <c r="Y58" s="772">
        <f>SUM(X58/X60)</f>
        <v>3.8304392236976505E-4</v>
      </c>
      <c r="Z58" s="1779">
        <v>2</v>
      </c>
      <c r="AA58" s="262">
        <f>SUM(Z58/Z60)</f>
        <v>2.1746221593998044E-4</v>
      </c>
      <c r="AB58" s="1779">
        <v>4</v>
      </c>
      <c r="AC58" s="262">
        <f>SUM(AB58/AB60)</f>
        <v>3.9269585705870805E-4</v>
      </c>
    </row>
    <row r="59" spans="1:32" ht="16.5" thickTop="1" thickBot="1" x14ac:dyDescent="0.3">
      <c r="A59" s="94" t="s">
        <v>291</v>
      </c>
      <c r="B59" s="1402"/>
      <c r="C59" s="1820" t="e">
        <f>SUM(B59/B60)</f>
        <v>#DIV/0!</v>
      </c>
      <c r="D59" s="339">
        <v>872</v>
      </c>
      <c r="E59" s="1820">
        <f>SUM(D59/D60)</f>
        <v>9.5961263343237596E-2</v>
      </c>
      <c r="F59" s="339">
        <v>971</v>
      </c>
      <c r="G59" s="770">
        <f>SUM(F59/F60)</f>
        <v>9.692553403873029E-2</v>
      </c>
      <c r="H59" s="339">
        <v>1074</v>
      </c>
      <c r="I59" s="770">
        <f>SUM(H59/H60)</f>
        <v>9.9251455503188243E-2</v>
      </c>
      <c r="J59" s="1821">
        <v>1054</v>
      </c>
      <c r="K59" s="772">
        <f>SUM(J59/J60)</f>
        <v>9.9697313658721157E-2</v>
      </c>
      <c r="L59" s="1779">
        <v>1367</v>
      </c>
      <c r="M59" s="772">
        <f>SUM(L59/L60)</f>
        <v>0.11870441125390761</v>
      </c>
      <c r="N59" s="1779">
        <v>680</v>
      </c>
      <c r="O59" s="772">
        <f>SUM(N59/N60)</f>
        <v>5.5065187464572028E-2</v>
      </c>
      <c r="P59" s="339">
        <v>662</v>
      </c>
      <c r="Q59" s="770">
        <f>SUM(P59/P60)</f>
        <v>7.8222852416400798E-2</v>
      </c>
      <c r="R59" s="339">
        <v>952</v>
      </c>
      <c r="S59" s="770">
        <f>SUM(R59/R60)</f>
        <v>0.10948821161587119</v>
      </c>
      <c r="T59" s="943">
        <v>846</v>
      </c>
      <c r="U59" s="770">
        <f>SUM(T59/T60)</f>
        <v>0.10604161443970921</v>
      </c>
      <c r="V59" s="943">
        <v>901</v>
      </c>
      <c r="W59" s="770">
        <f>SUM(V59/V60)</f>
        <v>0.12026161238654565</v>
      </c>
      <c r="X59" s="339">
        <v>686</v>
      </c>
      <c r="Y59" s="770">
        <f>SUM(X59/X60)</f>
        <v>8.7589376915219605E-2</v>
      </c>
      <c r="Z59" s="339">
        <v>266</v>
      </c>
      <c r="AA59" s="263">
        <f>SUM(Z59/Z60)</f>
        <v>2.8922474720017396E-2</v>
      </c>
      <c r="AB59" s="339">
        <v>422</v>
      </c>
      <c r="AC59" s="263">
        <f>SUM(AB59/AB60)</f>
        <v>4.1429412919693695E-2</v>
      </c>
    </row>
    <row r="60" spans="1:32" ht="16.5" thickTop="1" thickBot="1" x14ac:dyDescent="0.3">
      <c r="A60" s="36" t="s">
        <v>284</v>
      </c>
      <c r="B60" s="109">
        <f>SUM(B54:B58)</f>
        <v>0</v>
      </c>
      <c r="C60" s="1830" t="e">
        <f>SUM(C53:C59)</f>
        <v>#DIV/0!</v>
      </c>
      <c r="D60" s="341">
        <f>SUM(D53:D59)</f>
        <v>9087</v>
      </c>
      <c r="E60" s="1830">
        <f>SUM(E53:E59)</f>
        <v>1</v>
      </c>
      <c r="F60" s="341">
        <f>SUM(F53:F59)</f>
        <v>10018</v>
      </c>
      <c r="G60" s="218">
        <f>SUM(G59,G53:G58)</f>
        <v>1</v>
      </c>
      <c r="H60" s="109">
        <f>SUM(H53:H58,H59)</f>
        <v>10821</v>
      </c>
      <c r="I60" s="218">
        <f>SUM(I53:I58,I59)</f>
        <v>1</v>
      </c>
      <c r="J60" s="1831">
        <f t="shared" ref="J60:N60" si="18">SUM(J53:J58)</f>
        <v>10572</v>
      </c>
      <c r="K60" s="218">
        <f t="shared" si="18"/>
        <v>1</v>
      </c>
      <c r="L60" s="109">
        <f t="shared" si="18"/>
        <v>11516</v>
      </c>
      <c r="M60" s="218">
        <f t="shared" si="18"/>
        <v>1</v>
      </c>
      <c r="N60" s="109">
        <f t="shared" si="18"/>
        <v>12349</v>
      </c>
      <c r="O60" s="218">
        <f t="shared" ref="O60:AC60" si="19">SUM(O54:O58)</f>
        <v>0.63187302615596408</v>
      </c>
      <c r="P60" s="109">
        <f t="shared" si="19"/>
        <v>8463</v>
      </c>
      <c r="Q60" s="218">
        <f t="shared" si="19"/>
        <v>1</v>
      </c>
      <c r="R60" s="341">
        <f t="shared" si="19"/>
        <v>8695</v>
      </c>
      <c r="S60" s="218">
        <f t="shared" si="19"/>
        <v>1.0000000000000002</v>
      </c>
      <c r="T60" s="109">
        <f t="shared" si="19"/>
        <v>7978</v>
      </c>
      <c r="U60" s="218">
        <f t="shared" si="19"/>
        <v>0.99999999999999989</v>
      </c>
      <c r="V60" s="109">
        <f t="shared" si="19"/>
        <v>7492</v>
      </c>
      <c r="W60" s="218">
        <f t="shared" si="19"/>
        <v>1.0005995728777362</v>
      </c>
      <c r="X60" s="109">
        <f t="shared" si="19"/>
        <v>7832</v>
      </c>
      <c r="Y60" s="218">
        <f t="shared" si="19"/>
        <v>1</v>
      </c>
      <c r="Z60" s="109">
        <f t="shared" si="19"/>
        <v>9197</v>
      </c>
      <c r="AA60" s="218">
        <f t="shared" si="19"/>
        <v>1</v>
      </c>
      <c r="AB60" s="109">
        <f t="shared" si="19"/>
        <v>10186</v>
      </c>
      <c r="AC60" s="218">
        <f t="shared" si="19"/>
        <v>1</v>
      </c>
      <c r="AF60" s="604"/>
    </row>
    <row r="61" spans="1:32" ht="5.25" customHeight="1" thickBot="1" x14ac:dyDescent="0.3">
      <c r="A61" s="759"/>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759"/>
    </row>
    <row r="62" spans="1:32" s="197" customFormat="1" ht="15.75" customHeight="1" thickBot="1" x14ac:dyDescent="0.3">
      <c r="A62" s="266"/>
      <c r="B62" s="2208" t="s">
        <v>313</v>
      </c>
      <c r="C62" s="2209"/>
      <c r="D62" s="2208" t="s">
        <v>1043</v>
      </c>
      <c r="E62" s="2209"/>
      <c r="F62" s="2208" t="s">
        <v>994</v>
      </c>
      <c r="G62" s="2209"/>
      <c r="H62" s="2208" t="s">
        <v>263</v>
      </c>
      <c r="I62" s="2209"/>
      <c r="J62" s="2216" t="s">
        <v>314</v>
      </c>
      <c r="K62" s="2209"/>
      <c r="L62" s="2216" t="s">
        <v>315</v>
      </c>
      <c r="M62" s="2209"/>
      <c r="N62" s="2208" t="s">
        <v>266</v>
      </c>
      <c r="O62" s="2209"/>
      <c r="P62" s="2208" t="s">
        <v>267</v>
      </c>
      <c r="Q62" s="2209"/>
      <c r="R62" s="2208" t="s">
        <v>139</v>
      </c>
      <c r="S62" s="2209"/>
      <c r="T62" s="2208" t="s">
        <v>140</v>
      </c>
      <c r="U62" s="2209"/>
      <c r="V62" s="2208" t="s">
        <v>141</v>
      </c>
      <c r="W62" s="2209"/>
      <c r="X62" s="2208" t="s">
        <v>250</v>
      </c>
      <c r="Y62" s="2209"/>
      <c r="Z62" s="2208" t="s">
        <v>253</v>
      </c>
      <c r="AA62" s="2209"/>
      <c r="AB62" s="2208" t="s">
        <v>254</v>
      </c>
      <c r="AC62" s="2209"/>
      <c r="AD62" s="264"/>
    </row>
    <row r="63" spans="1:32" ht="15.75" thickBot="1" x14ac:dyDescent="0.3">
      <c r="A63" s="2228" t="s">
        <v>326</v>
      </c>
      <c r="B63" s="2133"/>
      <c r="C63" s="2133"/>
      <c r="D63" s="2133"/>
      <c r="E63" s="2133"/>
      <c r="F63" s="2133"/>
      <c r="G63" s="2133"/>
      <c r="H63" s="2133"/>
      <c r="I63" s="2133"/>
      <c r="J63" s="2133"/>
      <c r="K63" s="2133"/>
      <c r="L63" s="2133"/>
      <c r="M63" s="2133"/>
      <c r="N63" s="2133"/>
      <c r="O63" s="2133"/>
      <c r="P63" s="2133"/>
      <c r="Q63" s="2133"/>
      <c r="R63" s="2133"/>
      <c r="S63" s="2133"/>
      <c r="T63" s="2133"/>
      <c r="U63" s="2133"/>
      <c r="V63" s="2133"/>
      <c r="W63" s="2133"/>
      <c r="X63" s="2133"/>
      <c r="Y63" s="2133"/>
      <c r="Z63" s="2133"/>
      <c r="AA63" s="2133"/>
      <c r="AB63" s="1759"/>
      <c r="AC63" s="1759"/>
    </row>
    <row r="64" spans="1:32" x14ac:dyDescent="0.25">
      <c r="A64" s="1781" t="s">
        <v>276</v>
      </c>
      <c r="B64" s="1400"/>
      <c r="C64" s="261" t="e">
        <f>SUM(B64/B72)</f>
        <v>#DIV/0!</v>
      </c>
      <c r="D64" s="387">
        <v>0</v>
      </c>
      <c r="E64" s="261">
        <f>SUM(D64/D72)</f>
        <v>0</v>
      </c>
      <c r="F64" s="387">
        <v>0</v>
      </c>
      <c r="G64" s="261">
        <f>SUM(F64/F72)</f>
        <v>0</v>
      </c>
      <c r="H64" s="387">
        <v>0</v>
      </c>
      <c r="I64" s="261">
        <f>SUM(H64/H72)</f>
        <v>0</v>
      </c>
      <c r="J64" s="387">
        <v>0</v>
      </c>
      <c r="K64" s="261">
        <f>SUM(J64/J72)</f>
        <v>0</v>
      </c>
      <c r="L64" s="387">
        <v>0</v>
      </c>
      <c r="M64" s="261">
        <f>SUM(L64/L72)</f>
        <v>0</v>
      </c>
      <c r="N64" s="387">
        <v>0</v>
      </c>
      <c r="O64" s="261">
        <f>SUM(N64/N72)</f>
        <v>0</v>
      </c>
      <c r="P64" s="387">
        <v>0</v>
      </c>
      <c r="Q64" s="261">
        <f>SUM(P64/P72)</f>
        <v>0</v>
      </c>
      <c r="R64" s="387">
        <v>0</v>
      </c>
      <c r="S64" s="261">
        <f>SUM(R64/R72)</f>
        <v>0</v>
      </c>
      <c r="T64" s="1081">
        <v>0</v>
      </c>
      <c r="U64" s="261">
        <f>SUM(T64/T72)</f>
        <v>0</v>
      </c>
      <c r="V64" s="1081">
        <v>0</v>
      </c>
      <c r="W64" s="261">
        <f>SUM(V64/V72)</f>
        <v>0</v>
      </c>
      <c r="X64" s="387">
        <v>0</v>
      </c>
      <c r="Y64" s="261">
        <f>SUM(X64/X72)</f>
        <v>0</v>
      </c>
      <c r="Z64" s="387">
        <v>0</v>
      </c>
      <c r="AA64" s="261">
        <f>SUM(Z64/Z72)</f>
        <v>0</v>
      </c>
      <c r="AB64" s="387">
        <v>3</v>
      </c>
      <c r="AC64" s="261">
        <f>SUM(AB64/AB72)</f>
        <v>6.4935064935064939E-3</v>
      </c>
    </row>
    <row r="65" spans="1:33" x14ac:dyDescent="0.25">
      <c r="A65" s="94" t="s">
        <v>277</v>
      </c>
      <c r="B65" s="1401"/>
      <c r="C65" s="262" t="e">
        <f>SUM(B65/B72)</f>
        <v>#DIV/0!</v>
      </c>
      <c r="D65" s="1988">
        <v>1</v>
      </c>
      <c r="E65" s="262">
        <f>SUM(D65/D72)</f>
        <v>1.3698630136986301E-2</v>
      </c>
      <c r="F65" s="1854">
        <v>0</v>
      </c>
      <c r="G65" s="262">
        <f>SUM(F65/F72)</f>
        <v>0</v>
      </c>
      <c r="H65" s="1796">
        <v>0</v>
      </c>
      <c r="I65" s="262">
        <f>SUM(H65/H72)</f>
        <v>0</v>
      </c>
      <c r="J65" s="1779">
        <v>0</v>
      </c>
      <c r="K65" s="262">
        <f>SUM(J65/J72)</f>
        <v>0</v>
      </c>
      <c r="L65" s="1779">
        <v>0</v>
      </c>
      <c r="M65" s="262">
        <f>SUM(L65/L72)</f>
        <v>0</v>
      </c>
      <c r="N65" s="1779">
        <v>0</v>
      </c>
      <c r="O65" s="262">
        <f>SUM(N65/N72)</f>
        <v>0</v>
      </c>
      <c r="P65" s="1779">
        <v>0</v>
      </c>
      <c r="Q65" s="262">
        <f>SUM(P65/P72)</f>
        <v>0</v>
      </c>
      <c r="R65" s="1779">
        <v>0</v>
      </c>
      <c r="S65" s="262">
        <f>SUM(R65/R72)</f>
        <v>0</v>
      </c>
      <c r="T65" s="941">
        <v>0</v>
      </c>
      <c r="U65" s="262">
        <f>SUM(T65/T72)</f>
        <v>0</v>
      </c>
      <c r="V65" s="941">
        <v>3</v>
      </c>
      <c r="W65" s="262">
        <f>SUM(V65/V72)</f>
        <v>3.3333333333333333E-2</v>
      </c>
      <c r="X65" s="1779">
        <v>1</v>
      </c>
      <c r="Y65" s="262">
        <f>SUM(X65/X72)</f>
        <v>4.807692307692308E-3</v>
      </c>
      <c r="Z65" s="1779">
        <v>3</v>
      </c>
      <c r="AA65" s="262">
        <f>SUM(Z65/Z72)</f>
        <v>7.7720207253886009E-3</v>
      </c>
      <c r="AB65" s="2243">
        <v>40</v>
      </c>
      <c r="AC65" s="2245">
        <f>SUM(AB65/AB72)</f>
        <v>8.6580086580086577E-2</v>
      </c>
      <c r="AE65" s="1301"/>
      <c r="AF65" s="1301"/>
      <c r="AG65" s="1301"/>
    </row>
    <row r="66" spans="1:33" x14ac:dyDescent="0.25">
      <c r="A66" s="94" t="s">
        <v>327</v>
      </c>
      <c r="B66" s="1401"/>
      <c r="C66" s="262" t="e">
        <f>SUM(B66/B72)</f>
        <v>#DIV/0!</v>
      </c>
      <c r="D66" s="1988">
        <v>12</v>
      </c>
      <c r="E66" s="262">
        <f>SUM(D66/D72)</f>
        <v>0.16438356164383561</v>
      </c>
      <c r="F66" s="1854">
        <v>3</v>
      </c>
      <c r="G66" s="262">
        <f>SUM(F66/F72)</f>
        <v>0.2</v>
      </c>
      <c r="H66" s="1796">
        <v>3</v>
      </c>
      <c r="I66" s="262">
        <f>SUM(H66/H72)</f>
        <v>0.17647058823529413</v>
      </c>
      <c r="J66" s="1779">
        <v>5</v>
      </c>
      <c r="K66" s="262">
        <f>SUM(J66/J72)</f>
        <v>0.17857142857142858</v>
      </c>
      <c r="L66" s="1779">
        <v>3</v>
      </c>
      <c r="M66" s="262">
        <f>SUM(L66/L72)</f>
        <v>0.1</v>
      </c>
      <c r="N66" s="1779">
        <v>4</v>
      </c>
      <c r="O66" s="262">
        <f>SUM(N66/N72)</f>
        <v>8.5106382978723402E-2</v>
      </c>
      <c r="P66" s="1779">
        <v>4</v>
      </c>
      <c r="Q66" s="262">
        <f>SUM(P66/P72)</f>
        <v>8.6956521739130432E-2</v>
      </c>
      <c r="R66" s="1779">
        <v>6</v>
      </c>
      <c r="S66" s="262">
        <f>SUM(R66/R72)</f>
        <v>0.11538461538461539</v>
      </c>
      <c r="T66" s="941">
        <v>5</v>
      </c>
      <c r="U66" s="262">
        <f>SUM(T66/T72)</f>
        <v>6.25E-2</v>
      </c>
      <c r="V66" s="941">
        <v>6</v>
      </c>
      <c r="W66" s="262">
        <f>SUM(V66/V72)</f>
        <v>6.6666666666666666E-2</v>
      </c>
      <c r="X66" s="1779">
        <v>8</v>
      </c>
      <c r="Y66" s="262">
        <f>SUM(X66/X72)</f>
        <v>3.8461538461538464E-2</v>
      </c>
      <c r="Z66" s="1779">
        <v>21</v>
      </c>
      <c r="AA66" s="262">
        <f>SUM(Z66/Z72)</f>
        <v>5.4404145077720206E-2</v>
      </c>
      <c r="AB66" s="2244"/>
      <c r="AC66" s="2246"/>
      <c r="AE66" s="1301"/>
      <c r="AF66" s="1301"/>
      <c r="AG66" s="1301"/>
    </row>
    <row r="67" spans="1:33" s="30" customFormat="1" x14ac:dyDescent="0.25">
      <c r="A67" s="94" t="s">
        <v>328</v>
      </c>
      <c r="B67" s="1401"/>
      <c r="C67" s="262" t="e">
        <f>SUM(B67/B72)</f>
        <v>#DIV/0!</v>
      </c>
      <c r="D67" s="1988">
        <v>6</v>
      </c>
      <c r="E67" s="262">
        <f>SUM(D67/D72)</f>
        <v>8.2191780821917804E-2</v>
      </c>
      <c r="F67" s="1854">
        <v>3</v>
      </c>
      <c r="G67" s="262">
        <f>SUM(F67/F72)</f>
        <v>0.2</v>
      </c>
      <c r="H67" s="1796">
        <v>4</v>
      </c>
      <c r="I67" s="262">
        <f>SUM(H67/H72)</f>
        <v>0.23529411764705882</v>
      </c>
      <c r="J67" s="1779">
        <v>0</v>
      </c>
      <c r="K67" s="262">
        <f>SUM(J67/J72)</f>
        <v>0</v>
      </c>
      <c r="L67" s="1779">
        <v>5</v>
      </c>
      <c r="M67" s="262">
        <f>SUM(L67/L72)</f>
        <v>0.16666666666666666</v>
      </c>
      <c r="N67" s="1779">
        <v>5</v>
      </c>
      <c r="O67" s="262">
        <f>SUM(N67/N72)</f>
        <v>0.10638297872340426</v>
      </c>
      <c r="P67" s="1779">
        <v>4</v>
      </c>
      <c r="Q67" s="262">
        <f>SUM(P67/P72)</f>
        <v>8.6956521739130432E-2</v>
      </c>
      <c r="R67" s="1779">
        <v>4</v>
      </c>
      <c r="S67" s="262">
        <f>SUM(R67/R72)</f>
        <v>7.6923076923076927E-2</v>
      </c>
      <c r="T67" s="941">
        <v>4</v>
      </c>
      <c r="U67" s="262">
        <f>SUM(T67/T72)</f>
        <v>0.05</v>
      </c>
      <c r="V67" s="941">
        <v>14</v>
      </c>
      <c r="W67" s="262">
        <f>SUM(V67/V72)</f>
        <v>0.15555555555555556</v>
      </c>
      <c r="X67" s="1779">
        <v>22</v>
      </c>
      <c r="Y67" s="262">
        <f>SUM(X67/X72)</f>
        <v>0.10576923076923077</v>
      </c>
      <c r="Z67" s="1779">
        <v>32</v>
      </c>
      <c r="AA67" s="262">
        <f>SUM(Z67/Z72)</f>
        <v>8.2901554404145081E-2</v>
      </c>
      <c r="AB67" s="2243">
        <v>96</v>
      </c>
      <c r="AC67" s="2245">
        <f>SUM(AB67/AB72)</f>
        <v>0.20779220779220781</v>
      </c>
      <c r="AD67" s="1512"/>
    </row>
    <row r="68" spans="1:33" x14ac:dyDescent="0.25">
      <c r="A68" s="94" t="s">
        <v>329</v>
      </c>
      <c r="B68" s="1401"/>
      <c r="C68" s="262" t="e">
        <f>SUM(B68/B72)</f>
        <v>#DIV/0!</v>
      </c>
      <c r="D68" s="1988">
        <v>3</v>
      </c>
      <c r="E68" s="262">
        <f>SUM(D68/D72)</f>
        <v>4.1095890410958902E-2</v>
      </c>
      <c r="F68" s="1854">
        <v>1</v>
      </c>
      <c r="G68" s="262">
        <f>SUM(F68/F72)</f>
        <v>6.6666666666666666E-2</v>
      </c>
      <c r="H68" s="1796">
        <v>1</v>
      </c>
      <c r="I68" s="262">
        <f>SUM(H68/H72)</f>
        <v>5.8823529411764705E-2</v>
      </c>
      <c r="J68" s="1779">
        <v>2</v>
      </c>
      <c r="K68" s="262">
        <f>SUM(J68/J72)</f>
        <v>7.1428571428571425E-2</v>
      </c>
      <c r="L68" s="1779">
        <v>3</v>
      </c>
      <c r="M68" s="262">
        <f>SUM(L68/L72)</f>
        <v>0.1</v>
      </c>
      <c r="N68" s="1779">
        <v>7</v>
      </c>
      <c r="O68" s="262">
        <f>SUM(N68/N72)</f>
        <v>0.14893617021276595</v>
      </c>
      <c r="P68" s="1779">
        <v>3</v>
      </c>
      <c r="Q68" s="262">
        <f>SUM(P68/P72)</f>
        <v>6.5217391304347824E-2</v>
      </c>
      <c r="R68" s="1779">
        <v>3</v>
      </c>
      <c r="S68" s="262">
        <f>SUM(R68/R72)</f>
        <v>5.7692307692307696E-2</v>
      </c>
      <c r="T68" s="941">
        <v>7</v>
      </c>
      <c r="U68" s="262">
        <f>SUM(T68/T72)</f>
        <v>8.7499999999999994E-2</v>
      </c>
      <c r="V68" s="941">
        <v>12</v>
      </c>
      <c r="W68" s="262">
        <f>SUM(V68/V72)</f>
        <v>0.13333333333333333</v>
      </c>
      <c r="X68" s="1779">
        <v>18</v>
      </c>
      <c r="Y68" s="262">
        <v>8.5999999999999993E-2</v>
      </c>
      <c r="Z68" s="1779">
        <v>49</v>
      </c>
      <c r="AA68" s="262">
        <f>SUM(Z68/Z72)</f>
        <v>0.12694300518134716</v>
      </c>
      <c r="AB68" s="2244"/>
      <c r="AC68" s="2246"/>
      <c r="AE68" s="1301"/>
      <c r="AF68" s="1301"/>
      <c r="AG68" s="1301"/>
    </row>
    <row r="69" spans="1:33" x14ac:dyDescent="0.25">
      <c r="A69" s="94" t="s">
        <v>330</v>
      </c>
      <c r="B69" s="1401"/>
      <c r="C69" s="262" t="e">
        <f>SUM(B69/B72)</f>
        <v>#DIV/0!</v>
      </c>
      <c r="D69" s="1988">
        <v>18</v>
      </c>
      <c r="E69" s="262">
        <f>SUM(D69/D72)</f>
        <v>0.24657534246575341</v>
      </c>
      <c r="F69" s="1854">
        <v>2</v>
      </c>
      <c r="G69" s="262">
        <f>SUM(F69/F72)</f>
        <v>0.13333333333333333</v>
      </c>
      <c r="H69" s="1796">
        <v>8</v>
      </c>
      <c r="I69" s="262">
        <f>SUM(H69/H72)</f>
        <v>0.47058823529411764</v>
      </c>
      <c r="J69" s="1779">
        <v>8</v>
      </c>
      <c r="K69" s="262">
        <f>SUM(J69/J72)</f>
        <v>0.2857142857142857</v>
      </c>
      <c r="L69" s="1779">
        <v>9</v>
      </c>
      <c r="M69" s="262">
        <f>SUM(L69/L72)</f>
        <v>0.3</v>
      </c>
      <c r="N69" s="1779">
        <v>17</v>
      </c>
      <c r="O69" s="262">
        <f>SUM(N69/N72)</f>
        <v>0.36170212765957449</v>
      </c>
      <c r="P69" s="1779">
        <v>19</v>
      </c>
      <c r="Q69" s="262">
        <f>SUM(P69/P72)</f>
        <v>0.41304347826086957</v>
      </c>
      <c r="R69" s="1779">
        <v>19</v>
      </c>
      <c r="S69" s="262">
        <f>SUM(R69/R72)</f>
        <v>0.36538461538461536</v>
      </c>
      <c r="T69" s="941">
        <v>32</v>
      </c>
      <c r="U69" s="262">
        <f>SUM(T69/T72)</f>
        <v>0.4</v>
      </c>
      <c r="V69" s="941">
        <v>27</v>
      </c>
      <c r="W69" s="262">
        <f>SUM(V69/V72)</f>
        <v>0.3</v>
      </c>
      <c r="X69" s="1779">
        <v>85</v>
      </c>
      <c r="Y69" s="262">
        <f>SUM(X69/X72)</f>
        <v>0.40865384615384615</v>
      </c>
      <c r="Z69" s="1779">
        <v>147</v>
      </c>
      <c r="AA69" s="262">
        <f>SUM(Z69/Z72)</f>
        <v>0.38082901554404147</v>
      </c>
      <c r="AB69" s="2243">
        <v>298</v>
      </c>
      <c r="AC69" s="2245">
        <f>SUM(AB69/AB72)</f>
        <v>0.64502164502164505</v>
      </c>
      <c r="AE69" s="1301"/>
      <c r="AF69" s="1301"/>
      <c r="AG69" s="1301"/>
    </row>
    <row r="70" spans="1:33" x14ac:dyDescent="0.25">
      <c r="A70" s="94" t="s">
        <v>331</v>
      </c>
      <c r="B70" s="1401"/>
      <c r="C70" s="262" t="e">
        <f>SUM(B70/B72)</f>
        <v>#DIV/0!</v>
      </c>
      <c r="D70" s="1988">
        <v>23</v>
      </c>
      <c r="E70" s="262">
        <f>SUM(D70/D72)</f>
        <v>0.31506849315068491</v>
      </c>
      <c r="F70" s="1854">
        <v>6</v>
      </c>
      <c r="G70" s="262">
        <f>SUM(F70/F72)</f>
        <v>0.4</v>
      </c>
      <c r="H70" s="1796">
        <v>1</v>
      </c>
      <c r="I70" s="262">
        <f>SUM(H70/H72)</f>
        <v>5.8823529411764705E-2</v>
      </c>
      <c r="J70" s="1779">
        <v>13</v>
      </c>
      <c r="K70" s="262">
        <f>SUM(J70/J72)</f>
        <v>0.4642857142857143</v>
      </c>
      <c r="L70" s="1779">
        <v>9</v>
      </c>
      <c r="M70" s="262">
        <f>SUM(L70/L72)</f>
        <v>0.3</v>
      </c>
      <c r="N70" s="1779">
        <v>13</v>
      </c>
      <c r="O70" s="262">
        <f>SUM(N70/N72)</f>
        <v>0.27659574468085107</v>
      </c>
      <c r="P70" s="1779">
        <v>15</v>
      </c>
      <c r="Q70" s="262">
        <f>SUM(P70/P72)</f>
        <v>0.32608695652173914</v>
      </c>
      <c r="R70" s="1779">
        <v>20</v>
      </c>
      <c r="S70" s="262">
        <f>SUM(R70/R72)</f>
        <v>0.38461538461538464</v>
      </c>
      <c r="T70" s="941">
        <v>30</v>
      </c>
      <c r="U70" s="262">
        <f>SUM(T70/T72)</f>
        <v>0.375</v>
      </c>
      <c r="V70" s="941">
        <v>28</v>
      </c>
      <c r="W70" s="262">
        <f>SUM(V70/V72)</f>
        <v>0.31111111111111112</v>
      </c>
      <c r="X70" s="1779">
        <v>70</v>
      </c>
      <c r="Y70" s="262">
        <f>SUM(X70/X72)</f>
        <v>0.33653846153846156</v>
      </c>
      <c r="Z70" s="1779">
        <v>126</v>
      </c>
      <c r="AA70" s="262">
        <f>SUM(Z70/Z72)</f>
        <v>0.32642487046632124</v>
      </c>
      <c r="AB70" s="2244"/>
      <c r="AC70" s="2246"/>
      <c r="AE70" s="1301"/>
      <c r="AF70" s="1301"/>
      <c r="AG70" s="1301"/>
    </row>
    <row r="71" spans="1:33" ht="15.75" thickBot="1" x14ac:dyDescent="0.3">
      <c r="A71" s="95" t="s">
        <v>332</v>
      </c>
      <c r="B71" s="1402"/>
      <c r="C71" s="770" t="e">
        <f>SUM(B71/B72)</f>
        <v>#DIV/0!</v>
      </c>
      <c r="D71" s="339">
        <v>10</v>
      </c>
      <c r="E71" s="770">
        <f>SUM(D71/D72)</f>
        <v>0.13698630136986301</v>
      </c>
      <c r="F71" s="339">
        <v>0</v>
      </c>
      <c r="G71" s="770">
        <f>SUM(F71/F72)</f>
        <v>0</v>
      </c>
      <c r="H71" s="339">
        <v>0</v>
      </c>
      <c r="I71" s="770">
        <f>SUM(H71/H72)</f>
        <v>0</v>
      </c>
      <c r="J71" s="339">
        <v>0</v>
      </c>
      <c r="K71" s="770">
        <f>SUM(J71/J72)</f>
        <v>0</v>
      </c>
      <c r="L71" s="339">
        <v>1</v>
      </c>
      <c r="M71" s="770">
        <f>SUM(L71/L72)</f>
        <v>3.3333333333333333E-2</v>
      </c>
      <c r="N71" s="339">
        <v>1</v>
      </c>
      <c r="O71" s="770">
        <f>SUM(N71/N72)</f>
        <v>2.1276595744680851E-2</v>
      </c>
      <c r="P71" s="339">
        <v>1</v>
      </c>
      <c r="Q71" s="770">
        <f>SUM(P71/P72)</f>
        <v>2.1739130434782608E-2</v>
      </c>
      <c r="R71" s="339">
        <v>0</v>
      </c>
      <c r="S71" s="770">
        <f>SUM(R71/R72)</f>
        <v>0</v>
      </c>
      <c r="T71" s="943">
        <v>2</v>
      </c>
      <c r="U71" s="770">
        <f>SUM(T71/T72)</f>
        <v>2.5000000000000001E-2</v>
      </c>
      <c r="V71" s="943">
        <v>0</v>
      </c>
      <c r="W71" s="770">
        <f>SUM(V71/V72)</f>
        <v>0</v>
      </c>
      <c r="X71" s="339">
        <v>4</v>
      </c>
      <c r="Y71" s="770">
        <f>SUM(X71/X72)</f>
        <v>1.9230769230769232E-2</v>
      </c>
      <c r="Z71" s="339">
        <v>8</v>
      </c>
      <c r="AA71" s="263">
        <f>SUM(Z71/Z72)</f>
        <v>2.072538860103627E-2</v>
      </c>
      <c r="AB71" s="339">
        <v>25</v>
      </c>
      <c r="AC71" s="263">
        <f>SUM(AB71/AB72)</f>
        <v>5.4112554112554112E-2</v>
      </c>
      <c r="AE71" s="1301"/>
      <c r="AF71" s="1301"/>
      <c r="AG71" s="1301"/>
    </row>
    <row r="72" spans="1:33" ht="16.5" thickTop="1" thickBot="1" x14ac:dyDescent="0.3">
      <c r="A72" s="36" t="s">
        <v>333</v>
      </c>
      <c r="B72" s="109">
        <f t="shared" ref="B72:C72" si="20">SUM(B64:B71)</f>
        <v>0</v>
      </c>
      <c r="C72" s="218" t="e">
        <f t="shared" si="20"/>
        <v>#DIV/0!</v>
      </c>
      <c r="D72" s="341">
        <f t="shared" ref="D72:E72" si="21">SUM(D64:D71)</f>
        <v>73</v>
      </c>
      <c r="E72" s="218">
        <f t="shared" si="21"/>
        <v>0.99999999999999989</v>
      </c>
      <c r="F72" s="109">
        <f t="shared" ref="F72:Q72" si="22">SUM(F64:F71)</f>
        <v>15</v>
      </c>
      <c r="G72" s="218">
        <f t="shared" si="22"/>
        <v>1</v>
      </c>
      <c r="H72" s="109">
        <f t="shared" ref="H72:I72" si="23">SUM(H64:H71)</f>
        <v>17</v>
      </c>
      <c r="I72" s="218">
        <f t="shared" si="23"/>
        <v>1</v>
      </c>
      <c r="J72" s="109">
        <f t="shared" ref="J72:K72" si="24">SUM(J64:J71)</f>
        <v>28</v>
      </c>
      <c r="K72" s="218">
        <f t="shared" si="24"/>
        <v>1</v>
      </c>
      <c r="L72" s="109">
        <f>SUM(L64:L71)</f>
        <v>30</v>
      </c>
      <c r="M72" s="218">
        <f t="shared" ref="M72" si="25">SUM(M64:M71)</f>
        <v>1.0000000000000002</v>
      </c>
      <c r="N72" s="109">
        <f t="shared" si="22"/>
        <v>47</v>
      </c>
      <c r="O72" s="218">
        <f t="shared" si="22"/>
        <v>1</v>
      </c>
      <c r="P72" s="109">
        <f t="shared" si="22"/>
        <v>46</v>
      </c>
      <c r="Q72" s="218">
        <f t="shared" si="22"/>
        <v>1</v>
      </c>
      <c r="R72" s="341">
        <f t="shared" ref="R72:W72" si="26">SUM(R64:R71)</f>
        <v>52</v>
      </c>
      <c r="S72" s="218">
        <f t="shared" si="26"/>
        <v>1</v>
      </c>
      <c r="T72" s="109">
        <f t="shared" si="26"/>
        <v>80</v>
      </c>
      <c r="U72" s="218">
        <f t="shared" si="26"/>
        <v>1</v>
      </c>
      <c r="V72" s="109">
        <f t="shared" si="26"/>
        <v>90</v>
      </c>
      <c r="W72" s="218">
        <f t="shared" si="26"/>
        <v>1</v>
      </c>
      <c r="X72" s="109">
        <f>SUM(X64:X71)</f>
        <v>208</v>
      </c>
      <c r="Y72" s="218">
        <f>SUM(Y64:Y71)</f>
        <v>0.99946153846153851</v>
      </c>
      <c r="Z72" s="109">
        <f>SUM(Z64:Z71)</f>
        <v>386</v>
      </c>
      <c r="AA72" s="218">
        <f>SUM(AA64:AA71)</f>
        <v>1.0000000000000002</v>
      </c>
      <c r="AB72" s="109">
        <f>SUM(AB64:AB71)</f>
        <v>462</v>
      </c>
      <c r="AC72" s="218">
        <f>SUM(AB72/AB72)</f>
        <v>1</v>
      </c>
      <c r="AE72" s="1301"/>
      <c r="AF72" s="1301"/>
      <c r="AG72" s="1301"/>
    </row>
    <row r="73" spans="1:33" s="197" customFormat="1" ht="5.25" customHeight="1" thickBot="1" x14ac:dyDescent="0.3">
      <c r="A73" s="759"/>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759"/>
      <c r="AD73" s="264"/>
      <c r="AE73" s="1301"/>
      <c r="AF73" s="1301"/>
      <c r="AG73" s="1301"/>
    </row>
    <row r="74" spans="1:33" s="197" customFormat="1" ht="15.75" thickBot="1" x14ac:dyDescent="0.3">
      <c r="A74" s="2228" t="s">
        <v>334</v>
      </c>
      <c r="B74" s="2133"/>
      <c r="C74" s="2133"/>
      <c r="D74" s="2133"/>
      <c r="E74" s="2133"/>
      <c r="F74" s="2133"/>
      <c r="G74" s="2133"/>
      <c r="H74" s="2133"/>
      <c r="I74" s="2133"/>
      <c r="J74" s="2133"/>
      <c r="K74" s="2133"/>
      <c r="L74" s="2133"/>
      <c r="M74" s="2133"/>
      <c r="N74" s="2133"/>
      <c r="O74" s="2133"/>
      <c r="P74" s="2133"/>
      <c r="Q74" s="2133"/>
      <c r="R74" s="2133"/>
      <c r="S74" s="2133"/>
      <c r="T74" s="2133"/>
      <c r="U74" s="2133"/>
      <c r="V74" s="2133"/>
      <c r="W74" s="2133"/>
      <c r="X74" s="2133"/>
      <c r="Y74" s="2133"/>
      <c r="Z74" s="2133"/>
      <c r="AA74" s="2133"/>
      <c r="AB74" s="1759"/>
      <c r="AC74" s="1759"/>
      <c r="AD74" s="264"/>
      <c r="AE74" s="1301"/>
      <c r="AF74" s="1301"/>
      <c r="AG74" s="1301"/>
    </row>
    <row r="75" spans="1:33" s="197" customFormat="1" ht="15" customHeight="1" thickBot="1" x14ac:dyDescent="0.3">
      <c r="A75" s="614"/>
      <c r="B75" s="2208" t="s">
        <v>335</v>
      </c>
      <c r="C75" s="2209"/>
      <c r="D75" s="2208" t="s">
        <v>1043</v>
      </c>
      <c r="E75" s="2209"/>
      <c r="F75" s="2208" t="s">
        <v>994</v>
      </c>
      <c r="G75" s="2209"/>
      <c r="H75" s="2208" t="s">
        <v>263</v>
      </c>
      <c r="I75" s="2209"/>
      <c r="J75" s="2216" t="s">
        <v>314</v>
      </c>
      <c r="K75" s="2209"/>
      <c r="L75" s="2216" t="s">
        <v>315</v>
      </c>
      <c r="M75" s="2209"/>
      <c r="N75" s="2208" t="s">
        <v>266</v>
      </c>
      <c r="O75" s="2209"/>
      <c r="P75" s="2208" t="s">
        <v>267</v>
      </c>
      <c r="Q75" s="2209"/>
      <c r="R75" s="2208" t="s">
        <v>268</v>
      </c>
      <c r="S75" s="2209"/>
      <c r="T75" s="2208" t="s">
        <v>184</v>
      </c>
      <c r="U75" s="2209"/>
      <c r="V75" s="2208" t="s">
        <v>316</v>
      </c>
      <c r="W75" s="2209"/>
      <c r="X75" s="2208" t="s">
        <v>336</v>
      </c>
      <c r="Y75" s="2209"/>
      <c r="Z75" s="2208" t="s">
        <v>317</v>
      </c>
      <c r="AA75" s="2209"/>
      <c r="AB75" s="2208" t="s">
        <v>318</v>
      </c>
      <c r="AC75" s="2209"/>
      <c r="AD75" s="264"/>
      <c r="AE75" s="1301"/>
      <c r="AF75" s="1301"/>
      <c r="AG75" s="1301"/>
    </row>
    <row r="76" spans="1:33" s="197" customFormat="1" ht="29.25" customHeight="1" thickBot="1" x14ac:dyDescent="0.3">
      <c r="A76" s="691" t="s">
        <v>337</v>
      </c>
      <c r="B76" s="1497"/>
      <c r="C76" s="597"/>
      <c r="D76" s="394">
        <v>2990</v>
      </c>
      <c r="E76" s="597"/>
      <c r="F76" s="394">
        <v>3198</v>
      </c>
      <c r="G76" s="597"/>
      <c r="H76" s="394">
        <v>3502</v>
      </c>
      <c r="I76" s="597"/>
      <c r="J76" s="394">
        <v>3430</v>
      </c>
      <c r="K76" s="597"/>
      <c r="L76" s="394">
        <v>3817</v>
      </c>
      <c r="M76" s="597"/>
      <c r="N76" s="394">
        <v>3714</v>
      </c>
      <c r="O76" s="597"/>
      <c r="P76" s="394">
        <v>3972</v>
      </c>
      <c r="Q76" s="597"/>
      <c r="R76" s="394">
        <v>3666</v>
      </c>
      <c r="S76" s="597"/>
      <c r="T76" s="1084">
        <v>3529</v>
      </c>
      <c r="U76" s="597"/>
      <c r="V76" s="1084">
        <v>3060</v>
      </c>
      <c r="W76" s="597"/>
      <c r="X76" s="394">
        <v>3081</v>
      </c>
      <c r="Y76" s="597"/>
      <c r="Z76" s="394">
        <v>3430</v>
      </c>
      <c r="AA76" s="597"/>
      <c r="AB76" s="394" t="s">
        <v>300</v>
      </c>
      <c r="AC76" s="613" t="s">
        <v>300</v>
      </c>
      <c r="AD76" s="264"/>
      <c r="AE76" s="1301"/>
      <c r="AF76" s="1301"/>
      <c r="AG76" s="1301"/>
    </row>
    <row r="77" spans="1:33" ht="5.25" customHeight="1" thickBot="1" x14ac:dyDescent="0.3">
      <c r="A77" s="759"/>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759"/>
      <c r="AE77" s="1301"/>
      <c r="AF77" s="1301"/>
      <c r="AG77" s="1301"/>
    </row>
    <row r="78" spans="1:33" ht="15.75" thickBot="1" x14ac:dyDescent="0.3">
      <c r="A78" s="2228" t="s">
        <v>338</v>
      </c>
      <c r="B78" s="2133"/>
      <c r="C78" s="2133"/>
      <c r="D78" s="2133"/>
      <c r="E78" s="2133"/>
      <c r="F78" s="2133"/>
      <c r="G78" s="2133"/>
      <c r="H78" s="2133"/>
      <c r="I78" s="2133"/>
      <c r="J78" s="2133"/>
      <c r="K78" s="2133"/>
      <c r="L78" s="2133"/>
      <c r="M78" s="2133"/>
      <c r="N78" s="2133"/>
      <c r="O78" s="2133"/>
      <c r="P78" s="2133"/>
      <c r="Q78" s="2133"/>
      <c r="R78" s="2133"/>
      <c r="S78" s="2133"/>
      <c r="T78" s="2133"/>
      <c r="U78" s="2133"/>
      <c r="V78" s="2133"/>
      <c r="W78" s="2133"/>
      <c r="X78" s="2133"/>
      <c r="Y78" s="2133"/>
      <c r="Z78" s="2133"/>
      <c r="AA78" s="2233"/>
      <c r="AB78" s="1759"/>
      <c r="AC78" s="1759"/>
      <c r="AE78" s="1301"/>
      <c r="AF78" s="1301"/>
      <c r="AG78" s="1301"/>
    </row>
    <row r="79" spans="1:33" s="197" customFormat="1" ht="15" customHeight="1" thickBot="1" x14ac:dyDescent="0.3">
      <c r="A79" s="614"/>
      <c r="B79" s="2216" t="s">
        <v>335</v>
      </c>
      <c r="C79" s="2209"/>
      <c r="D79" s="2216" t="s">
        <v>1043</v>
      </c>
      <c r="E79" s="2209"/>
      <c r="F79" s="2208" t="s">
        <v>994</v>
      </c>
      <c r="G79" s="2209"/>
      <c r="H79" s="2208" t="s">
        <v>263</v>
      </c>
      <c r="I79" s="2209"/>
      <c r="J79" s="2216" t="s">
        <v>314</v>
      </c>
      <c r="K79" s="2209"/>
      <c r="L79" s="2216" t="s">
        <v>315</v>
      </c>
      <c r="M79" s="2209"/>
      <c r="N79" s="2208" t="s">
        <v>266</v>
      </c>
      <c r="O79" s="2209"/>
      <c r="P79" s="2208" t="s">
        <v>267</v>
      </c>
      <c r="Q79" s="2209"/>
      <c r="R79" s="2208" t="s">
        <v>268</v>
      </c>
      <c r="S79" s="2209"/>
      <c r="T79" s="2208" t="s">
        <v>184</v>
      </c>
      <c r="U79" s="2209"/>
      <c r="V79" s="2216" t="s">
        <v>316</v>
      </c>
      <c r="W79" s="2209"/>
      <c r="X79" s="2208" t="s">
        <v>336</v>
      </c>
      <c r="Y79" s="2209"/>
      <c r="Z79" s="2208" t="s">
        <v>317</v>
      </c>
      <c r="AA79" s="2209"/>
      <c r="AB79" s="2216" t="s">
        <v>318</v>
      </c>
      <c r="AC79" s="2209"/>
      <c r="AD79" s="264"/>
      <c r="AE79" s="1301"/>
      <c r="AF79" s="1301"/>
      <c r="AG79" s="1301"/>
    </row>
    <row r="80" spans="1:33" ht="21.75" customHeight="1" thickBot="1" x14ac:dyDescent="0.3">
      <c r="A80" s="870"/>
      <c r="B80" s="874" t="s">
        <v>339</v>
      </c>
      <c r="C80" s="873" t="s">
        <v>340</v>
      </c>
      <c r="D80" s="874" t="s">
        <v>339</v>
      </c>
      <c r="E80" s="873" t="s">
        <v>340</v>
      </c>
      <c r="F80" s="874" t="s">
        <v>339</v>
      </c>
      <c r="G80" s="873" t="s">
        <v>340</v>
      </c>
      <c r="H80" s="624" t="s">
        <v>339</v>
      </c>
      <c r="I80" s="873" t="s">
        <v>340</v>
      </c>
      <c r="J80" s="874" t="s">
        <v>339</v>
      </c>
      <c r="K80" s="873" t="s">
        <v>340</v>
      </c>
      <c r="L80" s="874" t="s">
        <v>339</v>
      </c>
      <c r="M80" s="873" t="s">
        <v>340</v>
      </c>
      <c r="N80" s="874" t="s">
        <v>339</v>
      </c>
      <c r="O80" s="624" t="s">
        <v>340</v>
      </c>
      <c r="P80" s="874" t="s">
        <v>339</v>
      </c>
      <c r="Q80" s="873" t="s">
        <v>340</v>
      </c>
      <c r="R80" s="1215" t="s">
        <v>339</v>
      </c>
      <c r="S80" s="1216" t="s">
        <v>341</v>
      </c>
      <c r="T80" s="1215" t="s">
        <v>339</v>
      </c>
      <c r="U80" s="1216" t="s">
        <v>341</v>
      </c>
      <c r="V80" s="1215" t="s">
        <v>339</v>
      </c>
      <c r="W80" s="1216" t="s">
        <v>342</v>
      </c>
      <c r="X80" s="873" t="s">
        <v>339</v>
      </c>
      <c r="Y80" s="873" t="s">
        <v>343</v>
      </c>
      <c r="Z80" s="873" t="s">
        <v>339</v>
      </c>
      <c r="AA80" s="888" t="s">
        <v>343</v>
      </c>
      <c r="AB80" s="887" t="s">
        <v>339</v>
      </c>
      <c r="AC80" s="624" t="s">
        <v>340</v>
      </c>
      <c r="AE80" s="1301"/>
      <c r="AF80" s="1301"/>
      <c r="AG80" s="1301"/>
    </row>
    <row r="81" spans="1:34" s="197" customFormat="1" ht="29.25" customHeight="1" thickTop="1" x14ac:dyDescent="0.25">
      <c r="A81" s="875" t="s">
        <v>344</v>
      </c>
      <c r="B81" s="1498"/>
      <c r="C81" s="876"/>
      <c r="D81" s="387">
        <v>247</v>
      </c>
      <c r="E81" s="876"/>
      <c r="F81" s="387">
        <v>316</v>
      </c>
      <c r="G81" s="876"/>
      <c r="H81" s="387">
        <v>321</v>
      </c>
      <c r="I81" s="1749"/>
      <c r="J81" s="387">
        <v>389</v>
      </c>
      <c r="K81" s="1749"/>
      <c r="L81" s="387">
        <v>488</v>
      </c>
      <c r="M81" s="1206"/>
      <c r="N81" s="1589">
        <v>586</v>
      </c>
      <c r="O81" s="1206"/>
      <c r="P81" s="1329">
        <v>550</v>
      </c>
      <c r="Q81" s="876"/>
      <c r="R81" s="1329">
        <v>505</v>
      </c>
      <c r="S81" s="876"/>
      <c r="T81" s="1203">
        <v>490</v>
      </c>
      <c r="U81" s="1206"/>
      <c r="V81" s="1203">
        <v>498</v>
      </c>
      <c r="W81" s="1206"/>
      <c r="X81" s="1198">
        <v>487</v>
      </c>
      <c r="Y81" s="938"/>
      <c r="Z81" s="936">
        <v>473</v>
      </c>
      <c r="AA81" s="1966"/>
      <c r="AB81" s="868"/>
      <c r="AC81" s="863"/>
      <c r="AD81" s="264"/>
      <c r="AE81" s="1301"/>
      <c r="AF81" s="1301"/>
      <c r="AG81" s="1301"/>
      <c r="AH81" s="1301"/>
    </row>
    <row r="82" spans="1:34" s="197" customFormat="1" ht="29.25" customHeight="1" thickBot="1" x14ac:dyDescent="0.3">
      <c r="A82" s="877" t="s">
        <v>345</v>
      </c>
      <c r="B82" s="1499"/>
      <c r="C82" s="878"/>
      <c r="D82" s="339">
        <v>233</v>
      </c>
      <c r="E82" s="878"/>
      <c r="F82" s="339">
        <v>219</v>
      </c>
      <c r="G82" s="878"/>
      <c r="H82" s="339">
        <v>309</v>
      </c>
      <c r="I82" s="1750"/>
      <c r="J82" s="339">
        <f>SUM(J83-J81)</f>
        <v>133</v>
      </c>
      <c r="K82" s="1750"/>
      <c r="L82" s="339">
        <v>56</v>
      </c>
      <c r="M82" s="1207"/>
      <c r="N82" s="1590">
        <f>SUM(N83-N81)</f>
        <v>63</v>
      </c>
      <c r="O82" s="1207"/>
      <c r="P82" s="1330">
        <f>SUM(P83-P81)</f>
        <v>133</v>
      </c>
      <c r="Q82" s="878"/>
      <c r="R82" s="1330">
        <f>SUM(R83-R81)</f>
        <v>257</v>
      </c>
      <c r="S82" s="878"/>
      <c r="T82" s="1204">
        <v>305</v>
      </c>
      <c r="U82" s="1207"/>
      <c r="V82" s="1204">
        <f>SUM(V83-V81)</f>
        <v>306</v>
      </c>
      <c r="W82" s="1207"/>
      <c r="X82" s="937">
        <f>SUM(X83-X81)</f>
        <v>348</v>
      </c>
      <c r="Y82" s="939"/>
      <c r="Z82" s="937">
        <f>SUM(Z83-Z81)</f>
        <v>415</v>
      </c>
      <c r="AA82" s="1967"/>
      <c r="AB82" s="868"/>
      <c r="AC82" s="863"/>
      <c r="AD82" s="1301"/>
      <c r="AE82" s="1301"/>
      <c r="AF82" s="1301"/>
      <c r="AG82" s="1301"/>
      <c r="AH82" s="1301"/>
    </row>
    <row r="83" spans="1:34" ht="29.25" customHeight="1" thickTop="1" thickBot="1" x14ac:dyDescent="0.3">
      <c r="A83" s="1965" t="s">
        <v>346</v>
      </c>
      <c r="B83" s="1500"/>
      <c r="C83" s="865"/>
      <c r="D83" s="1951">
        <f>SUM(D81:D82)</f>
        <v>480</v>
      </c>
      <c r="E83" s="1950"/>
      <c r="F83" s="1951">
        <v>572</v>
      </c>
      <c r="G83" s="1950"/>
      <c r="H83" s="869">
        <v>667</v>
      </c>
      <c r="I83" s="1751"/>
      <c r="J83" s="1964">
        <v>522</v>
      </c>
      <c r="K83" s="1751"/>
      <c r="L83" s="1632">
        <f>SUM(L81:L82)</f>
        <v>544</v>
      </c>
      <c r="M83" s="1324">
        <v>1065</v>
      </c>
      <c r="N83" s="1599">
        <v>649</v>
      </c>
      <c r="O83" s="1324">
        <v>1242</v>
      </c>
      <c r="P83" s="1474">
        <v>683</v>
      </c>
      <c r="Q83" s="1324">
        <v>1259</v>
      </c>
      <c r="R83" s="1323">
        <v>762</v>
      </c>
      <c r="S83" s="1324">
        <v>1480</v>
      </c>
      <c r="T83" s="1205">
        <v>795</v>
      </c>
      <c r="U83" s="1208">
        <v>1451</v>
      </c>
      <c r="V83" s="1205">
        <v>804</v>
      </c>
      <c r="W83" s="1208" t="s">
        <v>347</v>
      </c>
      <c r="X83" s="1199">
        <v>835</v>
      </c>
      <c r="Y83" s="940">
        <v>1671</v>
      </c>
      <c r="Z83" s="890">
        <v>888</v>
      </c>
      <c r="AA83" s="1968">
        <v>1859</v>
      </c>
      <c r="AB83" s="869" t="s">
        <v>300</v>
      </c>
      <c r="AC83" s="1782" t="s">
        <v>300</v>
      </c>
      <c r="AD83" s="1686"/>
      <c r="AE83" s="1301"/>
      <c r="AF83" s="1301"/>
      <c r="AG83" s="1301"/>
      <c r="AH83" s="1301"/>
    </row>
    <row r="84" spans="1:34" s="197" customFormat="1" ht="29.25" customHeight="1" thickBot="1" x14ac:dyDescent="0.3">
      <c r="A84" s="111" t="s">
        <v>348</v>
      </c>
      <c r="B84" s="1501">
        <f>SUM(B85-B83)</f>
        <v>0</v>
      </c>
      <c r="C84" s="486"/>
      <c r="D84" s="1953">
        <f>SUM(D85-D83)</f>
        <v>1777</v>
      </c>
      <c r="E84" s="1952">
        <v>5016</v>
      </c>
      <c r="F84" s="1953">
        <v>1965</v>
      </c>
      <c r="G84" s="1952">
        <v>5569</v>
      </c>
      <c r="H84" s="871">
        <f>SUM(H85-H83)</f>
        <v>2009</v>
      </c>
      <c r="I84" s="1752">
        <v>5931</v>
      </c>
      <c r="J84" s="339">
        <v>2342</v>
      </c>
      <c r="K84" s="1752">
        <v>6360</v>
      </c>
      <c r="L84" s="339">
        <v>2580</v>
      </c>
      <c r="M84" s="615">
        <v>5936</v>
      </c>
      <c r="N84" s="1590">
        <v>2801</v>
      </c>
      <c r="O84" s="615">
        <v>6394</v>
      </c>
      <c r="P84" s="871">
        <v>2910</v>
      </c>
      <c r="Q84" s="615">
        <v>6771</v>
      </c>
      <c r="R84" s="1325">
        <v>2968</v>
      </c>
      <c r="S84" s="1326">
        <v>6841</v>
      </c>
      <c r="T84" s="1213">
        <v>2999</v>
      </c>
      <c r="U84" s="1214">
        <v>7182</v>
      </c>
      <c r="V84" s="1122">
        <f>SUM(V85-V83)</f>
        <v>3183</v>
      </c>
      <c r="W84" s="1201">
        <v>8658</v>
      </c>
      <c r="X84" s="866">
        <f>SUM(X85-X83)</f>
        <v>3408</v>
      </c>
      <c r="Y84" s="867">
        <v>7856</v>
      </c>
      <c r="Z84" s="864">
        <f>SUM(Z85-Z83)</f>
        <v>3561</v>
      </c>
      <c r="AA84" s="866">
        <v>8156</v>
      </c>
      <c r="AB84" s="871" t="s">
        <v>300</v>
      </c>
      <c r="AC84" s="615">
        <v>10211</v>
      </c>
      <c r="AD84" s="264"/>
      <c r="AE84" s="1301"/>
      <c r="AF84" s="1301"/>
      <c r="AG84" s="1301"/>
      <c r="AH84" s="1301"/>
    </row>
    <row r="85" spans="1:34" ht="29.25" customHeight="1" thickTop="1" thickBot="1" x14ac:dyDescent="0.3">
      <c r="A85" s="34" t="s">
        <v>349</v>
      </c>
      <c r="B85" s="1502"/>
      <c r="C85" s="865"/>
      <c r="D85" s="872">
        <v>2257</v>
      </c>
      <c r="E85" s="865"/>
      <c r="F85" s="872">
        <v>2537</v>
      </c>
      <c r="G85" s="865"/>
      <c r="H85" s="1753">
        <v>2676</v>
      </c>
      <c r="I85" s="1751"/>
      <c r="J85" s="1753">
        <v>2864</v>
      </c>
      <c r="K85" s="1751"/>
      <c r="L85" s="341">
        <f>SUM(L83:L84)</f>
        <v>3124</v>
      </c>
      <c r="M85" s="1328">
        <f>SUM(M83:M84)</f>
        <v>7001</v>
      </c>
      <c r="N85" s="1600">
        <v>3450</v>
      </c>
      <c r="O85" s="1328">
        <v>7636</v>
      </c>
      <c r="P85" s="1327">
        <v>3593</v>
      </c>
      <c r="Q85" s="1328">
        <v>8030</v>
      </c>
      <c r="R85" s="1327">
        <v>3730</v>
      </c>
      <c r="S85" s="1328">
        <v>8321</v>
      </c>
      <c r="T85" s="1202">
        <v>3794</v>
      </c>
      <c r="U85" s="1209">
        <v>8633</v>
      </c>
      <c r="V85" s="1202">
        <v>3987</v>
      </c>
      <c r="W85" s="1209">
        <v>10140</v>
      </c>
      <c r="X85" s="1200">
        <v>4243</v>
      </c>
      <c r="Y85" s="931">
        <f>SUM(Y83:Y84)</f>
        <v>9527</v>
      </c>
      <c r="Z85" s="896">
        <v>4449</v>
      </c>
      <c r="AA85" s="889">
        <f>SUM(AA83:AA84)</f>
        <v>10015</v>
      </c>
      <c r="AB85" s="872">
        <v>5213</v>
      </c>
      <c r="AC85" s="395"/>
      <c r="AE85" s="1301"/>
      <c r="AF85" s="1301"/>
      <c r="AG85" s="1301"/>
      <c r="AH85" s="1301"/>
    </row>
    <row r="86" spans="1:34" ht="15" hidden="1" customHeight="1" x14ac:dyDescent="0.25">
      <c r="A86" s="2231" t="s">
        <v>350</v>
      </c>
      <c r="B86" s="2231"/>
      <c r="C86" s="2231"/>
      <c r="D86" s="2231"/>
      <c r="E86" s="2231"/>
      <c r="F86" s="2231"/>
      <c r="G86" s="2231"/>
      <c r="H86" s="2231"/>
      <c r="I86" s="2231"/>
      <c r="J86" s="2231"/>
      <c r="K86" s="2231"/>
      <c r="L86" s="2231"/>
      <c r="M86" s="2231"/>
      <c r="N86" s="2231"/>
      <c r="O86" s="2231"/>
      <c r="P86" s="2231"/>
      <c r="Q86" s="2231"/>
      <c r="R86" s="2231"/>
      <c r="S86" s="2231"/>
      <c r="T86" s="2231"/>
      <c r="U86" s="2231"/>
      <c r="V86" s="2231"/>
      <c r="W86" s="2231"/>
      <c r="X86" s="2231"/>
      <c r="Y86" s="2231"/>
      <c r="Z86" s="2231"/>
      <c r="AA86" s="2231"/>
      <c r="AB86" s="1762"/>
      <c r="AC86" s="1762"/>
      <c r="AE86" s="1301"/>
      <c r="AF86" s="1301"/>
      <c r="AG86" s="1301"/>
      <c r="AH86" s="1301"/>
    </row>
    <row r="87" spans="1:34" ht="15" hidden="1" customHeight="1" x14ac:dyDescent="0.25">
      <c r="A87" s="2232"/>
      <c r="B87" s="2232"/>
      <c r="C87" s="2232"/>
      <c r="D87" s="2232"/>
      <c r="E87" s="2232"/>
      <c r="F87" s="2232"/>
      <c r="G87" s="2232"/>
      <c r="H87" s="2232"/>
      <c r="I87" s="2232"/>
      <c r="J87" s="2232"/>
      <c r="K87" s="2232"/>
      <c r="L87" s="2232"/>
      <c r="M87" s="2232"/>
      <c r="N87" s="2232"/>
      <c r="O87" s="2232"/>
      <c r="P87" s="2232"/>
      <c r="Q87" s="2232"/>
      <c r="R87" s="2232"/>
      <c r="S87" s="2232"/>
      <c r="T87" s="2232"/>
      <c r="U87" s="2232"/>
      <c r="V87" s="2232"/>
      <c r="W87" s="2232"/>
      <c r="X87" s="2232"/>
      <c r="Y87" s="2232"/>
      <c r="Z87" s="2232"/>
      <c r="AA87" s="2232"/>
      <c r="AB87" s="1762"/>
      <c r="AC87" s="1762"/>
      <c r="AE87" s="1301"/>
      <c r="AF87" s="1301"/>
      <c r="AG87" s="1301"/>
      <c r="AH87" s="1301"/>
    </row>
    <row r="88" spans="1:34" ht="15" hidden="1" customHeight="1" x14ac:dyDescent="0.25">
      <c r="A88" s="2224" t="s">
        <v>351</v>
      </c>
      <c r="B88" s="2224"/>
      <c r="C88" s="2224"/>
      <c r="D88" s="2224"/>
      <c r="E88" s="2224"/>
      <c r="F88" s="2224"/>
      <c r="G88" s="2224"/>
      <c r="H88" s="2224"/>
      <c r="I88" s="2224"/>
      <c r="J88" s="2224"/>
      <c r="K88" s="2224"/>
      <c r="L88" s="2224"/>
      <c r="M88" s="2224"/>
      <c r="N88" s="2224"/>
      <c r="O88" s="2224"/>
      <c r="P88" s="2224"/>
      <c r="Q88" s="2224"/>
      <c r="R88" s="2224"/>
      <c r="S88" s="2224"/>
      <c r="T88" s="2224"/>
      <c r="U88" s="2224"/>
      <c r="V88" s="2224"/>
      <c r="W88" s="2224"/>
      <c r="X88" s="2224"/>
      <c r="Y88" s="2224"/>
      <c r="Z88" s="2224"/>
      <c r="AA88" s="2224"/>
      <c r="AB88" s="1301"/>
      <c r="AC88" s="1301"/>
      <c r="AE88" s="1301"/>
      <c r="AF88" s="1301"/>
      <c r="AG88" s="1301"/>
      <c r="AH88" s="1301"/>
    </row>
    <row r="89" spans="1:34" ht="30" customHeight="1" x14ac:dyDescent="0.25">
      <c r="A89" s="2225" t="s">
        <v>352</v>
      </c>
      <c r="B89" s="2225"/>
      <c r="C89" s="2225"/>
      <c r="D89" s="2225"/>
      <c r="E89" s="2225"/>
      <c r="F89" s="2225"/>
      <c r="G89" s="2225"/>
      <c r="H89" s="2225"/>
      <c r="I89" s="2225"/>
      <c r="J89" s="2225"/>
      <c r="K89" s="2225"/>
      <c r="L89" s="2225"/>
      <c r="M89" s="2225"/>
      <c r="N89" s="2225"/>
      <c r="O89" s="2225"/>
      <c r="P89" s="2225"/>
      <c r="Q89" s="2225"/>
      <c r="R89" s="2225"/>
      <c r="S89" s="2225"/>
      <c r="T89" s="2225"/>
      <c r="U89" s="2225"/>
      <c r="V89" s="2225"/>
      <c r="W89" s="2225"/>
      <c r="X89" s="2225"/>
      <c r="Y89" s="2225"/>
      <c r="Z89" s="2225"/>
      <c r="AA89" s="2225"/>
      <c r="AB89" s="1762"/>
      <c r="AC89" s="1762"/>
      <c r="AE89" s="1301"/>
      <c r="AF89" s="1301"/>
      <c r="AG89" s="1301"/>
      <c r="AH89" s="1301"/>
    </row>
    <row r="90" spans="1:34" ht="18.75" customHeight="1" x14ac:dyDescent="0.25">
      <c r="A90" s="904"/>
      <c r="B90" s="904"/>
      <c r="C90" s="904"/>
      <c r="D90" s="904"/>
      <c r="E90" s="904"/>
      <c r="F90" s="904"/>
      <c r="G90" s="904"/>
      <c r="H90" s="904"/>
      <c r="I90" s="904"/>
      <c r="J90" s="904"/>
      <c r="K90" s="904"/>
      <c r="L90" s="904"/>
      <c r="M90" s="904"/>
      <c r="N90" s="904"/>
      <c r="O90" s="904"/>
      <c r="P90" s="904"/>
      <c r="Q90" s="904"/>
      <c r="R90" s="904"/>
      <c r="S90" s="904"/>
      <c r="T90" s="904"/>
      <c r="U90" s="904"/>
      <c r="V90" s="904"/>
      <c r="W90" s="904"/>
      <c r="X90" s="904"/>
      <c r="Y90" s="903"/>
      <c r="Z90" s="904"/>
      <c r="AA90" s="904"/>
      <c r="AB90" s="1762"/>
      <c r="AC90" s="1762"/>
      <c r="AE90" s="1301"/>
      <c r="AF90" s="1301"/>
      <c r="AG90" s="1301"/>
      <c r="AH90" s="1301"/>
    </row>
    <row r="91" spans="1:34" x14ac:dyDescent="0.25">
      <c r="A91" s="1301"/>
      <c r="B91" s="604"/>
      <c r="D91" s="604"/>
      <c r="F91" s="604"/>
      <c r="G91" s="1301"/>
      <c r="H91" s="604"/>
      <c r="J91" s="604"/>
      <c r="L91" s="604"/>
      <c r="N91" s="604"/>
      <c r="P91" s="604"/>
      <c r="R91" s="1301"/>
      <c r="S91" s="1301"/>
      <c r="T91" s="604"/>
      <c r="U91" s="1301"/>
      <c r="V91" s="604"/>
      <c r="W91" s="1301"/>
      <c r="X91" s="1301"/>
      <c r="Y91" s="1301"/>
      <c r="Z91" s="604"/>
      <c r="AA91" s="1301"/>
      <c r="AB91" s="1301"/>
      <c r="AC91" s="1301"/>
      <c r="AE91" s="1301"/>
      <c r="AF91" s="1301"/>
      <c r="AG91" s="1301"/>
      <c r="AH91" s="1301"/>
    </row>
  </sheetData>
  <sheetProtection algorithmName="SHA-512" hashValue="k20znQLfn7YCN9eG7eCSsosMMOvVMhKecQE8E+cPERTUX7B2yV2bDX10Bb5EP487usEz96TcLpdmTHH/uphmqw==" saltValue="cpM8mBFsX3ywmaR8j+2wOg==" spinCount="100000" sheet="1" objects="1" scenarios="1"/>
  <mergeCells count="154">
    <mergeCell ref="D2:E2"/>
    <mergeCell ref="D41:E41"/>
    <mergeCell ref="D42:E42"/>
    <mergeCell ref="D43:E43"/>
    <mergeCell ref="D44:E44"/>
    <mergeCell ref="D50:E50"/>
    <mergeCell ref="D62:E62"/>
    <mergeCell ref="D75:E75"/>
    <mergeCell ref="D79:E79"/>
    <mergeCell ref="H2:I2"/>
    <mergeCell ref="H50:I50"/>
    <mergeCell ref="H41:I41"/>
    <mergeCell ref="H42:I42"/>
    <mergeCell ref="H43:I43"/>
    <mergeCell ref="H44:I44"/>
    <mergeCell ref="H62:I62"/>
    <mergeCell ref="H75:I75"/>
    <mergeCell ref="H79:I79"/>
    <mergeCell ref="AB79:AC79"/>
    <mergeCell ref="X50:Y50"/>
    <mergeCell ref="X62:Y62"/>
    <mergeCell ref="X75:Y75"/>
    <mergeCell ref="X79:Y79"/>
    <mergeCell ref="AB67:AB68"/>
    <mergeCell ref="AC67:AC68"/>
    <mergeCell ref="AB69:AB70"/>
    <mergeCell ref="AC69:AC70"/>
    <mergeCell ref="AB75:AC75"/>
    <mergeCell ref="AB50:AC50"/>
    <mergeCell ref="AB62:AC62"/>
    <mergeCell ref="AB65:AB66"/>
    <mergeCell ref="AC65:AC66"/>
    <mergeCell ref="AB2:AC2"/>
    <mergeCell ref="AB7:AB8"/>
    <mergeCell ref="AC7:AC8"/>
    <mergeCell ref="AB9:AB10"/>
    <mergeCell ref="AC9:AC10"/>
    <mergeCell ref="X2:Y2"/>
    <mergeCell ref="AB11:AB12"/>
    <mergeCell ref="AC11:AC12"/>
    <mergeCell ref="T2:U2"/>
    <mergeCell ref="V2:W2"/>
    <mergeCell ref="AB42:AC42"/>
    <mergeCell ref="AB43:AC43"/>
    <mergeCell ref="X41:Y41"/>
    <mergeCell ref="X42:Y42"/>
    <mergeCell ref="X43:Y43"/>
    <mergeCell ref="X44:Y44"/>
    <mergeCell ref="F41:G41"/>
    <mergeCell ref="F42:G42"/>
    <mergeCell ref="F43:G43"/>
    <mergeCell ref="F44:G44"/>
    <mergeCell ref="T41:U41"/>
    <mergeCell ref="T42:U42"/>
    <mergeCell ref="T43:U43"/>
    <mergeCell ref="T44:U44"/>
    <mergeCell ref="V41:W41"/>
    <mergeCell ref="V42:W42"/>
    <mergeCell ref="V43:W43"/>
    <mergeCell ref="V44:W44"/>
    <mergeCell ref="L41:M41"/>
    <mergeCell ref="L42:M42"/>
    <mergeCell ref="L43:M43"/>
    <mergeCell ref="L44:M44"/>
    <mergeCell ref="AB44:AC44"/>
    <mergeCell ref="AB41:AC41"/>
    <mergeCell ref="A88:AA88"/>
    <mergeCell ref="A89:AA89"/>
    <mergeCell ref="A1:AA1"/>
    <mergeCell ref="A35:AA35"/>
    <mergeCell ref="A4:AA4"/>
    <mergeCell ref="A16:AA16"/>
    <mergeCell ref="A63:AA63"/>
    <mergeCell ref="Z50:AA50"/>
    <mergeCell ref="A49:AA49"/>
    <mergeCell ref="Z44:AA44"/>
    <mergeCell ref="Z2:AA2"/>
    <mergeCell ref="Z41:AA41"/>
    <mergeCell ref="Z42:AA42"/>
    <mergeCell ref="Z43:AA43"/>
    <mergeCell ref="A25:AA25"/>
    <mergeCell ref="F50:G50"/>
    <mergeCell ref="A86:AA87"/>
    <mergeCell ref="A78:AA78"/>
    <mergeCell ref="A45:AA45"/>
    <mergeCell ref="A52:AA52"/>
    <mergeCell ref="Z62:AA62"/>
    <mergeCell ref="A74:AA74"/>
    <mergeCell ref="Z79:AA79"/>
    <mergeCell ref="Z75:AA75"/>
    <mergeCell ref="V50:W50"/>
    <mergeCell ref="V62:W62"/>
    <mergeCell ref="V75:W75"/>
    <mergeCell ref="V79:W79"/>
    <mergeCell ref="T50:U50"/>
    <mergeCell ref="T62:U62"/>
    <mergeCell ref="T75:U75"/>
    <mergeCell ref="T79:U79"/>
    <mergeCell ref="P2:Q2"/>
    <mergeCell ref="P41:Q41"/>
    <mergeCell ref="P42:Q42"/>
    <mergeCell ref="P43:Q43"/>
    <mergeCell ref="P44:Q44"/>
    <mergeCell ref="R79:S79"/>
    <mergeCell ref="R2:S2"/>
    <mergeCell ref="R41:S41"/>
    <mergeCell ref="R42:S42"/>
    <mergeCell ref="R43:S43"/>
    <mergeCell ref="R44:S44"/>
    <mergeCell ref="R50:S50"/>
    <mergeCell ref="R62:S62"/>
    <mergeCell ref="R75:S75"/>
    <mergeCell ref="N50:O50"/>
    <mergeCell ref="N62:O62"/>
    <mergeCell ref="N75:O75"/>
    <mergeCell ref="N79:O79"/>
    <mergeCell ref="N2:O2"/>
    <mergeCell ref="N41:O41"/>
    <mergeCell ref="N42:O42"/>
    <mergeCell ref="N43:O43"/>
    <mergeCell ref="N44:O44"/>
    <mergeCell ref="A47:Q47"/>
    <mergeCell ref="A46:Q46"/>
    <mergeCell ref="F75:G75"/>
    <mergeCell ref="F79:G79"/>
    <mergeCell ref="F62:G62"/>
    <mergeCell ref="P50:Q50"/>
    <mergeCell ref="P62:Q62"/>
    <mergeCell ref="P75:Q75"/>
    <mergeCell ref="P79:Q79"/>
    <mergeCell ref="L2:M2"/>
    <mergeCell ref="F2:G2"/>
    <mergeCell ref="L50:M50"/>
    <mergeCell ref="L62:M62"/>
    <mergeCell ref="L75:M75"/>
    <mergeCell ref="L79:M79"/>
    <mergeCell ref="J2:K2"/>
    <mergeCell ref="J41:K41"/>
    <mergeCell ref="J42:K42"/>
    <mergeCell ref="J43:K43"/>
    <mergeCell ref="J44:K44"/>
    <mergeCell ref="J50:K50"/>
    <mergeCell ref="J62:K62"/>
    <mergeCell ref="J75:K75"/>
    <mergeCell ref="J79:K79"/>
    <mergeCell ref="B2:C2"/>
    <mergeCell ref="B41:C41"/>
    <mergeCell ref="B42:C42"/>
    <mergeCell ref="B43:C43"/>
    <mergeCell ref="B44:C44"/>
    <mergeCell ref="B50:C50"/>
    <mergeCell ref="B62:C62"/>
    <mergeCell ref="B75:C75"/>
    <mergeCell ref="B79:C79"/>
  </mergeCells>
  <printOptions horizontalCentered="1"/>
  <pageMargins left="0.2" right="0.2" top="0.89583333333333304" bottom="0.75" header="0.3" footer="0.3"/>
  <pageSetup firstPageNumber="15" fitToHeight="0" orientation="portrait" useFirstPageNumber="1" r:id="rId1"/>
  <headerFooter>
    <oddHeader>&amp;L&amp;9
Semi-Annual Child Welfare Report&amp;C&amp;"-,Bold"&amp;14ARIZONA DEPARTMENT of CHILD SAFETY&amp;R&amp;9
July 1, 2021 through December 31, 2021</oddHeader>
    <oddFooter>&amp;CPage &amp;P</oddFooter>
  </headerFooter>
  <ignoredErrors>
    <ignoredError sqref="W23:Z23 T23:U23 V23 R23 P23 M23:N23 K23:L23 L60 I23:J23 H23 D23 F23 E23 G23"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K18"/>
  <sheetViews>
    <sheetView showGridLines="0" zoomScaleNormal="100" workbookViewId="0">
      <selection activeCell="AE17" sqref="AE17"/>
    </sheetView>
  </sheetViews>
  <sheetFormatPr defaultColWidth="8.85546875" defaultRowHeight="15" x14ac:dyDescent="0.25"/>
  <cols>
    <col min="1" max="1" width="26.42578125" bestFit="1" customWidth="1"/>
    <col min="2" max="3" width="16.140625" style="1301" hidden="1" customWidth="1"/>
    <col min="4" max="5" width="16.140625" style="1301" customWidth="1"/>
    <col min="6" max="7" width="16.140625" style="197" customWidth="1"/>
    <col min="8" max="12" width="16.140625" style="1301" hidden="1" customWidth="1"/>
    <col min="13" max="13" width="8.5703125" style="1301" hidden="1" customWidth="1"/>
    <col min="14" max="14" width="9.5703125" style="1301" hidden="1" customWidth="1"/>
    <col min="15" max="15" width="8.5703125" style="1301" hidden="1" customWidth="1"/>
    <col min="16" max="16" width="9.5703125" style="1301" hidden="1" customWidth="1"/>
    <col min="17" max="17" width="8.5703125" style="1301" hidden="1" customWidth="1"/>
    <col min="18" max="18" width="9.5703125" style="197" hidden="1" customWidth="1"/>
    <col min="19" max="19" width="8.5703125" style="197" hidden="1" customWidth="1"/>
    <col min="20" max="20" width="9.5703125" style="197" hidden="1" customWidth="1"/>
    <col min="21" max="21" width="8.5703125" style="197" hidden="1" customWidth="1"/>
    <col min="22" max="22" width="9.5703125" style="197" hidden="1" customWidth="1"/>
    <col min="23" max="23" width="8.5703125" style="197" hidden="1" customWidth="1"/>
    <col min="24" max="24" width="9.5703125" style="197" hidden="1" customWidth="1"/>
    <col min="25" max="25" width="8.5703125" style="197" hidden="1" customWidth="1"/>
    <col min="26" max="26" width="10.85546875" style="197" hidden="1" customWidth="1"/>
    <col min="27" max="27" width="8.5703125" style="197" hidden="1" customWidth="1"/>
    <col min="28" max="28" width="9.5703125" style="197" hidden="1" customWidth="1"/>
    <col min="29" max="29" width="8.5703125" style="197" hidden="1" customWidth="1"/>
  </cols>
  <sheetData>
    <row r="1" spans="1:37" ht="21" customHeight="1" thickBot="1" x14ac:dyDescent="0.35">
      <c r="A1" s="2247" t="s">
        <v>353</v>
      </c>
      <c r="B1" s="2248"/>
      <c r="C1" s="2248"/>
      <c r="D1" s="2248"/>
      <c r="E1" s="2248"/>
      <c r="F1" s="2248"/>
      <c r="G1" s="2248"/>
      <c r="H1" s="2248"/>
      <c r="I1" s="2248"/>
      <c r="J1" s="2248"/>
      <c r="K1" s="2248"/>
      <c r="L1" s="2248"/>
      <c r="M1" s="2248"/>
      <c r="N1" s="2248"/>
      <c r="O1" s="2248"/>
      <c r="P1" s="2248"/>
      <c r="Q1" s="2248"/>
      <c r="R1" s="2248"/>
      <c r="S1" s="2248"/>
      <c r="T1" s="2248"/>
      <c r="U1" s="2248"/>
      <c r="V1" s="2248"/>
      <c r="W1" s="2248"/>
      <c r="X1" s="2248"/>
      <c r="Y1" s="2248"/>
      <c r="Z1" s="2248"/>
      <c r="AA1" s="2248"/>
      <c r="AB1" s="2248"/>
      <c r="AC1" s="2249"/>
      <c r="AD1" s="1301"/>
      <c r="AE1" s="1301"/>
      <c r="AF1" s="1301"/>
      <c r="AG1" s="1301"/>
      <c r="AH1" s="1301"/>
    </row>
    <row r="2" spans="1:37" ht="15.75" thickBot="1" x14ac:dyDescent="0.3">
      <c r="A2" s="130"/>
      <c r="B2" s="2208" t="s">
        <v>1009</v>
      </c>
      <c r="C2" s="2209"/>
      <c r="D2" s="2208" t="s">
        <v>1045</v>
      </c>
      <c r="E2" s="2209"/>
      <c r="F2" s="2208" t="s">
        <v>1007</v>
      </c>
      <c r="G2" s="2209"/>
      <c r="H2" s="2208" t="s">
        <v>1008</v>
      </c>
      <c r="I2" s="2209"/>
      <c r="J2" s="2208" t="s">
        <v>264</v>
      </c>
      <c r="K2" s="2209"/>
      <c r="L2" s="2208" t="s">
        <v>265</v>
      </c>
      <c r="M2" s="2209"/>
      <c r="N2" s="2208" t="s">
        <v>266</v>
      </c>
      <c r="O2" s="2209"/>
      <c r="P2" s="2208" t="s">
        <v>354</v>
      </c>
      <c r="Q2" s="2209"/>
      <c r="R2" s="2208" t="s">
        <v>268</v>
      </c>
      <c r="S2" s="2209"/>
      <c r="T2" s="2208" t="s">
        <v>184</v>
      </c>
      <c r="U2" s="2209"/>
      <c r="V2" s="2208" t="s">
        <v>185</v>
      </c>
      <c r="W2" s="2209"/>
      <c r="X2" s="2208" t="s">
        <v>186</v>
      </c>
      <c r="Y2" s="2209"/>
      <c r="Z2" s="2208" t="s">
        <v>269</v>
      </c>
      <c r="AA2" s="2209"/>
      <c r="AB2" s="2208" t="s">
        <v>355</v>
      </c>
      <c r="AC2" s="2209"/>
      <c r="AD2" s="1301"/>
      <c r="AE2" s="1301"/>
      <c r="AF2" s="1301"/>
      <c r="AG2" s="1301"/>
      <c r="AH2" s="1301"/>
    </row>
    <row r="3" spans="1:37" ht="26.25" customHeight="1" thickBot="1" x14ac:dyDescent="0.3">
      <c r="A3" s="158"/>
      <c r="B3" s="83" t="s">
        <v>356</v>
      </c>
      <c r="C3" s="83" t="s">
        <v>272</v>
      </c>
      <c r="D3" s="83" t="s">
        <v>356</v>
      </c>
      <c r="E3" s="83" t="s">
        <v>272</v>
      </c>
      <c r="F3" s="83" t="s">
        <v>356</v>
      </c>
      <c r="G3" s="83" t="s">
        <v>272</v>
      </c>
      <c r="H3" s="83" t="s">
        <v>356</v>
      </c>
      <c r="I3" s="83" t="s">
        <v>272</v>
      </c>
      <c r="J3" s="83" t="s">
        <v>356</v>
      </c>
      <c r="K3" s="83" t="s">
        <v>272</v>
      </c>
      <c r="L3" s="83" t="s">
        <v>356</v>
      </c>
      <c r="M3" s="83" t="s">
        <v>272</v>
      </c>
      <c r="N3" s="83" t="s">
        <v>356</v>
      </c>
      <c r="O3" s="83" t="s">
        <v>272</v>
      </c>
      <c r="P3" s="83" t="s">
        <v>356</v>
      </c>
      <c r="Q3" s="83" t="s">
        <v>272</v>
      </c>
      <c r="R3" s="83" t="s">
        <v>356</v>
      </c>
      <c r="S3" s="83" t="s">
        <v>272</v>
      </c>
      <c r="T3" s="83" t="s">
        <v>356</v>
      </c>
      <c r="U3" s="83" t="s">
        <v>272</v>
      </c>
      <c r="V3" s="83" t="s">
        <v>356</v>
      </c>
      <c r="W3" s="83" t="s">
        <v>272</v>
      </c>
      <c r="X3" s="83" t="s">
        <v>356</v>
      </c>
      <c r="Y3" s="83" t="s">
        <v>272</v>
      </c>
      <c r="Z3" s="105" t="s">
        <v>271</v>
      </c>
      <c r="AA3" s="83" t="s">
        <v>272</v>
      </c>
      <c r="AB3" s="83" t="s">
        <v>356</v>
      </c>
      <c r="AC3" s="83" t="s">
        <v>272</v>
      </c>
      <c r="AD3" s="1301"/>
      <c r="AE3" s="1301"/>
      <c r="AF3" s="1301"/>
      <c r="AG3" s="1301"/>
      <c r="AH3" s="1301"/>
    </row>
    <row r="4" spans="1:37" ht="15.75" thickBot="1" x14ac:dyDescent="0.3">
      <c r="A4" s="2127" t="s">
        <v>357</v>
      </c>
      <c r="B4" s="2128"/>
      <c r="C4" s="2128"/>
      <c r="D4" s="2128"/>
      <c r="E4" s="2128"/>
      <c r="F4" s="2128"/>
      <c r="G4" s="2128"/>
      <c r="H4" s="2128"/>
      <c r="I4" s="2128"/>
      <c r="J4" s="2128"/>
      <c r="K4" s="2128"/>
      <c r="L4" s="2128"/>
      <c r="M4" s="2128"/>
      <c r="N4" s="2128"/>
      <c r="O4" s="2128"/>
      <c r="P4" s="2128"/>
      <c r="Q4" s="2128"/>
      <c r="R4" s="2128"/>
      <c r="S4" s="2128"/>
      <c r="T4" s="2128"/>
      <c r="U4" s="2128"/>
      <c r="V4" s="2128"/>
      <c r="W4" s="2128"/>
      <c r="X4" s="2128"/>
      <c r="Y4" s="2128"/>
      <c r="Z4" s="2128"/>
      <c r="AA4" s="2128"/>
      <c r="AB4" s="2128"/>
      <c r="AC4" s="2129"/>
      <c r="AD4" s="1301"/>
      <c r="AE4" s="1301"/>
      <c r="AF4" s="1301"/>
      <c r="AG4" s="1301"/>
      <c r="AH4" s="1301"/>
    </row>
    <row r="5" spans="1:37" ht="26.25" customHeight="1" x14ac:dyDescent="0.25">
      <c r="A5" s="93" t="s">
        <v>1061</v>
      </c>
      <c r="B5" s="1495"/>
      <c r="C5" s="217"/>
      <c r="D5" s="351">
        <v>10581</v>
      </c>
      <c r="E5" s="217"/>
      <c r="F5" s="351">
        <v>11596</v>
      </c>
      <c r="G5" s="217"/>
      <c r="H5" s="351">
        <f>OOH!H14</f>
        <v>11696</v>
      </c>
      <c r="I5" s="217"/>
      <c r="J5" s="351">
        <f>SUM(OOH!J14)</f>
        <v>12546</v>
      </c>
      <c r="K5" s="217"/>
      <c r="L5" s="351">
        <v>14022</v>
      </c>
      <c r="M5" s="217"/>
      <c r="N5" s="351">
        <v>14767</v>
      </c>
      <c r="O5" s="217"/>
      <c r="P5" s="351">
        <v>14461</v>
      </c>
      <c r="Q5" s="217"/>
      <c r="R5" s="351">
        <v>14152</v>
      </c>
      <c r="S5" s="217"/>
      <c r="T5" s="891">
        <v>14142</v>
      </c>
      <c r="U5" s="217"/>
      <c r="V5" s="891">
        <v>14205</v>
      </c>
      <c r="W5" s="217"/>
      <c r="X5" s="351">
        <v>13782</v>
      </c>
      <c r="Y5" s="217"/>
      <c r="Z5" s="396">
        <v>14491</v>
      </c>
      <c r="AA5" s="217"/>
      <c r="AB5" s="351">
        <v>14929</v>
      </c>
      <c r="AC5" s="217"/>
      <c r="AD5" s="1822"/>
      <c r="AE5" s="1823"/>
      <c r="AF5" s="1823"/>
      <c r="AG5" s="1823"/>
      <c r="AH5" s="1823"/>
    </row>
    <row r="6" spans="1:37" ht="26.25" customHeight="1" x14ac:dyDescent="0.25">
      <c r="A6" s="94" t="s">
        <v>358</v>
      </c>
      <c r="B6" s="1496"/>
      <c r="C6" s="260" t="e">
        <f>B6/B5</f>
        <v>#DIV/0!</v>
      </c>
      <c r="D6" s="354">
        <v>9943</v>
      </c>
      <c r="E6" s="260">
        <f>D6/D5</f>
        <v>0.93970324165957853</v>
      </c>
      <c r="F6" s="354">
        <v>10994</v>
      </c>
      <c r="G6" s="260">
        <f>F6/F5</f>
        <v>0.94808554674025525</v>
      </c>
      <c r="H6" s="354">
        <v>11419</v>
      </c>
      <c r="I6" s="260">
        <f>H6/H5</f>
        <v>0.97631668946648431</v>
      </c>
      <c r="J6" s="354">
        <v>11150</v>
      </c>
      <c r="K6" s="260">
        <f>J6/J5</f>
        <v>0.88872947553004944</v>
      </c>
      <c r="L6" s="354">
        <v>11178</v>
      </c>
      <c r="M6" s="260">
        <f>L6/L5</f>
        <v>0.79717586649550709</v>
      </c>
      <c r="N6" s="354">
        <v>11316</v>
      </c>
      <c r="O6" s="260">
        <f>N6/N5</f>
        <v>0.76630324371910341</v>
      </c>
      <c r="P6" s="354">
        <v>13600</v>
      </c>
      <c r="Q6" s="260">
        <f>P6/P5</f>
        <v>0.94046054906299703</v>
      </c>
      <c r="R6" s="354">
        <v>13617</v>
      </c>
      <c r="S6" s="260">
        <f>R6/R5</f>
        <v>0.96219615602035047</v>
      </c>
      <c r="T6" s="1052">
        <v>13557</v>
      </c>
      <c r="U6" s="260">
        <f>T6/T5</f>
        <v>0.95863385659736955</v>
      </c>
      <c r="V6" s="1052">
        <v>13681</v>
      </c>
      <c r="W6" s="1087">
        <f>V6/V5</f>
        <v>0.96311158042942624</v>
      </c>
      <c r="X6" s="354">
        <v>13264</v>
      </c>
      <c r="Y6" s="260">
        <f>X6/X5</f>
        <v>0.96241474386881443</v>
      </c>
      <c r="Z6" s="397">
        <v>13931</v>
      </c>
      <c r="AA6" s="257">
        <f>SUM(Z6/Z5)</f>
        <v>0.96135532399420331</v>
      </c>
      <c r="AB6" s="354">
        <v>14434</v>
      </c>
      <c r="AC6" s="260">
        <f>AB6/AB5</f>
        <v>0.96684305713711571</v>
      </c>
      <c r="AD6" s="1822"/>
      <c r="AE6" s="1823"/>
      <c r="AF6" s="1823"/>
      <c r="AG6" s="1823"/>
      <c r="AH6" s="1823"/>
      <c r="AI6" s="1301"/>
      <c r="AJ6" s="1301"/>
      <c r="AK6" s="1301"/>
    </row>
    <row r="7" spans="1:37" ht="26.25" customHeight="1" thickBot="1" x14ac:dyDescent="0.3">
      <c r="A7" s="96" t="s">
        <v>359</v>
      </c>
      <c r="B7" s="1503"/>
      <c r="C7" s="259" t="e">
        <f>B7/B5</f>
        <v>#DIV/0!</v>
      </c>
      <c r="D7" s="400">
        <f>SUM(D5-D6)</f>
        <v>638</v>
      </c>
      <c r="E7" s="259">
        <f>D7/D5</f>
        <v>6.0296758340421509E-2</v>
      </c>
      <c r="F7" s="400">
        <f>SUM(F5-F6)</f>
        <v>602</v>
      </c>
      <c r="G7" s="259">
        <f>F7/F5</f>
        <v>5.1914453259744739E-2</v>
      </c>
      <c r="H7" s="400">
        <f>SUM(H5-H6)</f>
        <v>277</v>
      </c>
      <c r="I7" s="259">
        <f>H7/H5</f>
        <v>2.3683310533515731E-2</v>
      </c>
      <c r="J7" s="400">
        <f>SUM(J5-J6)</f>
        <v>1396</v>
      </c>
      <c r="K7" s="259">
        <f>J7/J5</f>
        <v>0.11127052446995059</v>
      </c>
      <c r="L7" s="400">
        <f>SUM(L5-L6)</f>
        <v>2844</v>
      </c>
      <c r="M7" s="259">
        <f>L7/L5</f>
        <v>0.20282413350449294</v>
      </c>
      <c r="N7" s="400">
        <f>+SUM(N5-N6)</f>
        <v>3451</v>
      </c>
      <c r="O7" s="259">
        <f>N7/N5</f>
        <v>0.23369675628089659</v>
      </c>
      <c r="P7" s="400">
        <v>861</v>
      </c>
      <c r="Q7" s="259">
        <f>P7/P5</f>
        <v>5.9539450937002976E-2</v>
      </c>
      <c r="R7" s="1331">
        <f>R5-R6</f>
        <v>535</v>
      </c>
      <c r="S7" s="259">
        <f>R7/R5</f>
        <v>3.7803843979649518E-2</v>
      </c>
      <c r="T7" s="1085">
        <v>585</v>
      </c>
      <c r="U7" s="259">
        <f>T7/T5</f>
        <v>4.1366143402630465E-2</v>
      </c>
      <c r="V7" s="1085">
        <v>524</v>
      </c>
      <c r="W7" s="892">
        <f>V7/V5</f>
        <v>3.688841957057374E-2</v>
      </c>
      <c r="X7" s="400">
        <v>518</v>
      </c>
      <c r="Y7" s="259">
        <f>X7/X5</f>
        <v>3.7585256131185601E-2</v>
      </c>
      <c r="Z7" s="398">
        <v>560</v>
      </c>
      <c r="AA7" s="258">
        <f>SUM(Z7/Z5)</f>
        <v>3.8644676005796699E-2</v>
      </c>
      <c r="AB7" s="400">
        <v>495</v>
      </c>
      <c r="AC7" s="259">
        <f>AB7/AB5</f>
        <v>3.3156942862884321E-2</v>
      </c>
      <c r="AD7" s="1301"/>
      <c r="AE7" s="1823"/>
      <c r="AF7" s="1823"/>
      <c r="AG7" s="1823"/>
      <c r="AH7" s="1823"/>
      <c r="AI7" s="1301"/>
      <c r="AJ7" s="1301"/>
      <c r="AK7" s="1301"/>
    </row>
    <row r="8" spans="1:37" ht="9" customHeight="1" thickBot="1" x14ac:dyDescent="0.3">
      <c r="A8" s="630"/>
      <c r="B8" s="401"/>
      <c r="C8" s="84"/>
      <c r="D8" s="401"/>
      <c r="E8" s="84"/>
      <c r="F8" s="401"/>
      <c r="G8" s="84"/>
      <c r="H8" s="401"/>
      <c r="I8" s="84"/>
      <c r="J8" s="401"/>
      <c r="K8" s="84"/>
      <c r="L8" s="401"/>
      <c r="M8" s="84"/>
      <c r="N8" s="401"/>
      <c r="O8" s="84"/>
      <c r="P8" s="401"/>
      <c r="Q8" s="84"/>
      <c r="R8" s="401"/>
      <c r="S8" s="84"/>
      <c r="T8" s="401"/>
      <c r="U8" s="84"/>
      <c r="V8" s="401"/>
      <c r="W8" s="84"/>
      <c r="X8" s="401"/>
      <c r="Y8" s="84"/>
      <c r="Z8" s="84"/>
      <c r="AA8" s="84"/>
      <c r="AB8" s="401"/>
      <c r="AC8" s="1567"/>
      <c r="AD8" s="1301"/>
      <c r="AE8" s="1823"/>
      <c r="AF8" s="1823"/>
      <c r="AH8" s="1823"/>
      <c r="AI8" s="1301"/>
      <c r="AJ8" s="1301"/>
      <c r="AK8" s="1301"/>
    </row>
    <row r="9" spans="1:37" ht="26.25" customHeight="1" thickBot="1" x14ac:dyDescent="0.3">
      <c r="A9" s="2228" t="s">
        <v>360</v>
      </c>
      <c r="B9" s="2133"/>
      <c r="C9" s="2133"/>
      <c r="D9" s="2133"/>
      <c r="E9" s="2133"/>
      <c r="F9" s="2133"/>
      <c r="G9" s="2133"/>
      <c r="H9" s="2133"/>
      <c r="I9" s="2133"/>
      <c r="J9" s="2133"/>
      <c r="K9" s="2133"/>
      <c r="L9" s="2133"/>
      <c r="M9" s="2133"/>
      <c r="N9" s="2133"/>
      <c r="O9" s="2133"/>
      <c r="P9" s="2133"/>
      <c r="Q9" s="2133"/>
      <c r="R9" s="2133"/>
      <c r="S9" s="2133"/>
      <c r="T9" s="2133"/>
      <c r="U9" s="2133"/>
      <c r="V9" s="2133"/>
      <c r="W9" s="2133"/>
      <c r="X9" s="2133"/>
      <c r="Y9" s="2133"/>
      <c r="Z9" s="2133"/>
      <c r="AA9" s="2133"/>
      <c r="AB9" s="2133"/>
      <c r="AC9" s="2233"/>
      <c r="AD9" s="1301"/>
      <c r="AE9" s="1823"/>
      <c r="AF9" s="1823"/>
      <c r="AG9" s="1823"/>
      <c r="AH9" s="1823"/>
      <c r="AI9" s="1301"/>
      <c r="AJ9" s="1301"/>
      <c r="AK9" s="1301"/>
    </row>
    <row r="10" spans="1:37" ht="26.25" customHeight="1" thickBot="1" x14ac:dyDescent="0.3">
      <c r="A10" s="104" t="s">
        <v>361</v>
      </c>
      <c r="B10" s="1504"/>
      <c r="C10" s="1217"/>
      <c r="D10" s="399">
        <v>0.28000000000000003</v>
      </c>
      <c r="E10" s="1217"/>
      <c r="F10" s="399">
        <v>0.31</v>
      </c>
      <c r="G10" s="1217"/>
      <c r="H10" s="399">
        <v>0.27</v>
      </c>
      <c r="I10" s="1217"/>
      <c r="J10" s="399">
        <v>0.26</v>
      </c>
      <c r="K10" s="1217"/>
      <c r="L10" s="399">
        <v>0.22</v>
      </c>
      <c r="M10" s="1217"/>
      <c r="N10" s="399">
        <v>0.23</v>
      </c>
      <c r="O10" s="1217"/>
      <c r="P10" s="399">
        <v>0.56299999999999994</v>
      </c>
      <c r="Q10" s="1217"/>
      <c r="R10" s="399">
        <v>0.63</v>
      </c>
      <c r="S10" s="1217"/>
      <c r="T10" s="1086">
        <v>0.65800000000000003</v>
      </c>
      <c r="U10" s="1217"/>
      <c r="V10" s="1086">
        <v>0.66080000000000005</v>
      </c>
      <c r="W10" s="1217"/>
      <c r="X10" s="399">
        <v>0.60750000000000004</v>
      </c>
      <c r="Y10" s="1217"/>
      <c r="Z10" s="399">
        <v>0.64419999999999999</v>
      </c>
      <c r="AA10" s="1217"/>
      <c r="AB10" s="399">
        <v>0.64800000000000002</v>
      </c>
      <c r="AC10" s="1217"/>
      <c r="AD10" s="1301"/>
      <c r="AE10" s="1823"/>
      <c r="AF10" s="1823"/>
      <c r="AG10" s="1823"/>
      <c r="AH10" s="1823"/>
      <c r="AI10" s="1301"/>
      <c r="AJ10" s="1301"/>
      <c r="AK10" s="1301"/>
    </row>
    <row r="11" spans="1:37" ht="8.25" customHeight="1" thickBot="1" x14ac:dyDescent="0.3">
      <c r="A11" s="1568"/>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1569"/>
      <c r="AD11" s="1301"/>
      <c r="AE11" s="1823"/>
      <c r="AF11" s="1823"/>
      <c r="AG11" s="1823"/>
      <c r="AH11" s="1823"/>
      <c r="AI11" s="1301"/>
      <c r="AJ11" s="1301"/>
      <c r="AK11" s="1301"/>
    </row>
    <row r="12" spans="1:37" ht="15.75" thickBot="1" x14ac:dyDescent="0.3">
      <c r="A12" s="2127" t="s">
        <v>362</v>
      </c>
      <c r="B12" s="2128"/>
      <c r="C12" s="2128"/>
      <c r="D12" s="2128"/>
      <c r="E12" s="2128"/>
      <c r="F12" s="2128"/>
      <c r="G12" s="2128"/>
      <c r="H12" s="2128"/>
      <c r="I12" s="2128"/>
      <c r="J12" s="2128"/>
      <c r="K12" s="2128"/>
      <c r="L12" s="2128"/>
      <c r="M12" s="2128"/>
      <c r="N12" s="2128"/>
      <c r="O12" s="2128"/>
      <c r="P12" s="2128"/>
      <c r="Q12" s="2128"/>
      <c r="R12" s="2128"/>
      <c r="S12" s="2128"/>
      <c r="T12" s="2128"/>
      <c r="U12" s="2128"/>
      <c r="V12" s="2128"/>
      <c r="W12" s="2128"/>
      <c r="X12" s="2128"/>
      <c r="Y12" s="2128"/>
      <c r="Z12" s="2128"/>
      <c r="AA12" s="2128"/>
      <c r="AB12" s="2128"/>
      <c r="AC12" s="2129"/>
      <c r="AD12" s="1301"/>
      <c r="AE12" s="1823"/>
      <c r="AF12" s="1823"/>
      <c r="AG12" s="1823"/>
      <c r="AH12" s="1823"/>
      <c r="AI12" s="1301"/>
      <c r="AJ12" s="1301"/>
      <c r="AK12" s="1301"/>
    </row>
    <row r="13" spans="1:37" ht="26.25" customHeight="1" x14ac:dyDescent="0.25">
      <c r="A13" s="93" t="s">
        <v>363</v>
      </c>
      <c r="B13" s="1495"/>
      <c r="C13" s="217"/>
      <c r="D13" s="351">
        <v>2257</v>
      </c>
      <c r="E13" s="217"/>
      <c r="F13" s="351">
        <v>2537</v>
      </c>
      <c r="G13" s="217"/>
      <c r="H13" s="351">
        <v>2676</v>
      </c>
      <c r="I13" s="217"/>
      <c r="J13" s="351">
        <v>2864</v>
      </c>
      <c r="K13" s="217"/>
      <c r="L13" s="351">
        <v>3124</v>
      </c>
      <c r="M13" s="217"/>
      <c r="N13" s="351">
        <v>3450</v>
      </c>
      <c r="O13" s="217"/>
      <c r="P13" s="351">
        <v>3593</v>
      </c>
      <c r="Q13" s="217"/>
      <c r="R13" s="351">
        <f>SUM(OOH!R85)</f>
        <v>3730</v>
      </c>
      <c r="S13" s="217"/>
      <c r="T13" s="891">
        <v>3794</v>
      </c>
      <c r="U13" s="217"/>
      <c r="V13" s="891">
        <v>3987</v>
      </c>
      <c r="W13" s="217"/>
      <c r="X13" s="351">
        <v>4243</v>
      </c>
      <c r="Y13" s="217"/>
      <c r="Z13" s="891">
        <f>OOH!Z85</f>
        <v>4449</v>
      </c>
      <c r="AA13" s="217"/>
      <c r="AB13" s="351">
        <v>5213</v>
      </c>
      <c r="AC13" s="217"/>
      <c r="AD13" s="1301"/>
      <c r="AE13" s="1823"/>
      <c r="AF13" s="1823"/>
      <c r="AG13" s="1823"/>
      <c r="AH13" s="1823"/>
      <c r="AI13" s="1301"/>
      <c r="AJ13" s="1301"/>
      <c r="AK13" s="1301"/>
    </row>
    <row r="14" spans="1:37" ht="26.25" customHeight="1" thickBot="1" x14ac:dyDescent="0.3">
      <c r="A14" s="96" t="s">
        <v>364</v>
      </c>
      <c r="B14" s="1503"/>
      <c r="C14" s="258" t="e">
        <f>B14/B13</f>
        <v>#DIV/0!</v>
      </c>
      <c r="D14" s="400">
        <v>2199</v>
      </c>
      <c r="E14" s="2589">
        <f>D14/D13</f>
        <v>0.97430217102348249</v>
      </c>
      <c r="F14" s="400">
        <v>2485</v>
      </c>
      <c r="G14" s="258">
        <f>F14/F13</f>
        <v>0.97950335041387471</v>
      </c>
      <c r="H14" s="400">
        <v>2617</v>
      </c>
      <c r="I14" s="258">
        <f>SUM(H14/H13)</f>
        <v>0.97795216741405078</v>
      </c>
      <c r="J14" s="400">
        <v>2766</v>
      </c>
      <c r="K14" s="258">
        <f>J14/J13</f>
        <v>0.96578212290502796</v>
      </c>
      <c r="L14" s="400">
        <v>3036</v>
      </c>
      <c r="M14" s="258">
        <f>L14/L13</f>
        <v>0.971830985915493</v>
      </c>
      <c r="N14" s="400">
        <v>3374</v>
      </c>
      <c r="O14" s="258">
        <f>N14/N13</f>
        <v>0.97797101449275359</v>
      </c>
      <c r="P14" s="400">
        <v>3521</v>
      </c>
      <c r="Q14" s="258">
        <f>P14/P13</f>
        <v>0.97996103534650714</v>
      </c>
      <c r="R14" s="400">
        <v>2533</v>
      </c>
      <c r="S14" s="259">
        <f>SUM(R14/R13)</f>
        <v>0.67908847184986598</v>
      </c>
      <c r="T14" s="1085">
        <v>3535</v>
      </c>
      <c r="U14" s="258">
        <f>T14/T13</f>
        <v>0.93173431734317347</v>
      </c>
      <c r="V14" s="1085">
        <v>3131</v>
      </c>
      <c r="W14" s="892">
        <f>V14/V13</f>
        <v>0.7853022322548282</v>
      </c>
      <c r="X14" s="400">
        <v>2858</v>
      </c>
      <c r="Y14" s="258">
        <f>X14/X13</f>
        <v>0.67358001414093804</v>
      </c>
      <c r="Z14" s="400">
        <v>3517</v>
      </c>
      <c r="AA14" s="892">
        <f>Z14/Z13</f>
        <v>0.79051472240953025</v>
      </c>
      <c r="AB14" s="400">
        <v>4469</v>
      </c>
      <c r="AC14" s="258">
        <f>AB14/AB13</f>
        <v>0.85727987723000187</v>
      </c>
      <c r="AD14" s="1301"/>
      <c r="AE14" s="1301"/>
      <c r="AF14" s="1301"/>
      <c r="AG14" s="1301"/>
      <c r="AH14" s="1301"/>
    </row>
    <row r="15" spans="1:37" ht="27.75" customHeight="1" x14ac:dyDescent="0.25">
      <c r="A15" s="2250" t="s">
        <v>365</v>
      </c>
      <c r="B15" s="2250"/>
      <c r="C15" s="2250"/>
      <c r="D15" s="2250"/>
      <c r="E15" s="2250"/>
      <c r="F15" s="2250"/>
      <c r="G15" s="2250"/>
      <c r="H15" s="2250"/>
      <c r="I15" s="2250"/>
      <c r="J15" s="2250"/>
      <c r="K15" s="2250"/>
      <c r="L15" s="2250"/>
      <c r="M15" s="2250"/>
      <c r="N15" s="2250"/>
      <c r="O15" s="2250"/>
      <c r="P15" s="2250"/>
      <c r="Q15" s="2250"/>
      <c r="R15" s="2250"/>
      <c r="S15" s="2250"/>
      <c r="T15" s="2250"/>
      <c r="U15" s="2250"/>
      <c r="V15" s="2250"/>
      <c r="W15" s="2250"/>
      <c r="X15" s="2250"/>
      <c r="Y15" s="2250"/>
      <c r="Z15" s="2250"/>
      <c r="AA15" s="2250"/>
      <c r="AB15" s="2250"/>
      <c r="AC15" s="2250"/>
      <c r="AD15" s="1301"/>
      <c r="AE15" s="1301"/>
      <c r="AF15" s="1301"/>
      <c r="AG15" s="1301"/>
      <c r="AH15" s="1301"/>
    </row>
    <row r="16" spans="1:37" ht="39.75" customHeight="1" thickBot="1" x14ac:dyDescent="0.3">
      <c r="A16" s="2250" t="s">
        <v>311</v>
      </c>
      <c r="B16" s="2250"/>
      <c r="C16" s="2250"/>
      <c r="D16" s="2250"/>
      <c r="E16" s="2250"/>
      <c r="F16" s="2250"/>
      <c r="G16" s="2250"/>
      <c r="H16" s="2250"/>
      <c r="I16" s="2250"/>
      <c r="J16" s="2250"/>
      <c r="K16" s="2250"/>
      <c r="L16" s="2250"/>
      <c r="M16" s="2250"/>
      <c r="N16" s="2250"/>
      <c r="O16" s="2250"/>
      <c r="P16" s="2250"/>
      <c r="Q16" s="2250"/>
      <c r="R16" s="1566"/>
      <c r="S16" s="1566"/>
      <c r="T16" s="1566"/>
      <c r="U16" s="1566"/>
      <c r="V16" s="1566"/>
      <c r="W16" s="1566"/>
      <c r="X16" s="1566"/>
      <c r="Y16" s="1566"/>
      <c r="Z16" s="1566"/>
      <c r="AA16" s="1566"/>
      <c r="AB16" s="1566"/>
      <c r="AC16" s="1566"/>
      <c r="AD16" s="1301"/>
      <c r="AE16" s="1301"/>
      <c r="AF16" s="1301"/>
      <c r="AG16" s="1301"/>
      <c r="AH16" s="1301"/>
    </row>
    <row r="17" spans="18:34" x14ac:dyDescent="0.25">
      <c r="R17" s="1301"/>
      <c r="S17" s="1301"/>
      <c r="T17" s="1301"/>
      <c r="U17" s="1301"/>
      <c r="V17" s="1301"/>
      <c r="W17" s="1301"/>
      <c r="X17" s="1301"/>
      <c r="Y17" s="1301"/>
      <c r="Z17" s="1301"/>
      <c r="AA17" s="1301"/>
      <c r="AB17" s="1301"/>
      <c r="AC17" s="1301"/>
      <c r="AD17" s="1301"/>
      <c r="AE17" s="1301"/>
      <c r="AF17" s="1301"/>
      <c r="AG17" s="1301"/>
      <c r="AH17" s="1301"/>
    </row>
    <row r="18" spans="18:34" x14ac:dyDescent="0.25">
      <c r="R18" s="604"/>
      <c r="S18" s="1301"/>
      <c r="T18" s="604"/>
      <c r="U18" s="1301"/>
      <c r="V18" s="1301"/>
      <c r="W18" s="1301"/>
      <c r="X18" s="1301"/>
      <c r="Y18" s="1301"/>
      <c r="Z18" s="1301"/>
      <c r="AA18" s="1301"/>
      <c r="AB18" s="1301"/>
      <c r="AC18" s="1301"/>
      <c r="AD18" s="1301"/>
      <c r="AE18" s="1301"/>
      <c r="AF18" s="1301"/>
      <c r="AG18" s="1301"/>
      <c r="AH18" s="1301"/>
    </row>
  </sheetData>
  <sheetProtection algorithmName="SHA-512" hashValue="SYCsexvW+UWPbiRCCTWr5hejqpQKyUVGeXOaU36zfduzSTszn0FyQfV6C7VhHRlkuv/3JW5s7PHuq/1njcctfA==" saltValue="NxlG6MVFUJscwXAhIlhl0Q==" spinCount="100000" sheet="1" objects="1" scenarios="1"/>
  <mergeCells count="20">
    <mergeCell ref="A16:Q16"/>
    <mergeCell ref="A15:AC15"/>
    <mergeCell ref="A4:AC4"/>
    <mergeCell ref="A9:AC9"/>
    <mergeCell ref="A12:AC12"/>
    <mergeCell ref="A1:AC1"/>
    <mergeCell ref="AB2:AC2"/>
    <mergeCell ref="F2:G2"/>
    <mergeCell ref="X2:Y2"/>
    <mergeCell ref="Z2:AA2"/>
    <mergeCell ref="V2:W2"/>
    <mergeCell ref="T2:U2"/>
    <mergeCell ref="R2:S2"/>
    <mergeCell ref="P2:Q2"/>
    <mergeCell ref="N2:O2"/>
    <mergeCell ref="L2:M2"/>
    <mergeCell ref="J2:K2"/>
    <mergeCell ref="H2:I2"/>
    <mergeCell ref="B2:C2"/>
    <mergeCell ref="D2:E2"/>
  </mergeCells>
  <printOptions horizontalCentered="1"/>
  <pageMargins left="0.7" right="0.7" top="1.0104166666666701" bottom="0.5" header="0.3" footer="0.3"/>
  <pageSetup scale="73" fitToHeight="0" orientation="portrait" r:id="rId1"/>
  <headerFooter>
    <oddHeader>&amp;L&amp;9
Semi-Annual Child Welfare Report&amp;C&amp;"-,Bold"&amp;14ARIZONA DEPARTMENT of CHILD SAFETY&amp;R&amp;9
July 1, 2021 through December 31, 2021</oddHeader>
    <oddFooter>&amp;CPage 17</oddFooter>
  </headerFooter>
  <ignoredErrors>
    <ignoredError sqref="R7 I7:K7 L7 G7:H7 E7:F7 D7" formula="1"/>
    <ignoredError sqref="M6:M7 E14"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P333"/>
  <sheetViews>
    <sheetView showGridLines="0" zoomScaleNormal="100" workbookViewId="0">
      <selection activeCell="A332" sqref="A332:L332"/>
    </sheetView>
  </sheetViews>
  <sheetFormatPr defaultColWidth="8.85546875" defaultRowHeight="15" x14ac:dyDescent="0.25"/>
  <cols>
    <col min="1" max="1" width="20.42578125" customWidth="1"/>
    <col min="2" max="12" width="9.140625" customWidth="1"/>
  </cols>
  <sheetData>
    <row r="1" spans="1:12" s="197" customFormat="1" ht="18" customHeight="1" x14ac:dyDescent="0.3">
      <c r="A1" s="2141" t="s">
        <v>366</v>
      </c>
      <c r="B1" s="2142"/>
      <c r="C1" s="2142"/>
      <c r="D1" s="2142"/>
      <c r="E1" s="2142"/>
      <c r="F1" s="2142"/>
      <c r="G1" s="2142"/>
      <c r="H1" s="2142"/>
      <c r="I1" s="2142"/>
      <c r="J1" s="2142"/>
      <c r="K1" s="2142"/>
      <c r="L1" s="2143"/>
    </row>
    <row r="2" spans="1:12" s="1301" customFormat="1" ht="16.5" hidden="1" thickBot="1" x14ac:dyDescent="0.3">
      <c r="A2" s="2251" t="s">
        <v>262</v>
      </c>
      <c r="B2" s="2252"/>
      <c r="C2" s="2252"/>
      <c r="D2" s="2252"/>
      <c r="E2" s="2252"/>
      <c r="F2" s="2252"/>
      <c r="G2" s="2252"/>
      <c r="H2" s="2252"/>
      <c r="I2" s="2252"/>
      <c r="J2" s="2252"/>
      <c r="K2" s="2252"/>
      <c r="L2" s="2253"/>
    </row>
    <row r="3" spans="1:12" s="1301" customFormat="1" ht="78" hidden="1" customHeight="1" thickBot="1" x14ac:dyDescent="0.3">
      <c r="A3" s="129"/>
      <c r="B3" s="159" t="s">
        <v>367</v>
      </c>
      <c r="C3" s="160" t="s">
        <v>368</v>
      </c>
      <c r="D3" s="160" t="s">
        <v>369</v>
      </c>
      <c r="E3" s="160" t="s">
        <v>370</v>
      </c>
      <c r="F3" s="160" t="s">
        <v>371</v>
      </c>
      <c r="G3" s="160" t="s">
        <v>372</v>
      </c>
      <c r="H3" s="160" t="s">
        <v>373</v>
      </c>
      <c r="I3" s="160" t="s">
        <v>374</v>
      </c>
      <c r="J3" s="161" t="s">
        <v>375</v>
      </c>
      <c r="K3" s="575" t="s">
        <v>376</v>
      </c>
      <c r="L3" s="575" t="s">
        <v>161</v>
      </c>
    </row>
    <row r="4" spans="1:12" s="1301" customFormat="1" hidden="1" x14ac:dyDescent="0.25">
      <c r="A4" s="118" t="s">
        <v>377</v>
      </c>
      <c r="B4" s="907"/>
      <c r="C4" s="906"/>
      <c r="D4" s="906"/>
      <c r="E4" s="906"/>
      <c r="F4" s="906"/>
      <c r="G4" s="906"/>
      <c r="H4" s="906"/>
      <c r="I4" s="906"/>
      <c r="J4" s="908"/>
      <c r="K4" s="214">
        <f t="shared" ref="K4:K22" si="0">SUM(B4:J4)</f>
        <v>0</v>
      </c>
      <c r="L4" s="620" t="e">
        <f>SUM(K4/K23)</f>
        <v>#DIV/0!</v>
      </c>
    </row>
    <row r="5" spans="1:12" s="1301" customFormat="1" hidden="1" x14ac:dyDescent="0.25">
      <c r="A5" s="162">
        <v>1</v>
      </c>
      <c r="B5" s="909"/>
      <c r="C5" s="910"/>
      <c r="D5" s="910"/>
      <c r="E5" s="910"/>
      <c r="F5" s="910"/>
      <c r="G5" s="910"/>
      <c r="H5" s="910"/>
      <c r="I5" s="910"/>
      <c r="J5" s="911"/>
      <c r="K5" s="215">
        <f t="shared" si="0"/>
        <v>0</v>
      </c>
      <c r="L5" s="314" t="e">
        <f>SUM(K5/K23)</f>
        <v>#DIV/0!</v>
      </c>
    </row>
    <row r="6" spans="1:12" s="1301" customFormat="1" hidden="1" x14ac:dyDescent="0.25">
      <c r="A6" s="162">
        <v>2</v>
      </c>
      <c r="B6" s="909"/>
      <c r="C6" s="910"/>
      <c r="D6" s="910"/>
      <c r="E6" s="910"/>
      <c r="F6" s="910"/>
      <c r="G6" s="910"/>
      <c r="H6" s="910"/>
      <c r="I6" s="910"/>
      <c r="J6" s="911"/>
      <c r="K6" s="215">
        <f t="shared" si="0"/>
        <v>0</v>
      </c>
      <c r="L6" s="314" t="e">
        <f>SUM(K6/K23)</f>
        <v>#DIV/0!</v>
      </c>
    </row>
    <row r="7" spans="1:12" s="1301" customFormat="1" hidden="1" x14ac:dyDescent="0.25">
      <c r="A7" s="162">
        <v>3</v>
      </c>
      <c r="B7" s="909"/>
      <c r="C7" s="910"/>
      <c r="D7" s="910"/>
      <c r="E7" s="910"/>
      <c r="F7" s="910"/>
      <c r="G7" s="910"/>
      <c r="H7" s="910"/>
      <c r="I7" s="910"/>
      <c r="J7" s="911"/>
      <c r="K7" s="215">
        <f t="shared" si="0"/>
        <v>0</v>
      </c>
      <c r="L7" s="314" t="e">
        <f>SUM(K7/K23)</f>
        <v>#DIV/0!</v>
      </c>
    </row>
    <row r="8" spans="1:12" s="1301" customFormat="1" hidden="1" x14ac:dyDescent="0.25">
      <c r="A8" s="162">
        <v>4</v>
      </c>
      <c r="B8" s="909"/>
      <c r="C8" s="910"/>
      <c r="D8" s="910"/>
      <c r="E8" s="910"/>
      <c r="F8" s="910"/>
      <c r="G8" s="910"/>
      <c r="H8" s="910"/>
      <c r="I8" s="910"/>
      <c r="J8" s="911"/>
      <c r="K8" s="215">
        <f t="shared" si="0"/>
        <v>0</v>
      </c>
      <c r="L8" s="314" t="e">
        <f>SUM(K8/K23)</f>
        <v>#DIV/0!</v>
      </c>
    </row>
    <row r="9" spans="1:12" s="1301" customFormat="1" hidden="1" x14ac:dyDescent="0.25">
      <c r="A9" s="162">
        <v>5</v>
      </c>
      <c r="B9" s="909"/>
      <c r="C9" s="910"/>
      <c r="D9" s="910"/>
      <c r="E9" s="910"/>
      <c r="F9" s="910"/>
      <c r="G9" s="910"/>
      <c r="H9" s="910"/>
      <c r="I9" s="910"/>
      <c r="J9" s="911"/>
      <c r="K9" s="215">
        <f t="shared" si="0"/>
        <v>0</v>
      </c>
      <c r="L9" s="314" t="e">
        <f>SUM(K9/K23)</f>
        <v>#DIV/0!</v>
      </c>
    </row>
    <row r="10" spans="1:12" s="1301" customFormat="1" hidden="1" x14ac:dyDescent="0.25">
      <c r="A10" s="162">
        <v>6</v>
      </c>
      <c r="B10" s="909"/>
      <c r="C10" s="910"/>
      <c r="D10" s="910"/>
      <c r="E10" s="910"/>
      <c r="F10" s="910"/>
      <c r="G10" s="910"/>
      <c r="H10" s="910"/>
      <c r="I10" s="910"/>
      <c r="J10" s="911"/>
      <c r="K10" s="215">
        <f t="shared" si="0"/>
        <v>0</v>
      </c>
      <c r="L10" s="314" t="e">
        <f>SUM(K10/K23)</f>
        <v>#DIV/0!</v>
      </c>
    </row>
    <row r="11" spans="1:12" s="1301" customFormat="1" hidden="1" x14ac:dyDescent="0.25">
      <c r="A11" s="162">
        <v>7</v>
      </c>
      <c r="B11" s="909"/>
      <c r="C11" s="910"/>
      <c r="D11" s="910"/>
      <c r="E11" s="910"/>
      <c r="F11" s="910"/>
      <c r="G11" s="910"/>
      <c r="H11" s="910"/>
      <c r="I11" s="910"/>
      <c r="J11" s="911"/>
      <c r="K11" s="215">
        <f t="shared" si="0"/>
        <v>0</v>
      </c>
      <c r="L11" s="314" t="e">
        <f>SUM(K11/K23)</f>
        <v>#DIV/0!</v>
      </c>
    </row>
    <row r="12" spans="1:12" s="1301" customFormat="1" hidden="1" x14ac:dyDescent="0.25">
      <c r="A12" s="162">
        <v>8</v>
      </c>
      <c r="B12" s="909"/>
      <c r="C12" s="910"/>
      <c r="D12" s="910"/>
      <c r="E12" s="910"/>
      <c r="F12" s="910"/>
      <c r="G12" s="910"/>
      <c r="H12" s="910"/>
      <c r="I12" s="910"/>
      <c r="J12" s="911"/>
      <c r="K12" s="215">
        <f t="shared" si="0"/>
        <v>0</v>
      </c>
      <c r="L12" s="314" t="e">
        <f>SUM(K12/K23)</f>
        <v>#DIV/0!</v>
      </c>
    </row>
    <row r="13" spans="1:12" s="1301" customFormat="1" hidden="1" x14ac:dyDescent="0.25">
      <c r="A13" s="162">
        <v>9</v>
      </c>
      <c r="B13" s="909"/>
      <c r="C13" s="910"/>
      <c r="D13" s="910"/>
      <c r="E13" s="910"/>
      <c r="F13" s="910"/>
      <c r="G13" s="910"/>
      <c r="H13" s="910"/>
      <c r="I13" s="910"/>
      <c r="J13" s="911"/>
      <c r="K13" s="215">
        <f t="shared" si="0"/>
        <v>0</v>
      </c>
      <c r="L13" s="314" t="e">
        <f>SUM(K13/K23)</f>
        <v>#DIV/0!</v>
      </c>
    </row>
    <row r="14" spans="1:12" s="1301" customFormat="1" hidden="1" x14ac:dyDescent="0.25">
      <c r="A14" s="162">
        <v>10</v>
      </c>
      <c r="B14" s="909"/>
      <c r="C14" s="910"/>
      <c r="D14" s="910"/>
      <c r="E14" s="910"/>
      <c r="F14" s="910"/>
      <c r="G14" s="910"/>
      <c r="H14" s="910"/>
      <c r="I14" s="910"/>
      <c r="J14" s="911"/>
      <c r="K14" s="215">
        <f t="shared" si="0"/>
        <v>0</v>
      </c>
      <c r="L14" s="314" t="e">
        <f>SUM(K14/K23)</f>
        <v>#DIV/0!</v>
      </c>
    </row>
    <row r="15" spans="1:12" s="1301" customFormat="1" hidden="1" x14ac:dyDescent="0.25">
      <c r="A15" s="162">
        <v>11</v>
      </c>
      <c r="B15" s="909"/>
      <c r="C15" s="910"/>
      <c r="D15" s="910"/>
      <c r="E15" s="910"/>
      <c r="F15" s="910"/>
      <c r="G15" s="910"/>
      <c r="H15" s="910"/>
      <c r="I15" s="910"/>
      <c r="J15" s="911"/>
      <c r="K15" s="215">
        <f t="shared" si="0"/>
        <v>0</v>
      </c>
      <c r="L15" s="314" t="e">
        <f>SUM(K15/K23)</f>
        <v>#DIV/0!</v>
      </c>
    </row>
    <row r="16" spans="1:12" s="1301" customFormat="1" hidden="1" x14ac:dyDescent="0.25">
      <c r="A16" s="162">
        <v>12</v>
      </c>
      <c r="B16" s="909"/>
      <c r="C16" s="910"/>
      <c r="D16" s="910"/>
      <c r="E16" s="910"/>
      <c r="F16" s="910"/>
      <c r="G16" s="910"/>
      <c r="H16" s="910"/>
      <c r="I16" s="910"/>
      <c r="J16" s="911"/>
      <c r="K16" s="215">
        <f t="shared" si="0"/>
        <v>0</v>
      </c>
      <c r="L16" s="314" t="e">
        <f>SUM(K16/K23)</f>
        <v>#DIV/0!</v>
      </c>
    </row>
    <row r="17" spans="1:12" s="1301" customFormat="1" hidden="1" x14ac:dyDescent="0.25">
      <c r="A17" s="162">
        <v>13</v>
      </c>
      <c r="B17" s="909"/>
      <c r="C17" s="910"/>
      <c r="D17" s="910"/>
      <c r="E17" s="910"/>
      <c r="F17" s="910"/>
      <c r="G17" s="910"/>
      <c r="H17" s="910"/>
      <c r="I17" s="910"/>
      <c r="J17" s="911"/>
      <c r="K17" s="215">
        <f t="shared" si="0"/>
        <v>0</v>
      </c>
      <c r="L17" s="314" t="e">
        <f>SUM(K17/K23)</f>
        <v>#DIV/0!</v>
      </c>
    </row>
    <row r="18" spans="1:12" s="1301" customFormat="1" hidden="1" x14ac:dyDescent="0.25">
      <c r="A18" s="162">
        <v>14</v>
      </c>
      <c r="B18" s="909"/>
      <c r="C18" s="910"/>
      <c r="D18" s="910"/>
      <c r="E18" s="910"/>
      <c r="F18" s="910"/>
      <c r="G18" s="910"/>
      <c r="H18" s="910"/>
      <c r="I18" s="910"/>
      <c r="J18" s="911"/>
      <c r="K18" s="215">
        <f t="shared" si="0"/>
        <v>0</v>
      </c>
      <c r="L18" s="314" t="e">
        <f>SUM(K18/K23)</f>
        <v>#DIV/0!</v>
      </c>
    </row>
    <row r="19" spans="1:12" s="1301" customFormat="1" hidden="1" x14ac:dyDescent="0.25">
      <c r="A19" s="162">
        <v>15</v>
      </c>
      <c r="B19" s="909"/>
      <c r="C19" s="910"/>
      <c r="D19" s="910"/>
      <c r="E19" s="910"/>
      <c r="F19" s="910"/>
      <c r="G19" s="910"/>
      <c r="H19" s="910"/>
      <c r="I19" s="910"/>
      <c r="J19" s="911"/>
      <c r="K19" s="215">
        <f t="shared" si="0"/>
        <v>0</v>
      </c>
      <c r="L19" s="314" t="e">
        <f>SUM(K19/K23)</f>
        <v>#DIV/0!</v>
      </c>
    </row>
    <row r="20" spans="1:12" s="1301" customFormat="1" hidden="1" x14ac:dyDescent="0.25">
      <c r="A20" s="162">
        <v>16</v>
      </c>
      <c r="B20" s="909"/>
      <c r="C20" s="910"/>
      <c r="D20" s="910"/>
      <c r="E20" s="910"/>
      <c r="F20" s="910"/>
      <c r="G20" s="910"/>
      <c r="H20" s="910"/>
      <c r="I20" s="910"/>
      <c r="J20" s="911"/>
      <c r="K20" s="215">
        <f t="shared" si="0"/>
        <v>0</v>
      </c>
      <c r="L20" s="314" t="e">
        <f>SUM(K20/K23)</f>
        <v>#DIV/0!</v>
      </c>
    </row>
    <row r="21" spans="1:12" s="1301" customFormat="1" hidden="1" x14ac:dyDescent="0.25">
      <c r="A21" s="162">
        <v>17</v>
      </c>
      <c r="B21" s="909"/>
      <c r="C21" s="910"/>
      <c r="D21" s="910"/>
      <c r="E21" s="910"/>
      <c r="F21" s="910"/>
      <c r="G21" s="910"/>
      <c r="H21" s="910"/>
      <c r="I21" s="910"/>
      <c r="J21" s="911"/>
      <c r="K21" s="215">
        <f t="shared" si="0"/>
        <v>0</v>
      </c>
      <c r="L21" s="314" t="e">
        <f>SUM(K21/K23)</f>
        <v>#DIV/0!</v>
      </c>
    </row>
    <row r="22" spans="1:12" s="1301" customFormat="1" ht="15.75" hidden="1" thickBot="1" x14ac:dyDescent="0.3">
      <c r="A22" s="163" t="s">
        <v>378</v>
      </c>
      <c r="B22" s="912"/>
      <c r="C22" s="913"/>
      <c r="D22" s="913"/>
      <c r="E22" s="913"/>
      <c r="F22" s="913"/>
      <c r="G22" s="913"/>
      <c r="H22" s="913"/>
      <c r="I22" s="913"/>
      <c r="J22" s="914"/>
      <c r="K22" s="216">
        <f t="shared" si="0"/>
        <v>0</v>
      </c>
      <c r="L22" s="621" t="e">
        <f>SUM(K22/K23)</f>
        <v>#DIV/0!</v>
      </c>
    </row>
    <row r="23" spans="1:12" s="1301" customFormat="1" ht="16.5" hidden="1" thickTop="1" thickBot="1" x14ac:dyDescent="0.3">
      <c r="A23" s="118" t="s">
        <v>132</v>
      </c>
      <c r="B23" s="280">
        <f>SUM(B4:B22)</f>
        <v>0</v>
      </c>
      <c r="C23" s="281">
        <f t="shared" ref="C23:J23" si="1">SUM(C4:C22)</f>
        <v>0</v>
      </c>
      <c r="D23" s="281">
        <f t="shared" si="1"/>
        <v>0</v>
      </c>
      <c r="E23" s="281">
        <f t="shared" si="1"/>
        <v>0</v>
      </c>
      <c r="F23" s="281">
        <f t="shared" si="1"/>
        <v>0</v>
      </c>
      <c r="G23" s="281">
        <f t="shared" si="1"/>
        <v>0</v>
      </c>
      <c r="H23" s="281">
        <f t="shared" si="1"/>
        <v>0</v>
      </c>
      <c r="I23" s="281">
        <f t="shared" si="1"/>
        <v>0</v>
      </c>
      <c r="J23" s="282">
        <f t="shared" si="1"/>
        <v>0</v>
      </c>
      <c r="K23" s="213">
        <f>SUM(K4:K22)</f>
        <v>0</v>
      </c>
      <c r="L23" s="622" t="e">
        <f>SUM(L4:L22)</f>
        <v>#DIV/0!</v>
      </c>
    </row>
    <row r="24" spans="1:12" s="1301" customFormat="1" ht="15.75" hidden="1" thickBot="1" x14ac:dyDescent="0.3">
      <c r="A24" s="86" t="s">
        <v>133</v>
      </c>
      <c r="B24" s="616" t="e">
        <f>SUM(B23/K23)</f>
        <v>#DIV/0!</v>
      </c>
      <c r="C24" s="617" t="e">
        <f>SUM(C23/K23)</f>
        <v>#DIV/0!</v>
      </c>
      <c r="D24" s="617" t="e">
        <f>SUM(D23/K23)</f>
        <v>#DIV/0!</v>
      </c>
      <c r="E24" s="617" t="e">
        <f>SUM(E23/K23)</f>
        <v>#DIV/0!</v>
      </c>
      <c r="F24" s="617" t="e">
        <f>SUM(F23/K23)</f>
        <v>#DIV/0!</v>
      </c>
      <c r="G24" s="617" t="e">
        <f>SUM(G23/K23)</f>
        <v>#DIV/0!</v>
      </c>
      <c r="H24" s="617" t="e">
        <f>SUM(H23/K23)</f>
        <v>#DIV/0!</v>
      </c>
      <c r="I24" s="617" t="e">
        <f>SUM(I23/K23)</f>
        <v>#DIV/0!</v>
      </c>
      <c r="J24" s="618" t="e">
        <f>SUM(J23/K23)</f>
        <v>#DIV/0!</v>
      </c>
      <c r="K24" s="619" t="e">
        <f>SUM(B24:J24)</f>
        <v>#DIV/0!</v>
      </c>
      <c r="L24" s="395"/>
    </row>
    <row r="25" spans="1:12" s="1301" customFormat="1" ht="16.5" thickBot="1" x14ac:dyDescent="0.3">
      <c r="A25" s="2251" t="s">
        <v>1043</v>
      </c>
      <c r="B25" s="2252"/>
      <c r="C25" s="2252"/>
      <c r="D25" s="2252"/>
      <c r="E25" s="2252"/>
      <c r="F25" s="2252"/>
      <c r="G25" s="2252"/>
      <c r="H25" s="2252"/>
      <c r="I25" s="2252"/>
      <c r="J25" s="2252"/>
      <c r="K25" s="2252"/>
      <c r="L25" s="2253"/>
    </row>
    <row r="26" spans="1:12" s="1301" customFormat="1" ht="78" customHeight="1" thickBot="1" x14ac:dyDescent="0.3">
      <c r="A26" s="129"/>
      <c r="B26" s="159" t="s">
        <v>367</v>
      </c>
      <c r="C26" s="160" t="s">
        <v>368</v>
      </c>
      <c r="D26" s="160" t="s">
        <v>369</v>
      </c>
      <c r="E26" s="160" t="s">
        <v>370</v>
      </c>
      <c r="F26" s="160" t="s">
        <v>371</v>
      </c>
      <c r="G26" s="160" t="s">
        <v>372</v>
      </c>
      <c r="H26" s="160" t="s">
        <v>373</v>
      </c>
      <c r="I26" s="160" t="s">
        <v>374</v>
      </c>
      <c r="J26" s="161" t="s">
        <v>375</v>
      </c>
      <c r="K26" s="575" t="s">
        <v>376</v>
      </c>
      <c r="L26" s="575" t="s">
        <v>161</v>
      </c>
    </row>
    <row r="27" spans="1:12" s="1301" customFormat="1" x14ac:dyDescent="0.25">
      <c r="A27" s="118" t="s">
        <v>377</v>
      </c>
      <c r="B27" s="406">
        <v>451</v>
      </c>
      <c r="C27" s="346">
        <v>374</v>
      </c>
      <c r="D27" s="346">
        <v>2</v>
      </c>
      <c r="E27" s="346">
        <v>2</v>
      </c>
      <c r="F27" s="346">
        <v>0</v>
      </c>
      <c r="G27" s="346">
        <v>0</v>
      </c>
      <c r="H27" s="346">
        <v>2</v>
      </c>
      <c r="I27" s="346">
        <v>0</v>
      </c>
      <c r="J27" s="407">
        <v>11</v>
      </c>
      <c r="K27" s="214">
        <f t="shared" ref="K27:K45" si="2">SUM(B27:J27)</f>
        <v>842</v>
      </c>
      <c r="L27" s="620">
        <f>SUM(K27/K46)</f>
        <v>8.4208420842084214E-2</v>
      </c>
    </row>
    <row r="28" spans="1:12" s="1301" customFormat="1" x14ac:dyDescent="0.25">
      <c r="A28" s="162">
        <v>1</v>
      </c>
      <c r="B28" s="408">
        <v>446</v>
      </c>
      <c r="C28" s="350">
        <v>349</v>
      </c>
      <c r="D28" s="350">
        <v>5</v>
      </c>
      <c r="E28" s="350">
        <v>1</v>
      </c>
      <c r="F28" s="350">
        <v>0</v>
      </c>
      <c r="G28" s="350">
        <v>0</v>
      </c>
      <c r="H28" s="350">
        <v>2</v>
      </c>
      <c r="I28" s="350">
        <v>0</v>
      </c>
      <c r="J28" s="409">
        <v>14</v>
      </c>
      <c r="K28" s="215">
        <f t="shared" si="2"/>
        <v>817</v>
      </c>
      <c r="L28" s="314">
        <f>SUM(K28/K46)</f>
        <v>8.1708170817081704E-2</v>
      </c>
    </row>
    <row r="29" spans="1:12" s="1301" customFormat="1" x14ac:dyDescent="0.25">
      <c r="A29" s="162">
        <v>2</v>
      </c>
      <c r="B29" s="408">
        <v>366</v>
      </c>
      <c r="C29" s="350">
        <v>264</v>
      </c>
      <c r="D29" s="350">
        <v>4</v>
      </c>
      <c r="E29" s="350">
        <v>0</v>
      </c>
      <c r="F29" s="350">
        <v>0</v>
      </c>
      <c r="G29" s="350">
        <v>0</v>
      </c>
      <c r="H29" s="350">
        <v>0</v>
      </c>
      <c r="I29" s="350">
        <v>0</v>
      </c>
      <c r="J29" s="409">
        <v>13</v>
      </c>
      <c r="K29" s="215">
        <f t="shared" si="2"/>
        <v>647</v>
      </c>
      <c r="L29" s="314">
        <f>SUM(K29/K46)</f>
        <v>6.4706470647064709E-2</v>
      </c>
    </row>
    <row r="30" spans="1:12" s="1301" customFormat="1" x14ac:dyDescent="0.25">
      <c r="A30" s="162">
        <v>3</v>
      </c>
      <c r="B30" s="408">
        <v>258</v>
      </c>
      <c r="C30" s="350">
        <v>192</v>
      </c>
      <c r="D30" s="350">
        <v>6</v>
      </c>
      <c r="E30" s="350">
        <v>1</v>
      </c>
      <c r="F30" s="350">
        <v>0</v>
      </c>
      <c r="G30" s="350">
        <v>0</v>
      </c>
      <c r="H30" s="350">
        <v>1</v>
      </c>
      <c r="I30" s="350">
        <v>0</v>
      </c>
      <c r="J30" s="409">
        <v>15</v>
      </c>
      <c r="K30" s="215">
        <f t="shared" si="2"/>
        <v>473</v>
      </c>
      <c r="L30" s="314">
        <f>SUM(K30/K46)</f>
        <v>4.7304730473047306E-2</v>
      </c>
    </row>
    <row r="31" spans="1:12" s="1301" customFormat="1" x14ac:dyDescent="0.25">
      <c r="A31" s="162">
        <v>4</v>
      </c>
      <c r="B31" s="408">
        <v>241</v>
      </c>
      <c r="C31" s="350">
        <v>205</v>
      </c>
      <c r="D31" s="350">
        <v>2</v>
      </c>
      <c r="E31" s="350">
        <v>1</v>
      </c>
      <c r="F31" s="350">
        <v>0</v>
      </c>
      <c r="G31" s="350">
        <v>0</v>
      </c>
      <c r="H31" s="350">
        <v>0</v>
      </c>
      <c r="I31" s="350">
        <v>0</v>
      </c>
      <c r="J31" s="409">
        <v>5</v>
      </c>
      <c r="K31" s="215">
        <f t="shared" si="2"/>
        <v>454</v>
      </c>
      <c r="L31" s="314">
        <f>SUM(K31/K46)</f>
        <v>4.5404540454045406E-2</v>
      </c>
    </row>
    <row r="32" spans="1:12" s="1301" customFormat="1" x14ac:dyDescent="0.25">
      <c r="A32" s="162">
        <v>5</v>
      </c>
      <c r="B32" s="408">
        <v>255</v>
      </c>
      <c r="C32" s="350">
        <v>172</v>
      </c>
      <c r="D32" s="350">
        <v>11</v>
      </c>
      <c r="E32" s="350">
        <v>0</v>
      </c>
      <c r="F32" s="350">
        <v>0</v>
      </c>
      <c r="G32" s="350">
        <v>0</v>
      </c>
      <c r="H32" s="350">
        <v>0</v>
      </c>
      <c r="I32" s="350">
        <v>0</v>
      </c>
      <c r="J32" s="409">
        <v>7</v>
      </c>
      <c r="K32" s="215">
        <f t="shared" si="2"/>
        <v>445</v>
      </c>
      <c r="L32" s="314">
        <f>SUM(K32/K46)</f>
        <v>4.4504450445044502E-2</v>
      </c>
    </row>
    <row r="33" spans="1:12" s="1301" customFormat="1" x14ac:dyDescent="0.25">
      <c r="A33" s="162">
        <v>6</v>
      </c>
      <c r="B33" s="408">
        <v>263</v>
      </c>
      <c r="C33" s="350">
        <v>191</v>
      </c>
      <c r="D33" s="350">
        <v>17</v>
      </c>
      <c r="E33" s="350">
        <v>0</v>
      </c>
      <c r="F33" s="350">
        <v>0</v>
      </c>
      <c r="G33" s="350">
        <v>0</v>
      </c>
      <c r="H33" s="350">
        <v>1</v>
      </c>
      <c r="I33" s="350">
        <v>0</v>
      </c>
      <c r="J33" s="409">
        <v>5</v>
      </c>
      <c r="K33" s="215">
        <f t="shared" si="2"/>
        <v>477</v>
      </c>
      <c r="L33" s="314">
        <f>SUM(K33/K46)</f>
        <v>4.7704770477047707E-2</v>
      </c>
    </row>
    <row r="34" spans="1:12" s="1301" customFormat="1" x14ac:dyDescent="0.25">
      <c r="A34" s="162">
        <v>7</v>
      </c>
      <c r="B34" s="408">
        <v>270</v>
      </c>
      <c r="C34" s="350">
        <v>141</v>
      </c>
      <c r="D34" s="350">
        <v>30</v>
      </c>
      <c r="E34" s="350">
        <v>0</v>
      </c>
      <c r="F34" s="350">
        <v>0</v>
      </c>
      <c r="G34" s="350">
        <v>0</v>
      </c>
      <c r="H34" s="350">
        <v>0</v>
      </c>
      <c r="I34" s="350">
        <v>0</v>
      </c>
      <c r="J34" s="409">
        <v>7</v>
      </c>
      <c r="K34" s="215">
        <f t="shared" si="2"/>
        <v>448</v>
      </c>
      <c r="L34" s="314">
        <f>SUM(K34/K46)</f>
        <v>4.4804480448044803E-2</v>
      </c>
    </row>
    <row r="35" spans="1:12" s="1301" customFormat="1" x14ac:dyDescent="0.25">
      <c r="A35" s="162">
        <v>8</v>
      </c>
      <c r="B35" s="408">
        <v>211</v>
      </c>
      <c r="C35" s="350">
        <v>115</v>
      </c>
      <c r="D35" s="350">
        <v>51</v>
      </c>
      <c r="E35" s="350">
        <v>1</v>
      </c>
      <c r="F35" s="350">
        <v>0</v>
      </c>
      <c r="G35" s="350">
        <v>0</v>
      </c>
      <c r="H35" s="350">
        <v>2</v>
      </c>
      <c r="I35" s="350">
        <v>0</v>
      </c>
      <c r="J35" s="409">
        <v>6</v>
      </c>
      <c r="K35" s="215">
        <f t="shared" si="2"/>
        <v>386</v>
      </c>
      <c r="L35" s="314">
        <f>SUM(K35/K46)</f>
        <v>3.8603860386038601E-2</v>
      </c>
    </row>
    <row r="36" spans="1:12" s="1301" customFormat="1" x14ac:dyDescent="0.25">
      <c r="A36" s="162">
        <v>9</v>
      </c>
      <c r="B36" s="408">
        <v>227</v>
      </c>
      <c r="C36" s="350">
        <v>102</v>
      </c>
      <c r="D36" s="350">
        <v>62</v>
      </c>
      <c r="E36" s="350">
        <v>0</v>
      </c>
      <c r="F36" s="350">
        <v>0</v>
      </c>
      <c r="G36" s="350">
        <v>0</v>
      </c>
      <c r="H36" s="350">
        <v>0</v>
      </c>
      <c r="I36" s="350">
        <v>0</v>
      </c>
      <c r="J36" s="409">
        <v>5</v>
      </c>
      <c r="K36" s="215">
        <f t="shared" si="2"/>
        <v>396</v>
      </c>
      <c r="L36" s="314">
        <f>SUM(K36/K46)</f>
        <v>3.9603960396039604E-2</v>
      </c>
    </row>
    <row r="37" spans="1:12" s="1301" customFormat="1" x14ac:dyDescent="0.25">
      <c r="A37" s="162">
        <v>10</v>
      </c>
      <c r="B37" s="408">
        <v>164</v>
      </c>
      <c r="C37" s="350">
        <v>101</v>
      </c>
      <c r="D37" s="350">
        <v>64</v>
      </c>
      <c r="E37" s="350">
        <v>4</v>
      </c>
      <c r="F37" s="350">
        <v>0</v>
      </c>
      <c r="G37" s="350">
        <v>0</v>
      </c>
      <c r="H37" s="350">
        <v>1</v>
      </c>
      <c r="I37" s="350">
        <v>0</v>
      </c>
      <c r="J37" s="409">
        <v>9</v>
      </c>
      <c r="K37" s="215">
        <f t="shared" si="2"/>
        <v>343</v>
      </c>
      <c r="L37" s="314">
        <f>SUM(K37/K46)</f>
        <v>3.4303430343034305E-2</v>
      </c>
    </row>
    <row r="38" spans="1:12" s="1301" customFormat="1" x14ac:dyDescent="0.25">
      <c r="A38" s="162">
        <v>11</v>
      </c>
      <c r="B38" s="408">
        <v>181</v>
      </c>
      <c r="C38" s="350">
        <v>81</v>
      </c>
      <c r="D38" s="350">
        <v>78</v>
      </c>
      <c r="E38" s="350">
        <v>7</v>
      </c>
      <c r="F38" s="350">
        <v>0</v>
      </c>
      <c r="G38" s="350">
        <v>0</v>
      </c>
      <c r="H38" s="350">
        <v>1</v>
      </c>
      <c r="I38" s="350">
        <v>0</v>
      </c>
      <c r="J38" s="409">
        <v>6</v>
      </c>
      <c r="K38" s="215">
        <f t="shared" si="2"/>
        <v>354</v>
      </c>
      <c r="L38" s="314">
        <f>SUM(K38/K46)</f>
        <v>3.5403540354035402E-2</v>
      </c>
    </row>
    <row r="39" spans="1:12" s="1301" customFormat="1" x14ac:dyDescent="0.25">
      <c r="A39" s="162">
        <v>12</v>
      </c>
      <c r="B39" s="408">
        <v>175</v>
      </c>
      <c r="C39" s="350">
        <v>84</v>
      </c>
      <c r="D39" s="350">
        <v>97</v>
      </c>
      <c r="E39" s="350">
        <v>3</v>
      </c>
      <c r="F39" s="350">
        <v>0</v>
      </c>
      <c r="G39" s="350">
        <v>0</v>
      </c>
      <c r="H39" s="350">
        <v>1</v>
      </c>
      <c r="I39" s="350">
        <v>0</v>
      </c>
      <c r="J39" s="409">
        <v>10</v>
      </c>
      <c r="K39" s="215">
        <f t="shared" si="2"/>
        <v>370</v>
      </c>
      <c r="L39" s="314">
        <f>SUM(K39/K46)</f>
        <v>3.7003700370037002E-2</v>
      </c>
    </row>
    <row r="40" spans="1:12" s="1301" customFormat="1" x14ac:dyDescent="0.25">
      <c r="A40" s="162">
        <v>13</v>
      </c>
      <c r="B40" s="408">
        <v>169</v>
      </c>
      <c r="C40" s="350">
        <v>67</v>
      </c>
      <c r="D40" s="350">
        <v>139</v>
      </c>
      <c r="E40" s="350">
        <v>11</v>
      </c>
      <c r="F40" s="350">
        <v>0</v>
      </c>
      <c r="G40" s="350">
        <v>1</v>
      </c>
      <c r="H40" s="350">
        <v>0</v>
      </c>
      <c r="I40" s="350">
        <v>0</v>
      </c>
      <c r="J40" s="409">
        <v>5</v>
      </c>
      <c r="K40" s="215">
        <f t="shared" si="2"/>
        <v>392</v>
      </c>
      <c r="L40" s="314">
        <f>SUM(K40/K46)</f>
        <v>3.9203920392039203E-2</v>
      </c>
    </row>
    <row r="41" spans="1:12" s="1301" customFormat="1" x14ac:dyDescent="0.25">
      <c r="A41" s="162">
        <v>14</v>
      </c>
      <c r="B41" s="408">
        <v>178</v>
      </c>
      <c r="C41" s="350">
        <v>67</v>
      </c>
      <c r="D41" s="350">
        <v>173</v>
      </c>
      <c r="E41" s="350">
        <v>26</v>
      </c>
      <c r="F41" s="350">
        <v>0</v>
      </c>
      <c r="G41" s="350">
        <v>10</v>
      </c>
      <c r="H41" s="350">
        <v>2</v>
      </c>
      <c r="I41" s="350">
        <v>0</v>
      </c>
      <c r="J41" s="409">
        <v>8</v>
      </c>
      <c r="K41" s="215">
        <f t="shared" si="2"/>
        <v>464</v>
      </c>
      <c r="L41" s="314">
        <f>SUM(K41/K46)</f>
        <v>4.6404640464046402E-2</v>
      </c>
    </row>
    <row r="42" spans="1:12" s="1301" customFormat="1" x14ac:dyDescent="0.25">
      <c r="A42" s="162">
        <v>15</v>
      </c>
      <c r="B42" s="408">
        <v>168</v>
      </c>
      <c r="C42" s="350">
        <v>63</v>
      </c>
      <c r="D42" s="350">
        <v>202</v>
      </c>
      <c r="E42" s="350">
        <v>35</v>
      </c>
      <c r="F42" s="350">
        <v>0</v>
      </c>
      <c r="G42" s="350">
        <v>19</v>
      </c>
      <c r="H42" s="350">
        <v>2</v>
      </c>
      <c r="I42" s="350">
        <v>1</v>
      </c>
      <c r="J42" s="409">
        <v>19</v>
      </c>
      <c r="K42" s="215">
        <f t="shared" si="2"/>
        <v>509</v>
      </c>
      <c r="L42" s="314">
        <f>SUM(K42/K46)</f>
        <v>5.0905090509050906E-2</v>
      </c>
    </row>
    <row r="43" spans="1:12" s="1301" customFormat="1" x14ac:dyDescent="0.25">
      <c r="A43" s="162">
        <v>16</v>
      </c>
      <c r="B43" s="408">
        <v>181</v>
      </c>
      <c r="C43" s="350">
        <v>72</v>
      </c>
      <c r="D43" s="350">
        <v>247</v>
      </c>
      <c r="E43" s="350">
        <v>56</v>
      </c>
      <c r="F43" s="350">
        <v>1</v>
      </c>
      <c r="G43" s="350">
        <v>37</v>
      </c>
      <c r="H43" s="350">
        <v>3</v>
      </c>
      <c r="I43" s="350">
        <v>0</v>
      </c>
      <c r="J43" s="409">
        <v>23</v>
      </c>
      <c r="K43" s="215">
        <f t="shared" si="2"/>
        <v>620</v>
      </c>
      <c r="L43" s="314">
        <f>SUM(K43/K46)</f>
        <v>6.2006200620062006E-2</v>
      </c>
    </row>
    <row r="44" spans="1:12" s="1301" customFormat="1" x14ac:dyDescent="0.25">
      <c r="A44" s="162">
        <v>17</v>
      </c>
      <c r="B44" s="408">
        <v>183</v>
      </c>
      <c r="C44" s="350">
        <v>62</v>
      </c>
      <c r="D44" s="350">
        <v>254</v>
      </c>
      <c r="E44" s="350">
        <v>65</v>
      </c>
      <c r="F44" s="350">
        <v>3</v>
      </c>
      <c r="G44" s="350">
        <v>58</v>
      </c>
      <c r="H44" s="350">
        <v>4</v>
      </c>
      <c r="I44" s="350">
        <v>1</v>
      </c>
      <c r="J44" s="409">
        <v>20</v>
      </c>
      <c r="K44" s="215">
        <f t="shared" si="2"/>
        <v>650</v>
      </c>
      <c r="L44" s="314">
        <f>SUM(K44/K46)</f>
        <v>6.5006500650065011E-2</v>
      </c>
    </row>
    <row r="45" spans="1:12" s="1301" customFormat="1" ht="15.75" thickBot="1" x14ac:dyDescent="0.3">
      <c r="A45" s="163" t="s">
        <v>378</v>
      </c>
      <c r="B45" s="410">
        <v>52</v>
      </c>
      <c r="C45" s="411">
        <v>19</v>
      </c>
      <c r="D45" s="411">
        <v>144</v>
      </c>
      <c r="E45" s="411">
        <v>2</v>
      </c>
      <c r="F45" s="411">
        <v>629</v>
      </c>
      <c r="G45" s="411">
        <v>5</v>
      </c>
      <c r="H45" s="411">
        <v>0</v>
      </c>
      <c r="I45" s="411">
        <v>0</v>
      </c>
      <c r="J45" s="412">
        <v>61</v>
      </c>
      <c r="K45" s="216">
        <f t="shared" si="2"/>
        <v>912</v>
      </c>
      <c r="L45" s="621">
        <f>SUM(K45/K46)</f>
        <v>9.1209120912091213E-2</v>
      </c>
    </row>
    <row r="46" spans="1:12" s="1301" customFormat="1" ht="16.5" thickTop="1" thickBot="1" x14ac:dyDescent="0.3">
      <c r="A46" s="118" t="s">
        <v>132</v>
      </c>
      <c r="B46" s="280">
        <f>SUM(B27:B45)</f>
        <v>4439</v>
      </c>
      <c r="C46" s="281">
        <f t="shared" ref="C46:J46" si="3">SUM(C27:C45)</f>
        <v>2721</v>
      </c>
      <c r="D46" s="281">
        <f t="shared" si="3"/>
        <v>1588</v>
      </c>
      <c r="E46" s="281">
        <f t="shared" si="3"/>
        <v>215</v>
      </c>
      <c r="F46" s="281">
        <f t="shared" si="3"/>
        <v>633</v>
      </c>
      <c r="G46" s="281">
        <f t="shared" si="3"/>
        <v>130</v>
      </c>
      <c r="H46" s="281">
        <f t="shared" si="3"/>
        <v>22</v>
      </c>
      <c r="I46" s="281">
        <f t="shared" si="3"/>
        <v>2</v>
      </c>
      <c r="J46" s="282">
        <f t="shared" si="3"/>
        <v>249</v>
      </c>
      <c r="K46" s="213">
        <f>SUM(K27:K45)</f>
        <v>9999</v>
      </c>
      <c r="L46" s="622">
        <f>SUM(L27:L45)</f>
        <v>0.99999999999999978</v>
      </c>
    </row>
    <row r="47" spans="1:12" s="1301" customFormat="1" ht="15.75" thickBot="1" x14ac:dyDescent="0.3">
      <c r="A47" s="86" t="s">
        <v>133</v>
      </c>
      <c r="B47" s="616">
        <f>SUM(B46/K46)</f>
        <v>0.44394439443944395</v>
      </c>
      <c r="C47" s="617">
        <f>SUM(C46/K46)</f>
        <v>0.2721272127212721</v>
      </c>
      <c r="D47" s="617">
        <f>SUM(D46/K46)</f>
        <v>0.15881588158815882</v>
      </c>
      <c r="E47" s="617">
        <f>SUM(E46/K46)</f>
        <v>2.1502150215021502E-2</v>
      </c>
      <c r="F47" s="617">
        <f>SUM(F46/K46)</f>
        <v>6.3306330633063304E-2</v>
      </c>
      <c r="G47" s="617">
        <f>SUM(G46/K46)</f>
        <v>1.3001300130013001E-2</v>
      </c>
      <c r="H47" s="617">
        <f>SUM(H46/K46)</f>
        <v>2.2002200220022001E-3</v>
      </c>
      <c r="I47" s="617">
        <f>SUM(I46/K46)</f>
        <v>2.0002000200020003E-4</v>
      </c>
      <c r="J47" s="618">
        <f>SUM(J46/K46)</f>
        <v>2.4902490249024904E-2</v>
      </c>
      <c r="K47" s="619">
        <f>SUM(B47:J47)</f>
        <v>1</v>
      </c>
      <c r="L47" s="395"/>
    </row>
    <row r="48" spans="1:12" s="1301" customFormat="1" ht="16.5" hidden="1" thickBot="1" x14ac:dyDescent="0.3">
      <c r="A48" s="2251" t="s">
        <v>994</v>
      </c>
      <c r="B48" s="2252"/>
      <c r="C48" s="2252"/>
      <c r="D48" s="2252"/>
      <c r="E48" s="2252"/>
      <c r="F48" s="2252"/>
      <c r="G48" s="2252"/>
      <c r="H48" s="2252"/>
      <c r="I48" s="2252"/>
      <c r="J48" s="2252"/>
      <c r="K48" s="2252"/>
      <c r="L48" s="2253"/>
    </row>
    <row r="49" spans="1:12" s="1301" customFormat="1" ht="78" hidden="1" customHeight="1" thickBot="1" x14ac:dyDescent="0.3">
      <c r="A49" s="129"/>
      <c r="B49" s="159" t="s">
        <v>367</v>
      </c>
      <c r="C49" s="160" t="s">
        <v>368</v>
      </c>
      <c r="D49" s="160" t="s">
        <v>369</v>
      </c>
      <c r="E49" s="160" t="s">
        <v>370</v>
      </c>
      <c r="F49" s="160" t="s">
        <v>371</v>
      </c>
      <c r="G49" s="160" t="s">
        <v>372</v>
      </c>
      <c r="H49" s="160" t="s">
        <v>373</v>
      </c>
      <c r="I49" s="160" t="s">
        <v>374</v>
      </c>
      <c r="J49" s="161" t="s">
        <v>375</v>
      </c>
      <c r="K49" s="575" t="s">
        <v>376</v>
      </c>
      <c r="L49" s="575" t="s">
        <v>161</v>
      </c>
    </row>
    <row r="50" spans="1:12" s="1301" customFormat="1" hidden="1" x14ac:dyDescent="0.25">
      <c r="A50" s="118" t="s">
        <v>377</v>
      </c>
      <c r="B50" s="406">
        <v>508</v>
      </c>
      <c r="C50" s="346">
        <v>424</v>
      </c>
      <c r="D50" s="346">
        <v>6</v>
      </c>
      <c r="E50" s="346">
        <v>1</v>
      </c>
      <c r="F50" s="346">
        <v>0</v>
      </c>
      <c r="G50" s="346">
        <v>0</v>
      </c>
      <c r="H50" s="346">
        <v>0</v>
      </c>
      <c r="I50" s="346">
        <v>0</v>
      </c>
      <c r="J50" s="407">
        <v>6</v>
      </c>
      <c r="K50" s="214">
        <f t="shared" ref="K50:K68" si="4">SUM(B50:J50)</f>
        <v>945</v>
      </c>
      <c r="L50" s="620">
        <f>SUM(K50/K69)</f>
        <v>8.6697247706422023E-2</v>
      </c>
    </row>
    <row r="51" spans="1:12" s="1301" customFormat="1" hidden="1" x14ac:dyDescent="0.25">
      <c r="A51" s="162">
        <v>1</v>
      </c>
      <c r="B51" s="408">
        <v>493</v>
      </c>
      <c r="C51" s="350">
        <v>397</v>
      </c>
      <c r="D51" s="350">
        <v>4</v>
      </c>
      <c r="E51" s="350">
        <v>1</v>
      </c>
      <c r="F51" s="350">
        <v>0</v>
      </c>
      <c r="G51" s="350">
        <v>0</v>
      </c>
      <c r="H51" s="350">
        <v>2</v>
      </c>
      <c r="I51" s="350">
        <v>0</v>
      </c>
      <c r="J51" s="409">
        <v>18</v>
      </c>
      <c r="K51" s="215">
        <f t="shared" si="4"/>
        <v>915</v>
      </c>
      <c r="L51" s="314">
        <f>SUM(K51/K69)</f>
        <v>8.3944954128440372E-2</v>
      </c>
    </row>
    <row r="52" spans="1:12" s="1301" customFormat="1" hidden="1" x14ac:dyDescent="0.25">
      <c r="A52" s="162">
        <v>2</v>
      </c>
      <c r="B52" s="408">
        <v>371</v>
      </c>
      <c r="C52" s="350">
        <v>297</v>
      </c>
      <c r="D52" s="350">
        <v>3</v>
      </c>
      <c r="E52" s="350">
        <v>2</v>
      </c>
      <c r="F52" s="350">
        <v>0</v>
      </c>
      <c r="G52" s="350">
        <v>0</v>
      </c>
      <c r="H52" s="350">
        <v>2</v>
      </c>
      <c r="I52" s="350">
        <v>0</v>
      </c>
      <c r="J52" s="409">
        <v>21</v>
      </c>
      <c r="K52" s="215">
        <f t="shared" si="4"/>
        <v>696</v>
      </c>
      <c r="L52" s="314">
        <f>SUM(K52/K69)</f>
        <v>6.3853211009174307E-2</v>
      </c>
    </row>
    <row r="53" spans="1:12" s="1301" customFormat="1" hidden="1" x14ac:dyDescent="0.25">
      <c r="A53" s="162">
        <v>3</v>
      </c>
      <c r="B53" s="408">
        <v>321</v>
      </c>
      <c r="C53" s="350">
        <v>236</v>
      </c>
      <c r="D53" s="350">
        <v>3</v>
      </c>
      <c r="E53" s="350">
        <v>1</v>
      </c>
      <c r="F53" s="350">
        <v>0</v>
      </c>
      <c r="G53" s="350">
        <v>0</v>
      </c>
      <c r="H53" s="350">
        <v>0</v>
      </c>
      <c r="I53" s="350">
        <v>0</v>
      </c>
      <c r="J53" s="409">
        <v>9</v>
      </c>
      <c r="K53" s="215">
        <f t="shared" si="4"/>
        <v>570</v>
      </c>
      <c r="L53" s="314">
        <f>SUM(K53/K69)</f>
        <v>5.2293577981651379E-2</v>
      </c>
    </row>
    <row r="54" spans="1:12" s="1301" customFormat="1" hidden="1" x14ac:dyDescent="0.25">
      <c r="A54" s="162">
        <v>4</v>
      </c>
      <c r="B54" s="408">
        <v>318</v>
      </c>
      <c r="C54" s="350">
        <v>233</v>
      </c>
      <c r="D54" s="350">
        <v>0</v>
      </c>
      <c r="E54" s="350">
        <v>1</v>
      </c>
      <c r="F54" s="350">
        <v>0</v>
      </c>
      <c r="G54" s="350">
        <v>0</v>
      </c>
      <c r="H54" s="350">
        <v>0</v>
      </c>
      <c r="I54" s="350">
        <v>0</v>
      </c>
      <c r="J54" s="409">
        <v>8</v>
      </c>
      <c r="K54" s="215">
        <f t="shared" si="4"/>
        <v>560</v>
      </c>
      <c r="L54" s="314">
        <f>SUM(K54/K69)</f>
        <v>5.1376146788990829E-2</v>
      </c>
    </row>
    <row r="55" spans="1:12" s="1301" customFormat="1" hidden="1" x14ac:dyDescent="0.25">
      <c r="A55" s="162">
        <v>5</v>
      </c>
      <c r="B55" s="408">
        <v>299</v>
      </c>
      <c r="C55" s="350">
        <v>190</v>
      </c>
      <c r="D55" s="350">
        <v>6</v>
      </c>
      <c r="E55" s="350">
        <v>1</v>
      </c>
      <c r="F55" s="350">
        <v>0</v>
      </c>
      <c r="G55" s="350">
        <v>0</v>
      </c>
      <c r="H55" s="350">
        <v>1</v>
      </c>
      <c r="I55" s="350">
        <v>0</v>
      </c>
      <c r="J55" s="409">
        <v>8</v>
      </c>
      <c r="K55" s="215">
        <f t="shared" si="4"/>
        <v>505</v>
      </c>
      <c r="L55" s="314">
        <f>SUM(K55/K69)</f>
        <v>4.6330275229357801E-2</v>
      </c>
    </row>
    <row r="56" spans="1:12" s="1301" customFormat="1" hidden="1" x14ac:dyDescent="0.25">
      <c r="A56" s="162">
        <v>6</v>
      </c>
      <c r="B56" s="408">
        <v>281</v>
      </c>
      <c r="C56" s="350">
        <v>216</v>
      </c>
      <c r="D56" s="350">
        <v>19</v>
      </c>
      <c r="E56" s="350">
        <v>1</v>
      </c>
      <c r="F56" s="350">
        <v>0</v>
      </c>
      <c r="G56" s="350">
        <v>0</v>
      </c>
      <c r="H56" s="350">
        <v>0</v>
      </c>
      <c r="I56" s="350">
        <v>0</v>
      </c>
      <c r="J56" s="409">
        <v>13</v>
      </c>
      <c r="K56" s="215">
        <f t="shared" si="4"/>
        <v>530</v>
      </c>
      <c r="L56" s="314">
        <f>SUM(K56/K69)</f>
        <v>4.8623853211009177E-2</v>
      </c>
    </row>
    <row r="57" spans="1:12" s="1301" customFormat="1" hidden="1" x14ac:dyDescent="0.25">
      <c r="A57" s="162">
        <v>7</v>
      </c>
      <c r="B57" s="408">
        <v>268</v>
      </c>
      <c r="C57" s="350">
        <v>152</v>
      </c>
      <c r="D57" s="350">
        <v>25</v>
      </c>
      <c r="E57" s="350">
        <v>1</v>
      </c>
      <c r="F57" s="350">
        <v>0</v>
      </c>
      <c r="G57" s="350">
        <v>0</v>
      </c>
      <c r="H57" s="350">
        <v>0</v>
      </c>
      <c r="I57" s="350">
        <v>0</v>
      </c>
      <c r="J57" s="409">
        <v>10</v>
      </c>
      <c r="K57" s="215">
        <f t="shared" si="4"/>
        <v>456</v>
      </c>
      <c r="L57" s="314">
        <f>SUM(K57/K69)</f>
        <v>4.1834862385321102E-2</v>
      </c>
    </row>
    <row r="58" spans="1:12" s="1301" customFormat="1" hidden="1" x14ac:dyDescent="0.25">
      <c r="A58" s="162">
        <v>8</v>
      </c>
      <c r="B58" s="408">
        <v>255</v>
      </c>
      <c r="C58" s="350">
        <v>134</v>
      </c>
      <c r="D58" s="350">
        <v>57</v>
      </c>
      <c r="E58" s="350">
        <v>2</v>
      </c>
      <c r="F58" s="350">
        <v>0</v>
      </c>
      <c r="G58" s="350">
        <v>0</v>
      </c>
      <c r="H58" s="350">
        <v>4</v>
      </c>
      <c r="I58" s="350">
        <v>0</v>
      </c>
      <c r="J58" s="409">
        <v>8</v>
      </c>
      <c r="K58" s="215">
        <f t="shared" si="4"/>
        <v>460</v>
      </c>
      <c r="L58" s="314">
        <f>SUM(K58/K69)</f>
        <v>4.2201834862385323E-2</v>
      </c>
    </row>
    <row r="59" spans="1:12" s="1301" customFormat="1" hidden="1" x14ac:dyDescent="0.25">
      <c r="A59" s="162">
        <v>9</v>
      </c>
      <c r="B59" s="408">
        <v>242</v>
      </c>
      <c r="C59" s="350">
        <v>128</v>
      </c>
      <c r="D59" s="350">
        <v>57</v>
      </c>
      <c r="E59" s="350">
        <v>2</v>
      </c>
      <c r="F59" s="350">
        <v>0</v>
      </c>
      <c r="G59" s="350">
        <v>0</v>
      </c>
      <c r="H59" s="350">
        <v>0</v>
      </c>
      <c r="I59" s="350">
        <v>0</v>
      </c>
      <c r="J59" s="409">
        <v>8</v>
      </c>
      <c r="K59" s="215">
        <f t="shared" si="4"/>
        <v>437</v>
      </c>
      <c r="L59" s="314">
        <f>SUM(K59/K69)</f>
        <v>4.0091743119266054E-2</v>
      </c>
    </row>
    <row r="60" spans="1:12" s="1301" customFormat="1" hidden="1" x14ac:dyDescent="0.25">
      <c r="A60" s="162">
        <v>10</v>
      </c>
      <c r="B60" s="408">
        <v>209</v>
      </c>
      <c r="C60" s="350">
        <v>106</v>
      </c>
      <c r="D60" s="350">
        <v>72</v>
      </c>
      <c r="E60" s="350">
        <v>4</v>
      </c>
      <c r="F60" s="350">
        <v>0</v>
      </c>
      <c r="G60" s="350">
        <v>0</v>
      </c>
      <c r="H60" s="350">
        <v>1</v>
      </c>
      <c r="I60" s="350">
        <v>0</v>
      </c>
      <c r="J60" s="409">
        <v>8</v>
      </c>
      <c r="K60" s="215">
        <f t="shared" si="4"/>
        <v>400</v>
      </c>
      <c r="L60" s="314">
        <f>SUM(K60/K69)</f>
        <v>3.669724770642202E-2</v>
      </c>
    </row>
    <row r="61" spans="1:12" s="1301" customFormat="1" hidden="1" x14ac:dyDescent="0.25">
      <c r="A61" s="162">
        <v>11</v>
      </c>
      <c r="B61" s="408">
        <v>193</v>
      </c>
      <c r="C61" s="350">
        <v>88</v>
      </c>
      <c r="D61" s="350">
        <v>92</v>
      </c>
      <c r="E61" s="350">
        <v>5</v>
      </c>
      <c r="F61" s="350">
        <v>0</v>
      </c>
      <c r="G61" s="350">
        <v>0</v>
      </c>
      <c r="H61" s="350">
        <v>2</v>
      </c>
      <c r="I61" s="350">
        <v>0</v>
      </c>
      <c r="J61" s="409">
        <v>9</v>
      </c>
      <c r="K61" s="215">
        <f t="shared" si="4"/>
        <v>389</v>
      </c>
      <c r="L61" s="314">
        <f>SUM(K61/K69)</f>
        <v>3.5688073394495416E-2</v>
      </c>
    </row>
    <row r="62" spans="1:12" s="1301" customFormat="1" hidden="1" x14ac:dyDescent="0.25">
      <c r="A62" s="162">
        <v>12</v>
      </c>
      <c r="B62" s="408">
        <v>200</v>
      </c>
      <c r="C62" s="350">
        <v>76</v>
      </c>
      <c r="D62" s="350">
        <v>119</v>
      </c>
      <c r="E62" s="350">
        <v>5</v>
      </c>
      <c r="F62" s="350">
        <v>0</v>
      </c>
      <c r="G62" s="350">
        <v>0</v>
      </c>
      <c r="H62" s="350">
        <v>1</v>
      </c>
      <c r="I62" s="350">
        <v>1</v>
      </c>
      <c r="J62" s="409">
        <v>12</v>
      </c>
      <c r="K62" s="215">
        <f t="shared" si="4"/>
        <v>414</v>
      </c>
      <c r="L62" s="314">
        <f>SUM(K62/K69)</f>
        <v>3.7981651376146786E-2</v>
      </c>
    </row>
    <row r="63" spans="1:12" s="1301" customFormat="1" hidden="1" x14ac:dyDescent="0.25">
      <c r="A63" s="162">
        <v>13</v>
      </c>
      <c r="B63" s="408">
        <v>185</v>
      </c>
      <c r="C63" s="350">
        <v>76</v>
      </c>
      <c r="D63" s="350">
        <v>135</v>
      </c>
      <c r="E63" s="350">
        <v>15</v>
      </c>
      <c r="F63" s="350">
        <v>0</v>
      </c>
      <c r="G63" s="350">
        <v>3</v>
      </c>
      <c r="H63" s="350">
        <v>4</v>
      </c>
      <c r="I63" s="350">
        <v>1</v>
      </c>
      <c r="J63" s="409">
        <v>13</v>
      </c>
      <c r="K63" s="215">
        <f t="shared" si="4"/>
        <v>432</v>
      </c>
      <c r="L63" s="314">
        <f>SUM(K63/K69)</f>
        <v>3.9633027522935779E-2</v>
      </c>
    </row>
    <row r="64" spans="1:12" s="1301" customFormat="1" hidden="1" x14ac:dyDescent="0.25">
      <c r="A64" s="162">
        <v>14</v>
      </c>
      <c r="B64" s="408">
        <v>177</v>
      </c>
      <c r="C64" s="350">
        <v>68</v>
      </c>
      <c r="D64" s="350">
        <v>171</v>
      </c>
      <c r="E64" s="350">
        <v>21</v>
      </c>
      <c r="F64" s="350">
        <v>0</v>
      </c>
      <c r="G64" s="350">
        <v>13</v>
      </c>
      <c r="H64" s="350">
        <v>1</v>
      </c>
      <c r="I64" s="350">
        <v>2</v>
      </c>
      <c r="J64" s="409">
        <v>12</v>
      </c>
      <c r="K64" s="215">
        <f t="shared" si="4"/>
        <v>465</v>
      </c>
      <c r="L64" s="314">
        <f>SUM(K64/K69)</f>
        <v>4.2660550458715599E-2</v>
      </c>
    </row>
    <row r="65" spans="1:12" s="1301" customFormat="1" hidden="1" x14ac:dyDescent="0.25">
      <c r="A65" s="162">
        <v>15</v>
      </c>
      <c r="B65" s="408">
        <v>192</v>
      </c>
      <c r="C65" s="350">
        <v>75</v>
      </c>
      <c r="D65" s="350">
        <v>214</v>
      </c>
      <c r="E65" s="350">
        <v>51</v>
      </c>
      <c r="F65" s="350">
        <v>0</v>
      </c>
      <c r="G65" s="350">
        <v>22</v>
      </c>
      <c r="H65" s="350">
        <v>3</v>
      </c>
      <c r="I65" s="350">
        <v>1</v>
      </c>
      <c r="J65" s="409">
        <v>25</v>
      </c>
      <c r="K65" s="215">
        <f t="shared" si="4"/>
        <v>583</v>
      </c>
      <c r="L65" s="314">
        <f>SUM(K65/K69)</f>
        <v>5.3486238532110091E-2</v>
      </c>
    </row>
    <row r="66" spans="1:12" s="1301" customFormat="1" hidden="1" x14ac:dyDescent="0.25">
      <c r="A66" s="162">
        <v>16</v>
      </c>
      <c r="B66" s="408">
        <v>183</v>
      </c>
      <c r="C66" s="350">
        <v>67</v>
      </c>
      <c r="D66" s="350">
        <v>214</v>
      </c>
      <c r="E66" s="350">
        <v>51</v>
      </c>
      <c r="F66" s="350">
        <v>0</v>
      </c>
      <c r="G66" s="350">
        <v>39</v>
      </c>
      <c r="H66" s="350">
        <v>4</v>
      </c>
      <c r="I66" s="350">
        <v>0</v>
      </c>
      <c r="J66" s="409">
        <v>26</v>
      </c>
      <c r="K66" s="215">
        <f t="shared" si="4"/>
        <v>584</v>
      </c>
      <c r="L66" s="314">
        <f>SUM(K66/K69)</f>
        <v>5.3577981651376144E-2</v>
      </c>
    </row>
    <row r="67" spans="1:12" s="1301" customFormat="1" hidden="1" x14ac:dyDescent="0.25">
      <c r="A67" s="162">
        <v>17</v>
      </c>
      <c r="B67" s="408">
        <v>182</v>
      </c>
      <c r="C67" s="350">
        <v>68</v>
      </c>
      <c r="D67" s="350">
        <v>277</v>
      </c>
      <c r="E67" s="350">
        <v>50</v>
      </c>
      <c r="F67" s="350">
        <v>0</v>
      </c>
      <c r="G67" s="350">
        <v>60</v>
      </c>
      <c r="H67" s="350">
        <v>11</v>
      </c>
      <c r="I67" s="350">
        <v>0</v>
      </c>
      <c r="J67" s="409">
        <v>29</v>
      </c>
      <c r="K67" s="215">
        <f t="shared" si="4"/>
        <v>677</v>
      </c>
      <c r="L67" s="314">
        <f>SUM(K67/K69)</f>
        <v>6.2110091743119267E-2</v>
      </c>
    </row>
    <row r="68" spans="1:12" s="1301" customFormat="1" ht="15.75" hidden="1" thickBot="1" x14ac:dyDescent="0.3">
      <c r="A68" s="163" t="s">
        <v>378</v>
      </c>
      <c r="B68" s="410">
        <v>34</v>
      </c>
      <c r="C68" s="411">
        <v>23</v>
      </c>
      <c r="D68" s="411">
        <v>153</v>
      </c>
      <c r="E68" s="411">
        <v>6</v>
      </c>
      <c r="F68" s="411">
        <v>624</v>
      </c>
      <c r="G68" s="411">
        <v>2</v>
      </c>
      <c r="H68" s="411">
        <v>1</v>
      </c>
      <c r="I68" s="411">
        <v>0</v>
      </c>
      <c r="J68" s="412">
        <v>39</v>
      </c>
      <c r="K68" s="216">
        <f t="shared" si="4"/>
        <v>882</v>
      </c>
      <c r="L68" s="621">
        <f>SUM(K68/K69)</f>
        <v>8.0917431192660552E-2</v>
      </c>
    </row>
    <row r="69" spans="1:12" s="1301" customFormat="1" ht="16.5" hidden="1" thickTop="1" thickBot="1" x14ac:dyDescent="0.3">
      <c r="A69" s="118" t="s">
        <v>132</v>
      </c>
      <c r="B69" s="280">
        <f>SUM(B50:B68)</f>
        <v>4911</v>
      </c>
      <c r="C69" s="281">
        <f t="shared" ref="C69:J69" si="5">SUM(C50:C68)</f>
        <v>3054</v>
      </c>
      <c r="D69" s="281">
        <f t="shared" si="5"/>
        <v>1627</v>
      </c>
      <c r="E69" s="281">
        <f t="shared" si="5"/>
        <v>221</v>
      </c>
      <c r="F69" s="281">
        <f t="shared" si="5"/>
        <v>624</v>
      </c>
      <c r="G69" s="281">
        <f t="shared" si="5"/>
        <v>139</v>
      </c>
      <c r="H69" s="281">
        <f t="shared" si="5"/>
        <v>37</v>
      </c>
      <c r="I69" s="281">
        <f t="shared" si="5"/>
        <v>5</v>
      </c>
      <c r="J69" s="282">
        <f t="shared" si="5"/>
        <v>282</v>
      </c>
      <c r="K69" s="213">
        <f>SUM(K50:K68)</f>
        <v>10900</v>
      </c>
      <c r="L69" s="622">
        <f>SUM(L50:L68)</f>
        <v>1</v>
      </c>
    </row>
    <row r="70" spans="1:12" s="1301" customFormat="1" ht="15.75" hidden="1" thickBot="1" x14ac:dyDescent="0.3">
      <c r="A70" s="86" t="s">
        <v>133</v>
      </c>
      <c r="B70" s="616">
        <f>SUM(B69/K69)</f>
        <v>0.45055045871559635</v>
      </c>
      <c r="C70" s="617">
        <f>SUM(C69/K69)</f>
        <v>0.28018348623853212</v>
      </c>
      <c r="D70" s="617">
        <f>SUM(D69/K69)</f>
        <v>0.14926605504587157</v>
      </c>
      <c r="E70" s="617">
        <f>SUM(E69/K69)</f>
        <v>2.0275229357798165E-2</v>
      </c>
      <c r="F70" s="617">
        <f>SUM(F69/K69)</f>
        <v>5.7247706422018346E-2</v>
      </c>
      <c r="G70" s="617">
        <f>SUM(G69/K69)</f>
        <v>1.2752293577981652E-2</v>
      </c>
      <c r="H70" s="617">
        <f>SUM(H69/K69)</f>
        <v>3.3944954128440367E-3</v>
      </c>
      <c r="I70" s="617">
        <f>SUM(I69/K69)</f>
        <v>4.5871559633027525E-4</v>
      </c>
      <c r="J70" s="618">
        <f>SUM(J69/K69)</f>
        <v>2.5871559633027522E-2</v>
      </c>
      <c r="K70" s="619">
        <f>SUM(B70:J70)</f>
        <v>1</v>
      </c>
      <c r="L70" s="395"/>
    </row>
    <row r="71" spans="1:12" s="1301" customFormat="1" ht="16.5" hidden="1" thickBot="1" x14ac:dyDescent="0.3">
      <c r="A71" s="2251" t="s">
        <v>263</v>
      </c>
      <c r="B71" s="2252"/>
      <c r="C71" s="2252"/>
      <c r="D71" s="2252"/>
      <c r="E71" s="2252"/>
      <c r="F71" s="2252"/>
      <c r="G71" s="2252"/>
      <c r="H71" s="2252"/>
      <c r="I71" s="2252"/>
      <c r="J71" s="2252"/>
      <c r="K71" s="2252"/>
      <c r="L71" s="2253"/>
    </row>
    <row r="72" spans="1:12" s="1301" customFormat="1" ht="78" hidden="1" customHeight="1" thickBot="1" x14ac:dyDescent="0.3">
      <c r="A72" s="129"/>
      <c r="B72" s="160" t="s">
        <v>379</v>
      </c>
      <c r="C72" s="160" t="s">
        <v>368</v>
      </c>
      <c r="D72" s="160" t="s">
        <v>369</v>
      </c>
      <c r="E72" s="160" t="s">
        <v>370</v>
      </c>
      <c r="F72" s="160" t="s">
        <v>371</v>
      </c>
      <c r="G72" s="160" t="s">
        <v>372</v>
      </c>
      <c r="H72" s="160" t="s">
        <v>373</v>
      </c>
      <c r="I72" s="160" t="s">
        <v>374</v>
      </c>
      <c r="J72" s="161" t="s">
        <v>375</v>
      </c>
      <c r="K72" s="575" t="s">
        <v>376</v>
      </c>
      <c r="L72" s="575" t="s">
        <v>161</v>
      </c>
    </row>
    <row r="73" spans="1:12" s="1301" customFormat="1" hidden="1" x14ac:dyDescent="0.25">
      <c r="A73" s="118" t="s">
        <v>377</v>
      </c>
      <c r="B73" s="406">
        <v>492</v>
      </c>
      <c r="C73" s="346">
        <v>431</v>
      </c>
      <c r="D73" s="346">
        <v>3</v>
      </c>
      <c r="E73" s="346">
        <v>1</v>
      </c>
      <c r="F73" s="346">
        <v>0</v>
      </c>
      <c r="G73" s="346">
        <v>0</v>
      </c>
      <c r="H73" s="346">
        <v>3</v>
      </c>
      <c r="I73" s="346">
        <v>0</v>
      </c>
      <c r="J73" s="407">
        <v>14</v>
      </c>
      <c r="K73" s="214">
        <f t="shared" ref="K73:K91" si="6">SUM(B73:J73)</f>
        <v>944</v>
      </c>
      <c r="L73" s="620">
        <f>SUM(K73/K92)</f>
        <v>8.0711354309165526E-2</v>
      </c>
    </row>
    <row r="74" spans="1:12" s="1301" customFormat="1" hidden="1" x14ac:dyDescent="0.25">
      <c r="A74" s="162">
        <v>1</v>
      </c>
      <c r="B74" s="408">
        <v>575</v>
      </c>
      <c r="C74" s="350">
        <v>450</v>
      </c>
      <c r="D74" s="350">
        <v>2</v>
      </c>
      <c r="E74" s="350">
        <v>1</v>
      </c>
      <c r="F74" s="350">
        <v>0</v>
      </c>
      <c r="G74" s="350">
        <v>0</v>
      </c>
      <c r="H74" s="350">
        <v>1</v>
      </c>
      <c r="I74" s="350">
        <v>0</v>
      </c>
      <c r="J74" s="409">
        <v>27</v>
      </c>
      <c r="K74" s="215">
        <f t="shared" si="6"/>
        <v>1056</v>
      </c>
      <c r="L74" s="314">
        <f>SUM(K74/K92)</f>
        <v>9.0287277701778385E-2</v>
      </c>
    </row>
    <row r="75" spans="1:12" s="1301" customFormat="1" hidden="1" x14ac:dyDescent="0.25">
      <c r="A75" s="162">
        <v>2</v>
      </c>
      <c r="B75" s="408">
        <v>423</v>
      </c>
      <c r="C75" s="350">
        <v>308</v>
      </c>
      <c r="D75" s="350">
        <v>3</v>
      </c>
      <c r="E75" s="350">
        <v>0</v>
      </c>
      <c r="F75" s="350">
        <v>0</v>
      </c>
      <c r="G75" s="350">
        <v>0</v>
      </c>
      <c r="H75" s="350">
        <v>1</v>
      </c>
      <c r="I75" s="350">
        <v>0</v>
      </c>
      <c r="J75" s="409">
        <v>19</v>
      </c>
      <c r="K75" s="215">
        <f t="shared" si="6"/>
        <v>754</v>
      </c>
      <c r="L75" s="314">
        <f>SUM(K75/K92)</f>
        <v>6.4466484268125859E-2</v>
      </c>
    </row>
    <row r="76" spans="1:12" s="1301" customFormat="1" hidden="1" x14ac:dyDescent="0.25">
      <c r="A76" s="162">
        <v>3</v>
      </c>
      <c r="B76" s="408">
        <v>331</v>
      </c>
      <c r="C76" s="350">
        <v>281</v>
      </c>
      <c r="D76" s="350">
        <v>1</v>
      </c>
      <c r="E76" s="350">
        <v>2</v>
      </c>
      <c r="F76" s="350">
        <v>0</v>
      </c>
      <c r="G76" s="350">
        <v>0</v>
      </c>
      <c r="H76" s="350">
        <v>1</v>
      </c>
      <c r="I76" s="350">
        <v>0</v>
      </c>
      <c r="J76" s="409">
        <v>11</v>
      </c>
      <c r="K76" s="215">
        <f t="shared" si="6"/>
        <v>627</v>
      </c>
      <c r="L76" s="314">
        <f>SUM(K76/K92)</f>
        <v>5.3608071135430917E-2</v>
      </c>
    </row>
    <row r="77" spans="1:12" s="1301" customFormat="1" hidden="1" x14ac:dyDescent="0.25">
      <c r="A77" s="162">
        <v>4</v>
      </c>
      <c r="B77" s="408">
        <v>356</v>
      </c>
      <c r="C77" s="350">
        <v>247</v>
      </c>
      <c r="D77" s="350">
        <v>1</v>
      </c>
      <c r="E77" s="350">
        <v>4</v>
      </c>
      <c r="F77" s="350">
        <v>0</v>
      </c>
      <c r="G77" s="350">
        <v>0</v>
      </c>
      <c r="H77" s="350">
        <v>1</v>
      </c>
      <c r="I77" s="350">
        <v>0</v>
      </c>
      <c r="J77" s="409">
        <v>9</v>
      </c>
      <c r="K77" s="215">
        <f t="shared" si="6"/>
        <v>618</v>
      </c>
      <c r="L77" s="314">
        <f>SUM(K77/K92)</f>
        <v>5.2838577291381666E-2</v>
      </c>
    </row>
    <row r="78" spans="1:12" s="1301" customFormat="1" hidden="1" x14ac:dyDescent="0.25">
      <c r="A78" s="162">
        <v>5</v>
      </c>
      <c r="B78" s="408">
        <v>348</v>
      </c>
      <c r="C78" s="350">
        <v>216</v>
      </c>
      <c r="D78" s="350">
        <v>10</v>
      </c>
      <c r="E78" s="350">
        <v>2</v>
      </c>
      <c r="F78" s="350">
        <v>0</v>
      </c>
      <c r="G78" s="350">
        <v>0</v>
      </c>
      <c r="H78" s="350">
        <v>1</v>
      </c>
      <c r="I78" s="350">
        <v>0</v>
      </c>
      <c r="J78" s="409">
        <v>20</v>
      </c>
      <c r="K78" s="215">
        <f t="shared" si="6"/>
        <v>597</v>
      </c>
      <c r="L78" s="314">
        <f>SUM(K78/K92)</f>
        <v>5.1043091655266756E-2</v>
      </c>
    </row>
    <row r="79" spans="1:12" s="1301" customFormat="1" hidden="1" x14ac:dyDescent="0.25">
      <c r="A79" s="162">
        <v>6</v>
      </c>
      <c r="B79" s="408">
        <v>310</v>
      </c>
      <c r="C79" s="350">
        <v>200</v>
      </c>
      <c r="D79" s="350">
        <v>23</v>
      </c>
      <c r="E79" s="350">
        <v>3</v>
      </c>
      <c r="F79" s="350">
        <v>0</v>
      </c>
      <c r="G79" s="350">
        <v>0</v>
      </c>
      <c r="H79" s="350">
        <v>0</v>
      </c>
      <c r="I79" s="350">
        <v>0</v>
      </c>
      <c r="J79" s="409">
        <v>16</v>
      </c>
      <c r="K79" s="215">
        <f t="shared" si="6"/>
        <v>552</v>
      </c>
      <c r="L79" s="314">
        <f>SUM(K79/K92)</f>
        <v>4.7195622435020519E-2</v>
      </c>
    </row>
    <row r="80" spans="1:12" s="1301" customFormat="1" hidden="1" x14ac:dyDescent="0.25">
      <c r="A80" s="162">
        <v>7</v>
      </c>
      <c r="B80" s="408">
        <v>283</v>
      </c>
      <c r="C80" s="350">
        <v>162</v>
      </c>
      <c r="D80" s="350">
        <v>36</v>
      </c>
      <c r="E80" s="350">
        <v>1</v>
      </c>
      <c r="F80" s="350">
        <v>0</v>
      </c>
      <c r="G80" s="350">
        <v>0</v>
      </c>
      <c r="H80" s="350">
        <v>2</v>
      </c>
      <c r="I80" s="350">
        <v>0</v>
      </c>
      <c r="J80" s="409">
        <v>17</v>
      </c>
      <c r="K80" s="215">
        <f t="shared" si="6"/>
        <v>501</v>
      </c>
      <c r="L80" s="314">
        <f>SUM(K80/K92)</f>
        <v>4.2835157318741449E-2</v>
      </c>
    </row>
    <row r="81" spans="1:12" s="1301" customFormat="1" hidden="1" x14ac:dyDescent="0.25">
      <c r="A81" s="162">
        <v>8</v>
      </c>
      <c r="B81" s="408">
        <v>291</v>
      </c>
      <c r="C81" s="350">
        <v>152</v>
      </c>
      <c r="D81" s="350">
        <v>64</v>
      </c>
      <c r="E81" s="350">
        <v>2</v>
      </c>
      <c r="F81" s="350">
        <v>0</v>
      </c>
      <c r="G81" s="350">
        <v>0</v>
      </c>
      <c r="H81" s="350">
        <v>1</v>
      </c>
      <c r="I81" s="350">
        <v>0</v>
      </c>
      <c r="J81" s="409">
        <v>12</v>
      </c>
      <c r="K81" s="215">
        <f t="shared" si="6"/>
        <v>522</v>
      </c>
      <c r="L81" s="314">
        <f>SUM(K81/K92)</f>
        <v>4.4630642954856359E-2</v>
      </c>
    </row>
    <row r="82" spans="1:12" s="1301" customFormat="1" hidden="1" x14ac:dyDescent="0.25">
      <c r="A82" s="162">
        <v>9</v>
      </c>
      <c r="B82" s="408">
        <v>224</v>
      </c>
      <c r="C82" s="350">
        <v>130</v>
      </c>
      <c r="D82" s="350">
        <v>63</v>
      </c>
      <c r="E82" s="350">
        <v>5</v>
      </c>
      <c r="F82" s="350">
        <v>0</v>
      </c>
      <c r="G82" s="350">
        <v>0</v>
      </c>
      <c r="H82" s="350">
        <v>0</v>
      </c>
      <c r="I82" s="350">
        <v>0</v>
      </c>
      <c r="J82" s="409">
        <v>12</v>
      </c>
      <c r="K82" s="215">
        <f t="shared" si="6"/>
        <v>434</v>
      </c>
      <c r="L82" s="314">
        <f>SUM(K82/K92)</f>
        <v>3.7106703146374827E-2</v>
      </c>
    </row>
    <row r="83" spans="1:12" s="1301" customFormat="1" hidden="1" x14ac:dyDescent="0.25">
      <c r="A83" s="162">
        <v>10</v>
      </c>
      <c r="B83" s="408">
        <v>230</v>
      </c>
      <c r="C83" s="350">
        <v>109</v>
      </c>
      <c r="D83" s="350">
        <v>63</v>
      </c>
      <c r="E83" s="350">
        <v>3</v>
      </c>
      <c r="F83" s="350">
        <v>0</v>
      </c>
      <c r="G83" s="350">
        <v>0</v>
      </c>
      <c r="H83" s="350">
        <v>2</v>
      </c>
      <c r="I83" s="350">
        <v>0</v>
      </c>
      <c r="J83" s="409">
        <v>14</v>
      </c>
      <c r="K83" s="215">
        <f t="shared" si="6"/>
        <v>421</v>
      </c>
      <c r="L83" s="314">
        <f>SUM(K83/K92)</f>
        <v>3.5995212038303692E-2</v>
      </c>
    </row>
    <row r="84" spans="1:12" s="1301" customFormat="1" hidden="1" x14ac:dyDescent="0.25">
      <c r="A84" s="162">
        <v>11</v>
      </c>
      <c r="B84" s="408">
        <v>225</v>
      </c>
      <c r="C84" s="350">
        <v>107</v>
      </c>
      <c r="D84" s="350">
        <v>97</v>
      </c>
      <c r="E84" s="350">
        <v>3</v>
      </c>
      <c r="F84" s="350">
        <v>0</v>
      </c>
      <c r="G84" s="350">
        <v>0</v>
      </c>
      <c r="H84" s="350">
        <v>1</v>
      </c>
      <c r="I84" s="350">
        <v>0</v>
      </c>
      <c r="J84" s="409">
        <v>12</v>
      </c>
      <c r="K84" s="215">
        <f t="shared" si="6"/>
        <v>445</v>
      </c>
      <c r="L84" s="314">
        <f>SUM(K84/K92)</f>
        <v>3.8047195622435019E-2</v>
      </c>
    </row>
    <row r="85" spans="1:12" s="1301" customFormat="1" hidden="1" x14ac:dyDescent="0.25">
      <c r="A85" s="162">
        <v>12</v>
      </c>
      <c r="B85" s="408">
        <v>204</v>
      </c>
      <c r="C85" s="350">
        <v>80</v>
      </c>
      <c r="D85" s="350">
        <v>109</v>
      </c>
      <c r="E85" s="350">
        <v>11</v>
      </c>
      <c r="F85" s="350">
        <v>0</v>
      </c>
      <c r="G85" s="350">
        <v>0</v>
      </c>
      <c r="H85" s="350">
        <v>1</v>
      </c>
      <c r="I85" s="350">
        <v>0</v>
      </c>
      <c r="J85" s="409">
        <v>12</v>
      </c>
      <c r="K85" s="215">
        <f t="shared" si="6"/>
        <v>417</v>
      </c>
      <c r="L85" s="314">
        <f>SUM(K85/K92)</f>
        <v>3.5653214774281808E-2</v>
      </c>
    </row>
    <row r="86" spans="1:12" s="1301" customFormat="1" hidden="1" x14ac:dyDescent="0.25">
      <c r="A86" s="162">
        <v>13</v>
      </c>
      <c r="B86" s="408">
        <v>206</v>
      </c>
      <c r="C86" s="350">
        <v>94</v>
      </c>
      <c r="D86" s="350">
        <v>144</v>
      </c>
      <c r="E86" s="350">
        <v>10</v>
      </c>
      <c r="F86" s="350">
        <v>0</v>
      </c>
      <c r="G86" s="350">
        <v>0</v>
      </c>
      <c r="H86" s="350">
        <v>3</v>
      </c>
      <c r="I86" s="350">
        <v>0</v>
      </c>
      <c r="J86" s="409">
        <v>17</v>
      </c>
      <c r="K86" s="215">
        <f t="shared" si="6"/>
        <v>474</v>
      </c>
      <c r="L86" s="314">
        <f>SUM(K86/K92)</f>
        <v>4.0526675786593705E-2</v>
      </c>
    </row>
    <row r="87" spans="1:12" s="1301" customFormat="1" hidden="1" x14ac:dyDescent="0.25">
      <c r="A87" s="162">
        <v>14</v>
      </c>
      <c r="B87" s="408">
        <v>214</v>
      </c>
      <c r="C87" s="350">
        <v>81</v>
      </c>
      <c r="D87" s="350">
        <v>163</v>
      </c>
      <c r="E87" s="350">
        <v>26</v>
      </c>
      <c r="F87" s="350">
        <v>0</v>
      </c>
      <c r="G87" s="350">
        <v>8</v>
      </c>
      <c r="H87" s="350">
        <v>3</v>
      </c>
      <c r="I87" s="350">
        <v>0</v>
      </c>
      <c r="J87" s="409">
        <v>19</v>
      </c>
      <c r="K87" s="215">
        <f t="shared" si="6"/>
        <v>514</v>
      </c>
      <c r="L87" s="314">
        <f>SUM(K87/K92)</f>
        <v>4.3946648426812583E-2</v>
      </c>
    </row>
    <row r="88" spans="1:12" s="1301" customFormat="1" hidden="1" x14ac:dyDescent="0.25">
      <c r="A88" s="162">
        <v>15</v>
      </c>
      <c r="B88" s="408">
        <v>222</v>
      </c>
      <c r="C88" s="350">
        <v>81</v>
      </c>
      <c r="D88" s="350">
        <v>194</v>
      </c>
      <c r="E88" s="350">
        <v>51</v>
      </c>
      <c r="F88" s="350">
        <v>0</v>
      </c>
      <c r="G88" s="350">
        <v>23</v>
      </c>
      <c r="H88" s="350">
        <v>2</v>
      </c>
      <c r="I88" s="350">
        <v>0</v>
      </c>
      <c r="J88" s="409">
        <v>25</v>
      </c>
      <c r="K88" s="215">
        <f t="shared" si="6"/>
        <v>598</v>
      </c>
      <c r="L88" s="314">
        <f>SUM(K88/K92)</f>
        <v>5.1128590971272231E-2</v>
      </c>
    </row>
    <row r="89" spans="1:12" s="1301" customFormat="1" hidden="1" x14ac:dyDescent="0.25">
      <c r="A89" s="162">
        <v>16</v>
      </c>
      <c r="B89" s="408">
        <v>202</v>
      </c>
      <c r="C89" s="350">
        <v>76</v>
      </c>
      <c r="D89" s="350">
        <v>211</v>
      </c>
      <c r="E89" s="350">
        <v>53</v>
      </c>
      <c r="F89" s="350">
        <v>0</v>
      </c>
      <c r="G89" s="350">
        <v>45</v>
      </c>
      <c r="H89" s="350">
        <v>5</v>
      </c>
      <c r="I89" s="350">
        <v>0</v>
      </c>
      <c r="J89" s="409">
        <v>30</v>
      </c>
      <c r="K89" s="215">
        <f t="shared" si="6"/>
        <v>622</v>
      </c>
      <c r="L89" s="314">
        <f>SUM(K89/K92)</f>
        <v>5.3180574555403558E-2</v>
      </c>
    </row>
    <row r="90" spans="1:12" s="1301" customFormat="1" hidden="1" x14ac:dyDescent="0.25">
      <c r="A90" s="162">
        <v>17</v>
      </c>
      <c r="B90" s="408">
        <v>192</v>
      </c>
      <c r="C90" s="350">
        <v>80</v>
      </c>
      <c r="D90" s="350">
        <v>283</v>
      </c>
      <c r="E90" s="350">
        <v>61</v>
      </c>
      <c r="F90" s="350">
        <v>2</v>
      </c>
      <c r="G90" s="350">
        <v>63</v>
      </c>
      <c r="H90" s="350">
        <v>5</v>
      </c>
      <c r="I90" s="350">
        <v>0</v>
      </c>
      <c r="J90" s="409">
        <v>39</v>
      </c>
      <c r="K90" s="215">
        <f t="shared" si="6"/>
        <v>725</v>
      </c>
      <c r="L90" s="314">
        <f>SUM(K90/K92)</f>
        <v>6.1987004103967167E-2</v>
      </c>
    </row>
    <row r="91" spans="1:12" s="1301" customFormat="1" ht="15.75" hidden="1" thickBot="1" x14ac:dyDescent="0.3">
      <c r="A91" s="163" t="s">
        <v>378</v>
      </c>
      <c r="B91" s="410">
        <v>25</v>
      </c>
      <c r="C91" s="411">
        <v>27</v>
      </c>
      <c r="D91" s="411">
        <v>149</v>
      </c>
      <c r="E91" s="411">
        <v>3</v>
      </c>
      <c r="F91" s="411">
        <v>606</v>
      </c>
      <c r="G91" s="411">
        <v>3</v>
      </c>
      <c r="H91" s="411">
        <v>0</v>
      </c>
      <c r="I91" s="411">
        <v>0</v>
      </c>
      <c r="J91" s="412">
        <v>62</v>
      </c>
      <c r="K91" s="216">
        <f t="shared" si="6"/>
        <v>875</v>
      </c>
      <c r="L91" s="621">
        <f>SUM(K91/K92)</f>
        <v>7.4811901504787962E-2</v>
      </c>
    </row>
    <row r="92" spans="1:12" s="1301" customFormat="1" ht="16.5" hidden="1" thickTop="1" thickBot="1" x14ac:dyDescent="0.3">
      <c r="A92" s="118" t="s">
        <v>132</v>
      </c>
      <c r="B92" s="280">
        <f>SUM(B73:B91)</f>
        <v>5353</v>
      </c>
      <c r="C92" s="281">
        <f t="shared" ref="C92:J92" si="7">SUM(C73:C91)</f>
        <v>3312</v>
      </c>
      <c r="D92" s="281">
        <f t="shared" si="7"/>
        <v>1619</v>
      </c>
      <c r="E92" s="281">
        <f t="shared" si="7"/>
        <v>242</v>
      </c>
      <c r="F92" s="281">
        <f t="shared" si="7"/>
        <v>608</v>
      </c>
      <c r="G92" s="281">
        <f t="shared" si="7"/>
        <v>142</v>
      </c>
      <c r="H92" s="281">
        <f t="shared" si="7"/>
        <v>33</v>
      </c>
      <c r="I92" s="281">
        <f t="shared" si="7"/>
        <v>0</v>
      </c>
      <c r="J92" s="282">
        <f t="shared" si="7"/>
        <v>387</v>
      </c>
      <c r="K92" s="213">
        <f>SUM(K73:K91)</f>
        <v>11696</v>
      </c>
      <c r="L92" s="622">
        <f>SUM(L73:L91)</f>
        <v>1</v>
      </c>
    </row>
    <row r="93" spans="1:12" s="1301" customFormat="1" ht="15.75" hidden="1" thickBot="1" x14ac:dyDescent="0.3">
      <c r="A93" s="86" t="s">
        <v>133</v>
      </c>
      <c r="B93" s="616">
        <f>SUM(B92/K92)</f>
        <v>0.45767783857729138</v>
      </c>
      <c r="C93" s="617">
        <f>SUM(C92/K92)</f>
        <v>0.28317373461012313</v>
      </c>
      <c r="D93" s="617">
        <f>SUM(D92/K92)</f>
        <v>0.1384233926128591</v>
      </c>
      <c r="E93" s="617">
        <f>SUM(E92/K92)</f>
        <v>2.0690834473324215E-2</v>
      </c>
      <c r="F93" s="617">
        <f>SUM(F92/K92)</f>
        <v>5.1983584131326949E-2</v>
      </c>
      <c r="G93" s="617">
        <f>SUM(G92/K92)</f>
        <v>1.2140902872777018E-2</v>
      </c>
      <c r="H93" s="617">
        <f>SUM(H92/K92)</f>
        <v>2.8214774281805745E-3</v>
      </c>
      <c r="I93" s="617">
        <f>SUM(I92/K92)</f>
        <v>0</v>
      </c>
      <c r="J93" s="618">
        <f>SUM(J92/K92)</f>
        <v>3.3088235294117647E-2</v>
      </c>
      <c r="K93" s="619">
        <f>SUM(B93:J93)</f>
        <v>1.0000000000000002</v>
      </c>
      <c r="L93" s="395"/>
    </row>
    <row r="94" spans="1:12" s="1301" customFormat="1" ht="16.5" hidden="1" thickBot="1" x14ac:dyDescent="0.3">
      <c r="A94" s="2251" t="s">
        <v>264</v>
      </c>
      <c r="B94" s="2252"/>
      <c r="C94" s="2252"/>
      <c r="D94" s="2252"/>
      <c r="E94" s="2252"/>
      <c r="F94" s="2252"/>
      <c r="G94" s="2252"/>
      <c r="H94" s="2252"/>
      <c r="I94" s="2252"/>
      <c r="J94" s="2252"/>
      <c r="K94" s="2252"/>
      <c r="L94" s="2253"/>
    </row>
    <row r="95" spans="1:12" s="1301" customFormat="1" ht="78" hidden="1" customHeight="1" thickBot="1" x14ac:dyDescent="0.3">
      <c r="A95" s="129"/>
      <c r="B95" s="159" t="s">
        <v>367</v>
      </c>
      <c r="C95" s="160" t="s">
        <v>368</v>
      </c>
      <c r="D95" s="160" t="s">
        <v>369</v>
      </c>
      <c r="E95" s="160" t="s">
        <v>370</v>
      </c>
      <c r="F95" s="160" t="s">
        <v>371</v>
      </c>
      <c r="G95" s="160" t="s">
        <v>372</v>
      </c>
      <c r="H95" s="160" t="s">
        <v>373</v>
      </c>
      <c r="I95" s="160" t="s">
        <v>374</v>
      </c>
      <c r="J95" s="161" t="s">
        <v>375</v>
      </c>
      <c r="K95" s="575" t="s">
        <v>376</v>
      </c>
      <c r="L95" s="575" t="s">
        <v>161</v>
      </c>
    </row>
    <row r="96" spans="1:12" s="1301" customFormat="1" hidden="1" x14ac:dyDescent="0.25">
      <c r="A96" s="118" t="s">
        <v>377</v>
      </c>
      <c r="B96" s="406">
        <v>592</v>
      </c>
      <c r="C96" s="346">
        <v>463</v>
      </c>
      <c r="D96" s="346">
        <v>1</v>
      </c>
      <c r="E96" s="346">
        <v>3</v>
      </c>
      <c r="F96" s="346">
        <v>0</v>
      </c>
      <c r="G96" s="346">
        <v>0</v>
      </c>
      <c r="H96" s="346">
        <v>1</v>
      </c>
      <c r="I96" s="346">
        <v>0</v>
      </c>
      <c r="J96" s="407">
        <v>19</v>
      </c>
      <c r="K96" s="214">
        <f t="shared" ref="K96:K114" si="8">SUM(B96:J96)</f>
        <v>1079</v>
      </c>
      <c r="L96" s="620">
        <f>SUM(K96/K115)</f>
        <v>8.6003507093894468E-2</v>
      </c>
    </row>
    <row r="97" spans="1:12" s="1301" customFormat="1" hidden="1" x14ac:dyDescent="0.25">
      <c r="A97" s="162">
        <v>1</v>
      </c>
      <c r="B97" s="408">
        <v>592</v>
      </c>
      <c r="C97" s="350">
        <v>510</v>
      </c>
      <c r="D97" s="350">
        <v>3</v>
      </c>
      <c r="E97" s="350">
        <v>1</v>
      </c>
      <c r="F97" s="350">
        <v>0</v>
      </c>
      <c r="G97" s="350">
        <v>0</v>
      </c>
      <c r="H97" s="350">
        <v>1</v>
      </c>
      <c r="I97" s="350">
        <v>0</v>
      </c>
      <c r="J97" s="409">
        <v>21</v>
      </c>
      <c r="K97" s="215">
        <f t="shared" si="8"/>
        <v>1128</v>
      </c>
      <c r="L97" s="314">
        <f>SUM(K97/K115)</f>
        <v>8.9909134385461498E-2</v>
      </c>
    </row>
    <row r="98" spans="1:12" s="1301" customFormat="1" hidden="1" x14ac:dyDescent="0.25">
      <c r="A98" s="162">
        <v>2</v>
      </c>
      <c r="B98" s="408">
        <v>432</v>
      </c>
      <c r="C98" s="350">
        <v>380</v>
      </c>
      <c r="D98" s="350">
        <v>4</v>
      </c>
      <c r="E98" s="350">
        <v>2</v>
      </c>
      <c r="F98" s="350">
        <v>0</v>
      </c>
      <c r="G98" s="350">
        <v>0</v>
      </c>
      <c r="H98" s="350">
        <v>1</v>
      </c>
      <c r="I98" s="350">
        <v>0</v>
      </c>
      <c r="J98" s="409">
        <v>11</v>
      </c>
      <c r="K98" s="215">
        <f t="shared" si="8"/>
        <v>830</v>
      </c>
      <c r="L98" s="314">
        <f>SUM(K98/K115)</f>
        <v>6.6156543918380356E-2</v>
      </c>
    </row>
    <row r="99" spans="1:12" s="1301" customFormat="1" hidden="1" x14ac:dyDescent="0.25">
      <c r="A99" s="162">
        <v>3</v>
      </c>
      <c r="B99" s="408">
        <v>420</v>
      </c>
      <c r="C99" s="350">
        <v>316</v>
      </c>
      <c r="D99" s="350">
        <v>1</v>
      </c>
      <c r="E99" s="350">
        <v>1</v>
      </c>
      <c r="F99" s="350">
        <v>0</v>
      </c>
      <c r="G99" s="350">
        <v>0</v>
      </c>
      <c r="H99" s="350">
        <v>1</v>
      </c>
      <c r="I99" s="350">
        <v>0</v>
      </c>
      <c r="J99" s="409">
        <v>8</v>
      </c>
      <c r="K99" s="215">
        <f t="shared" si="8"/>
        <v>747</v>
      </c>
      <c r="L99" s="314">
        <f>SUM(K99/K115)</f>
        <v>5.9540889526542323E-2</v>
      </c>
    </row>
    <row r="100" spans="1:12" s="1301" customFormat="1" hidden="1" x14ac:dyDescent="0.25">
      <c r="A100" s="162">
        <v>4</v>
      </c>
      <c r="B100" s="408">
        <v>376</v>
      </c>
      <c r="C100" s="350">
        <v>256</v>
      </c>
      <c r="D100" s="350">
        <v>4</v>
      </c>
      <c r="E100" s="350">
        <v>1</v>
      </c>
      <c r="F100" s="350">
        <v>0</v>
      </c>
      <c r="G100" s="350">
        <v>0</v>
      </c>
      <c r="H100" s="350">
        <v>2</v>
      </c>
      <c r="I100" s="350">
        <v>0</v>
      </c>
      <c r="J100" s="409">
        <v>16</v>
      </c>
      <c r="K100" s="215">
        <f t="shared" si="8"/>
        <v>655</v>
      </c>
      <c r="L100" s="314">
        <f>SUM(K100/K115)</f>
        <v>5.2207875019926672E-2</v>
      </c>
    </row>
    <row r="101" spans="1:12" s="1301" customFormat="1" hidden="1" x14ac:dyDescent="0.25">
      <c r="A101" s="162">
        <v>5</v>
      </c>
      <c r="B101" s="408">
        <v>346</v>
      </c>
      <c r="C101" s="350">
        <v>256</v>
      </c>
      <c r="D101" s="350">
        <v>18</v>
      </c>
      <c r="E101" s="350">
        <v>3</v>
      </c>
      <c r="F101" s="350">
        <v>0</v>
      </c>
      <c r="G101" s="350">
        <v>0</v>
      </c>
      <c r="H101" s="350">
        <v>1</v>
      </c>
      <c r="I101" s="350">
        <v>0</v>
      </c>
      <c r="J101" s="409">
        <v>15</v>
      </c>
      <c r="K101" s="215">
        <f t="shared" si="8"/>
        <v>639</v>
      </c>
      <c r="L101" s="314">
        <f>SUM(K101/K115)</f>
        <v>5.0932568149210905E-2</v>
      </c>
    </row>
    <row r="102" spans="1:12" s="1301" customFormat="1" hidden="1" x14ac:dyDescent="0.25">
      <c r="A102" s="162">
        <v>6</v>
      </c>
      <c r="B102" s="408">
        <v>327</v>
      </c>
      <c r="C102" s="350">
        <v>218</v>
      </c>
      <c r="D102" s="350">
        <v>41</v>
      </c>
      <c r="E102" s="350">
        <v>1</v>
      </c>
      <c r="F102" s="350">
        <v>0</v>
      </c>
      <c r="G102" s="350">
        <v>0</v>
      </c>
      <c r="H102" s="350">
        <v>1</v>
      </c>
      <c r="I102" s="350">
        <v>0</v>
      </c>
      <c r="J102" s="409">
        <v>14</v>
      </c>
      <c r="K102" s="215">
        <f t="shared" si="8"/>
        <v>602</v>
      </c>
      <c r="L102" s="314">
        <f>SUM(K102/K115)</f>
        <v>4.7983421010680698E-2</v>
      </c>
    </row>
    <row r="103" spans="1:12" s="1301" customFormat="1" hidden="1" x14ac:dyDescent="0.25">
      <c r="A103" s="162">
        <v>7</v>
      </c>
      <c r="B103" s="408">
        <v>300</v>
      </c>
      <c r="C103" s="350">
        <v>206</v>
      </c>
      <c r="D103" s="350">
        <v>53</v>
      </c>
      <c r="E103" s="350">
        <v>0</v>
      </c>
      <c r="F103" s="350">
        <v>0</v>
      </c>
      <c r="G103" s="350">
        <v>0</v>
      </c>
      <c r="H103" s="350">
        <v>2</v>
      </c>
      <c r="I103" s="350">
        <v>0</v>
      </c>
      <c r="J103" s="409">
        <v>8</v>
      </c>
      <c r="K103" s="215">
        <f t="shared" si="8"/>
        <v>569</v>
      </c>
      <c r="L103" s="314">
        <f>SUM(K103/K115)</f>
        <v>4.5353100589829429E-2</v>
      </c>
    </row>
    <row r="104" spans="1:12" s="1301" customFormat="1" hidden="1" x14ac:dyDescent="0.25">
      <c r="A104" s="162">
        <v>8</v>
      </c>
      <c r="B104" s="408">
        <v>293</v>
      </c>
      <c r="C104" s="350">
        <v>158</v>
      </c>
      <c r="D104" s="350">
        <v>60</v>
      </c>
      <c r="E104" s="350">
        <v>0</v>
      </c>
      <c r="F104" s="350">
        <v>0</v>
      </c>
      <c r="G104" s="350">
        <v>0</v>
      </c>
      <c r="H104" s="350">
        <v>1</v>
      </c>
      <c r="I104" s="350">
        <v>0</v>
      </c>
      <c r="J104" s="409">
        <v>6</v>
      </c>
      <c r="K104" s="215">
        <f t="shared" si="8"/>
        <v>518</v>
      </c>
      <c r="L104" s="314">
        <f>SUM(K104/K115)</f>
        <v>4.1288059939422923E-2</v>
      </c>
    </row>
    <row r="105" spans="1:12" s="1301" customFormat="1" hidden="1" x14ac:dyDescent="0.25">
      <c r="A105" s="162">
        <v>9</v>
      </c>
      <c r="B105" s="408">
        <v>230</v>
      </c>
      <c r="C105" s="350">
        <v>164</v>
      </c>
      <c r="D105" s="350">
        <v>65</v>
      </c>
      <c r="E105" s="350">
        <v>3</v>
      </c>
      <c r="F105" s="350">
        <v>0</v>
      </c>
      <c r="G105" s="350">
        <v>0</v>
      </c>
      <c r="H105" s="350">
        <v>2</v>
      </c>
      <c r="I105" s="350">
        <v>0</v>
      </c>
      <c r="J105" s="409">
        <v>6</v>
      </c>
      <c r="K105" s="215">
        <f t="shared" si="8"/>
        <v>470</v>
      </c>
      <c r="L105" s="314">
        <f>SUM(K105/K115)</f>
        <v>3.7462139327275629E-2</v>
      </c>
    </row>
    <row r="106" spans="1:12" s="1301" customFormat="1" hidden="1" x14ac:dyDescent="0.25">
      <c r="A106" s="162">
        <v>10</v>
      </c>
      <c r="B106" s="408">
        <v>222</v>
      </c>
      <c r="C106" s="350">
        <v>113</v>
      </c>
      <c r="D106" s="350">
        <v>81</v>
      </c>
      <c r="E106" s="350">
        <v>2</v>
      </c>
      <c r="F106" s="350">
        <v>0</v>
      </c>
      <c r="G106" s="350">
        <v>0</v>
      </c>
      <c r="H106" s="350">
        <v>1</v>
      </c>
      <c r="I106" s="350">
        <v>0</v>
      </c>
      <c r="J106" s="409">
        <v>8</v>
      </c>
      <c r="K106" s="215">
        <f t="shared" si="8"/>
        <v>427</v>
      </c>
      <c r="L106" s="314">
        <f>SUM(K106/K115)</f>
        <v>3.4034752112227007E-2</v>
      </c>
    </row>
    <row r="107" spans="1:12" s="1301" customFormat="1" hidden="1" x14ac:dyDescent="0.25">
      <c r="A107" s="162">
        <v>11</v>
      </c>
      <c r="B107" s="408">
        <v>233</v>
      </c>
      <c r="C107" s="350">
        <v>106</v>
      </c>
      <c r="D107" s="350">
        <v>105</v>
      </c>
      <c r="E107" s="350">
        <v>2</v>
      </c>
      <c r="F107" s="350">
        <v>0</v>
      </c>
      <c r="G107" s="350">
        <v>0</v>
      </c>
      <c r="H107" s="350">
        <v>1</v>
      </c>
      <c r="I107" s="350">
        <v>0</v>
      </c>
      <c r="J107" s="409">
        <v>10</v>
      </c>
      <c r="K107" s="215">
        <f t="shared" si="8"/>
        <v>457</v>
      </c>
      <c r="L107" s="314">
        <f>SUM(K107/K115)</f>
        <v>3.6425952494819065E-2</v>
      </c>
    </row>
    <row r="108" spans="1:12" s="1301" customFormat="1" hidden="1" x14ac:dyDescent="0.25">
      <c r="A108" s="162">
        <v>12</v>
      </c>
      <c r="B108" s="408">
        <v>203</v>
      </c>
      <c r="C108" s="350">
        <v>96</v>
      </c>
      <c r="D108" s="350">
        <v>121</v>
      </c>
      <c r="E108" s="350">
        <v>3</v>
      </c>
      <c r="F108" s="350">
        <v>0</v>
      </c>
      <c r="G108" s="350">
        <v>0</v>
      </c>
      <c r="H108" s="350">
        <v>1</v>
      </c>
      <c r="I108" s="350">
        <v>0</v>
      </c>
      <c r="J108" s="409">
        <v>15</v>
      </c>
      <c r="K108" s="215">
        <f t="shared" si="8"/>
        <v>439</v>
      </c>
      <c r="L108" s="314">
        <f>SUM(K108/K115)</f>
        <v>3.4991232265263829E-2</v>
      </c>
    </row>
    <row r="109" spans="1:12" s="1301" customFormat="1" hidden="1" x14ac:dyDescent="0.25">
      <c r="A109" s="162">
        <v>13</v>
      </c>
      <c r="B109" s="408">
        <v>215</v>
      </c>
      <c r="C109" s="350">
        <v>101</v>
      </c>
      <c r="D109" s="350">
        <v>155</v>
      </c>
      <c r="E109" s="350">
        <v>10</v>
      </c>
      <c r="F109" s="350">
        <v>0</v>
      </c>
      <c r="G109" s="350">
        <v>0</v>
      </c>
      <c r="H109" s="350">
        <v>1</v>
      </c>
      <c r="I109" s="350">
        <v>0</v>
      </c>
      <c r="J109" s="409">
        <v>11</v>
      </c>
      <c r="K109" s="215">
        <f t="shared" si="8"/>
        <v>493</v>
      </c>
      <c r="L109" s="314">
        <f>SUM(K109/K115)</f>
        <v>3.9295392953929538E-2</v>
      </c>
    </row>
    <row r="110" spans="1:12" s="1301" customFormat="1" hidden="1" x14ac:dyDescent="0.25">
      <c r="A110" s="162">
        <v>14</v>
      </c>
      <c r="B110" s="408">
        <v>232</v>
      </c>
      <c r="C110" s="350">
        <v>90</v>
      </c>
      <c r="D110" s="350">
        <v>198</v>
      </c>
      <c r="E110" s="350">
        <v>26</v>
      </c>
      <c r="F110" s="350">
        <v>0</v>
      </c>
      <c r="G110" s="350">
        <v>3</v>
      </c>
      <c r="H110" s="350">
        <v>2</v>
      </c>
      <c r="I110" s="350">
        <v>0</v>
      </c>
      <c r="J110" s="409">
        <v>18</v>
      </c>
      <c r="K110" s="215">
        <f t="shared" si="8"/>
        <v>569</v>
      </c>
      <c r="L110" s="314">
        <f>SUM(K110/K115)</f>
        <v>4.5353100589829429E-2</v>
      </c>
    </row>
    <row r="111" spans="1:12" s="1301" customFormat="1" hidden="1" x14ac:dyDescent="0.25">
      <c r="A111" s="162">
        <v>15</v>
      </c>
      <c r="B111" s="408">
        <v>217</v>
      </c>
      <c r="C111" s="350">
        <v>88</v>
      </c>
      <c r="D111" s="350">
        <v>224</v>
      </c>
      <c r="E111" s="350">
        <v>28</v>
      </c>
      <c r="F111" s="350">
        <v>0</v>
      </c>
      <c r="G111" s="350">
        <v>19</v>
      </c>
      <c r="H111" s="350">
        <v>1</v>
      </c>
      <c r="I111" s="350">
        <v>0</v>
      </c>
      <c r="J111" s="409">
        <v>19</v>
      </c>
      <c r="K111" s="215">
        <f t="shared" si="8"/>
        <v>596</v>
      </c>
      <c r="L111" s="314">
        <f>SUM(K111/K115)</f>
        <v>4.7505180934162283E-2</v>
      </c>
    </row>
    <row r="112" spans="1:12" s="1301" customFormat="1" hidden="1" x14ac:dyDescent="0.25">
      <c r="A112" s="162">
        <v>16</v>
      </c>
      <c r="B112" s="408">
        <v>223</v>
      </c>
      <c r="C112" s="350">
        <v>88</v>
      </c>
      <c r="D112" s="350">
        <v>276</v>
      </c>
      <c r="E112" s="350">
        <v>36</v>
      </c>
      <c r="F112" s="350">
        <v>0</v>
      </c>
      <c r="G112" s="350">
        <v>40</v>
      </c>
      <c r="H112" s="350">
        <v>5</v>
      </c>
      <c r="I112" s="350">
        <v>0</v>
      </c>
      <c r="J112" s="409">
        <v>22</v>
      </c>
      <c r="K112" s="215">
        <f t="shared" si="8"/>
        <v>690</v>
      </c>
      <c r="L112" s="314">
        <f>SUM(K112/K115)</f>
        <v>5.499760879961741E-2</v>
      </c>
    </row>
    <row r="113" spans="1:12" s="1301" customFormat="1" hidden="1" x14ac:dyDescent="0.25">
      <c r="A113" s="162">
        <v>17</v>
      </c>
      <c r="B113" s="408">
        <v>191</v>
      </c>
      <c r="C113" s="350">
        <v>76</v>
      </c>
      <c r="D113" s="350">
        <v>331</v>
      </c>
      <c r="E113" s="350">
        <v>48</v>
      </c>
      <c r="F113" s="350">
        <v>0</v>
      </c>
      <c r="G113" s="350">
        <v>49</v>
      </c>
      <c r="H113" s="350">
        <v>4</v>
      </c>
      <c r="I113" s="350">
        <v>0</v>
      </c>
      <c r="J113" s="409">
        <v>19</v>
      </c>
      <c r="K113" s="215">
        <f t="shared" si="8"/>
        <v>718</v>
      </c>
      <c r="L113" s="314">
        <f>SUM(K113/K115)</f>
        <v>5.722939582337E-2</v>
      </c>
    </row>
    <row r="114" spans="1:12" s="1301" customFormat="1" ht="15.75" hidden="1" thickBot="1" x14ac:dyDescent="0.3">
      <c r="A114" s="163" t="s">
        <v>378</v>
      </c>
      <c r="B114" s="410">
        <v>38</v>
      </c>
      <c r="C114" s="411">
        <v>39</v>
      </c>
      <c r="D114" s="411">
        <v>204</v>
      </c>
      <c r="E114" s="411">
        <v>9</v>
      </c>
      <c r="F114" s="411">
        <v>619</v>
      </c>
      <c r="G114" s="411">
        <v>0</v>
      </c>
      <c r="H114" s="411">
        <v>0</v>
      </c>
      <c r="I114" s="411">
        <v>0</v>
      </c>
      <c r="J114" s="412">
        <v>11</v>
      </c>
      <c r="K114" s="216">
        <f t="shared" si="8"/>
        <v>920</v>
      </c>
      <c r="L114" s="621">
        <f>SUM(K114/K115)</f>
        <v>7.3330145066156538E-2</v>
      </c>
    </row>
    <row r="115" spans="1:12" s="1301" customFormat="1" ht="16.5" hidden="1" thickTop="1" thickBot="1" x14ac:dyDescent="0.3">
      <c r="A115" s="118" t="s">
        <v>132</v>
      </c>
      <c r="B115" s="280">
        <f>SUM(B96:B114)</f>
        <v>5682</v>
      </c>
      <c r="C115" s="281">
        <f t="shared" ref="C115:J115" si="9">SUM(C96:C114)</f>
        <v>3724</v>
      </c>
      <c r="D115" s="281">
        <f t="shared" si="9"/>
        <v>1945</v>
      </c>
      <c r="E115" s="281">
        <f t="shared" si="9"/>
        <v>179</v>
      </c>
      <c r="F115" s="281">
        <f t="shared" si="9"/>
        <v>619</v>
      </c>
      <c r="G115" s="281">
        <f t="shared" si="9"/>
        <v>111</v>
      </c>
      <c r="H115" s="281">
        <f t="shared" si="9"/>
        <v>29</v>
      </c>
      <c r="I115" s="281">
        <f t="shared" si="9"/>
        <v>0</v>
      </c>
      <c r="J115" s="282">
        <f t="shared" si="9"/>
        <v>257</v>
      </c>
      <c r="K115" s="213">
        <f>SUM(K96:K114)</f>
        <v>12546</v>
      </c>
      <c r="L115" s="622">
        <f>SUM(L96:L114)</f>
        <v>1</v>
      </c>
    </row>
    <row r="116" spans="1:12" s="1301" customFormat="1" ht="15.75" hidden="1" thickBot="1" x14ac:dyDescent="0.3">
      <c r="A116" s="86" t="s">
        <v>133</v>
      </c>
      <c r="B116" s="616">
        <f>SUM(B115/K115)</f>
        <v>0.45289335246293638</v>
      </c>
      <c r="C116" s="617">
        <f>SUM(C115/K115)</f>
        <v>0.29682767415909456</v>
      </c>
      <c r="D116" s="617">
        <f>SUM(D115/K115)</f>
        <v>0.15502949147138531</v>
      </c>
      <c r="E116" s="617">
        <f>SUM(E115/K115)</f>
        <v>1.4267495616132633E-2</v>
      </c>
      <c r="F116" s="617">
        <f>SUM(F115/K115)</f>
        <v>4.9338434560816199E-2</v>
      </c>
      <c r="G116" s="617">
        <f>SUM(G115/K115)</f>
        <v>8.8474414155906272E-3</v>
      </c>
      <c r="H116" s="617">
        <f>SUM(H115/K115)</f>
        <v>2.3114937031723259E-3</v>
      </c>
      <c r="I116" s="617">
        <f>SUM(I115/K115)</f>
        <v>0</v>
      </c>
      <c r="J116" s="618">
        <f>SUM(J115/K115)</f>
        <v>2.0484616610871993E-2</v>
      </c>
      <c r="K116" s="619">
        <f>SUM(B116:J116)</f>
        <v>0.99999999999999989</v>
      </c>
      <c r="L116" s="395"/>
    </row>
    <row r="117" spans="1:12" s="197" customFormat="1" ht="16.5" hidden="1" thickBot="1" x14ac:dyDescent="0.3">
      <c r="A117" s="2251" t="s">
        <v>265</v>
      </c>
      <c r="B117" s="2252"/>
      <c r="C117" s="2252"/>
      <c r="D117" s="2252"/>
      <c r="E117" s="2252"/>
      <c r="F117" s="2252"/>
      <c r="G117" s="2252"/>
      <c r="H117" s="2252"/>
      <c r="I117" s="2252"/>
      <c r="J117" s="2252"/>
      <c r="K117" s="2252"/>
      <c r="L117" s="2253"/>
    </row>
    <row r="118" spans="1:12" s="197" customFormat="1" ht="78" hidden="1" customHeight="1" thickBot="1" x14ac:dyDescent="0.3">
      <c r="A118" s="129"/>
      <c r="B118" s="159" t="s">
        <v>367</v>
      </c>
      <c r="C118" s="160" t="s">
        <v>368</v>
      </c>
      <c r="D118" s="160" t="s">
        <v>369</v>
      </c>
      <c r="E118" s="160" t="s">
        <v>370</v>
      </c>
      <c r="F118" s="160" t="s">
        <v>371</v>
      </c>
      <c r="G118" s="160" t="s">
        <v>372</v>
      </c>
      <c r="H118" s="160" t="s">
        <v>373</v>
      </c>
      <c r="I118" s="160" t="s">
        <v>374</v>
      </c>
      <c r="J118" s="161" t="s">
        <v>375</v>
      </c>
      <c r="K118" s="575" t="s">
        <v>376</v>
      </c>
      <c r="L118" s="575" t="s">
        <v>161</v>
      </c>
    </row>
    <row r="119" spans="1:12" s="197" customFormat="1" hidden="1" x14ac:dyDescent="0.25">
      <c r="A119" s="118" t="s">
        <v>377</v>
      </c>
      <c r="B119" s="406">
        <v>618</v>
      </c>
      <c r="C119" s="346">
        <v>547</v>
      </c>
      <c r="D119" s="346">
        <v>2</v>
      </c>
      <c r="E119" s="346">
        <v>0</v>
      </c>
      <c r="F119" s="346">
        <v>0</v>
      </c>
      <c r="G119" s="346">
        <v>0</v>
      </c>
      <c r="H119" s="346">
        <v>1</v>
      </c>
      <c r="I119" s="346">
        <v>0</v>
      </c>
      <c r="J119" s="407">
        <v>82</v>
      </c>
      <c r="K119" s="214">
        <f t="shared" ref="K119:K137" si="10">SUM(B119:J119)</f>
        <v>1250</v>
      </c>
      <c r="L119" s="620">
        <f>SUM(K119/K139)</f>
        <v>8.9145628298388249E-2</v>
      </c>
    </row>
    <row r="120" spans="1:12" s="197" customFormat="1" hidden="1" x14ac:dyDescent="0.25">
      <c r="A120" s="162">
        <v>1</v>
      </c>
      <c r="B120" s="408">
        <v>641</v>
      </c>
      <c r="C120" s="350">
        <v>515</v>
      </c>
      <c r="D120" s="350">
        <v>5</v>
      </c>
      <c r="E120" s="350">
        <v>0</v>
      </c>
      <c r="F120" s="350">
        <v>0</v>
      </c>
      <c r="G120" s="350">
        <v>0</v>
      </c>
      <c r="H120" s="350">
        <v>2</v>
      </c>
      <c r="I120" s="350">
        <v>0</v>
      </c>
      <c r="J120" s="409">
        <v>87</v>
      </c>
      <c r="K120" s="215">
        <f t="shared" si="10"/>
        <v>1250</v>
      </c>
      <c r="L120" s="314">
        <f>SUM(K120/K139)</f>
        <v>8.9145628298388249E-2</v>
      </c>
    </row>
    <row r="121" spans="1:12" s="197" customFormat="1" hidden="1" x14ac:dyDescent="0.25">
      <c r="A121" s="162">
        <v>2</v>
      </c>
      <c r="B121" s="408">
        <v>452</v>
      </c>
      <c r="C121" s="350">
        <v>385</v>
      </c>
      <c r="D121" s="350">
        <v>1</v>
      </c>
      <c r="E121" s="350">
        <v>1</v>
      </c>
      <c r="F121" s="350">
        <v>0</v>
      </c>
      <c r="G121" s="350">
        <v>0</v>
      </c>
      <c r="H121" s="350">
        <v>2</v>
      </c>
      <c r="I121" s="350">
        <v>0</v>
      </c>
      <c r="J121" s="409">
        <v>81</v>
      </c>
      <c r="K121" s="215">
        <f t="shared" si="10"/>
        <v>922</v>
      </c>
      <c r="L121" s="314">
        <f>SUM(K121/K139)</f>
        <v>6.5753815432891174E-2</v>
      </c>
    </row>
    <row r="122" spans="1:12" s="197" customFormat="1" hidden="1" x14ac:dyDescent="0.25">
      <c r="A122" s="162">
        <v>3</v>
      </c>
      <c r="B122" s="408">
        <v>450</v>
      </c>
      <c r="C122" s="350">
        <v>329</v>
      </c>
      <c r="D122" s="350">
        <v>2</v>
      </c>
      <c r="E122" s="350">
        <v>0</v>
      </c>
      <c r="F122" s="350">
        <v>0</v>
      </c>
      <c r="G122" s="350">
        <v>0</v>
      </c>
      <c r="H122" s="350">
        <v>0</v>
      </c>
      <c r="I122" s="350">
        <v>0</v>
      </c>
      <c r="J122" s="409">
        <v>63</v>
      </c>
      <c r="K122" s="215">
        <f t="shared" si="10"/>
        <v>844</v>
      </c>
      <c r="L122" s="314">
        <f>SUM(K122/K139)</f>
        <v>6.0191128227071747E-2</v>
      </c>
    </row>
    <row r="123" spans="1:12" s="197" customFormat="1" hidden="1" x14ac:dyDescent="0.25">
      <c r="A123" s="162">
        <v>4</v>
      </c>
      <c r="B123" s="408">
        <v>408</v>
      </c>
      <c r="C123" s="350">
        <v>295</v>
      </c>
      <c r="D123" s="350">
        <v>4</v>
      </c>
      <c r="E123" s="350">
        <v>2</v>
      </c>
      <c r="F123" s="350">
        <v>0</v>
      </c>
      <c r="G123" s="350">
        <v>0</v>
      </c>
      <c r="H123" s="350">
        <v>1</v>
      </c>
      <c r="I123" s="350">
        <v>0</v>
      </c>
      <c r="J123" s="409">
        <v>65</v>
      </c>
      <c r="K123" s="215">
        <f t="shared" si="10"/>
        <v>775</v>
      </c>
      <c r="L123" s="314">
        <f>SUM(K123/K139)</f>
        <v>5.5270289545000711E-2</v>
      </c>
    </row>
    <row r="124" spans="1:12" s="197" customFormat="1" hidden="1" x14ac:dyDescent="0.25">
      <c r="A124" s="162">
        <v>5</v>
      </c>
      <c r="B124" s="408">
        <v>384</v>
      </c>
      <c r="C124" s="350">
        <v>276</v>
      </c>
      <c r="D124" s="350">
        <v>11</v>
      </c>
      <c r="E124" s="350">
        <v>1</v>
      </c>
      <c r="F124" s="350">
        <v>0</v>
      </c>
      <c r="G124" s="350">
        <v>0</v>
      </c>
      <c r="H124" s="350">
        <v>0</v>
      </c>
      <c r="I124" s="350">
        <v>0</v>
      </c>
      <c r="J124" s="409">
        <v>71</v>
      </c>
      <c r="K124" s="215">
        <f t="shared" si="10"/>
        <v>743</v>
      </c>
      <c r="L124" s="314">
        <f>SUM(K124/K139)</f>
        <v>5.2988161460561976E-2</v>
      </c>
    </row>
    <row r="125" spans="1:12" s="197" customFormat="1" hidden="1" x14ac:dyDescent="0.25">
      <c r="A125" s="162">
        <v>6</v>
      </c>
      <c r="B125" s="408">
        <v>321</v>
      </c>
      <c r="C125" s="350">
        <v>241</v>
      </c>
      <c r="D125" s="350">
        <v>25</v>
      </c>
      <c r="E125" s="350">
        <v>0</v>
      </c>
      <c r="F125" s="350">
        <v>0</v>
      </c>
      <c r="G125" s="350">
        <v>0</v>
      </c>
      <c r="H125" s="350">
        <v>1</v>
      </c>
      <c r="I125" s="350">
        <v>0</v>
      </c>
      <c r="J125" s="409">
        <v>62</v>
      </c>
      <c r="K125" s="215">
        <f t="shared" si="10"/>
        <v>650</v>
      </c>
      <c r="L125" s="314">
        <f>SUM(K125/K139)</f>
        <v>4.6355726715161888E-2</v>
      </c>
    </row>
    <row r="126" spans="1:12" s="197" customFormat="1" hidden="1" x14ac:dyDescent="0.25">
      <c r="A126" s="162">
        <v>7</v>
      </c>
      <c r="B126" s="408">
        <v>326</v>
      </c>
      <c r="C126" s="350">
        <v>209</v>
      </c>
      <c r="D126" s="350">
        <v>44</v>
      </c>
      <c r="E126" s="350">
        <v>0</v>
      </c>
      <c r="F126" s="350">
        <v>0</v>
      </c>
      <c r="G126" s="350">
        <v>0</v>
      </c>
      <c r="H126" s="350">
        <v>1</v>
      </c>
      <c r="I126" s="350">
        <v>0</v>
      </c>
      <c r="J126" s="409">
        <v>52</v>
      </c>
      <c r="K126" s="215">
        <f t="shared" si="10"/>
        <v>632</v>
      </c>
      <c r="L126" s="314">
        <f>SUM(K126/K139)</f>
        <v>4.5072029667665096E-2</v>
      </c>
    </row>
    <row r="127" spans="1:12" s="197" customFormat="1" hidden="1" x14ac:dyDescent="0.25">
      <c r="A127" s="162">
        <v>8</v>
      </c>
      <c r="B127" s="408">
        <v>287</v>
      </c>
      <c r="C127" s="350">
        <v>165</v>
      </c>
      <c r="D127" s="350">
        <v>60</v>
      </c>
      <c r="E127" s="350">
        <v>0</v>
      </c>
      <c r="F127" s="350">
        <v>0</v>
      </c>
      <c r="G127" s="350">
        <v>0</v>
      </c>
      <c r="H127" s="350">
        <v>0</v>
      </c>
      <c r="I127" s="350">
        <v>0</v>
      </c>
      <c r="J127" s="409">
        <v>38</v>
      </c>
      <c r="K127" s="215">
        <f t="shared" si="10"/>
        <v>550</v>
      </c>
      <c r="L127" s="314">
        <f>SUM(K127/K139)</f>
        <v>3.9224076451290828E-2</v>
      </c>
    </row>
    <row r="128" spans="1:12" s="197" customFormat="1" hidden="1" x14ac:dyDescent="0.25">
      <c r="A128" s="162">
        <v>9</v>
      </c>
      <c r="B128" s="408">
        <v>266</v>
      </c>
      <c r="C128" s="350">
        <v>149</v>
      </c>
      <c r="D128" s="350">
        <v>67</v>
      </c>
      <c r="E128" s="350">
        <v>0</v>
      </c>
      <c r="F128" s="350">
        <v>0</v>
      </c>
      <c r="G128" s="350">
        <v>0</v>
      </c>
      <c r="H128" s="350">
        <v>2</v>
      </c>
      <c r="I128" s="350">
        <v>0</v>
      </c>
      <c r="J128" s="409">
        <v>48</v>
      </c>
      <c r="K128" s="215">
        <f t="shared" si="10"/>
        <v>532</v>
      </c>
      <c r="L128" s="314">
        <f>SUM(K128/K139)</f>
        <v>3.7940379403794036E-2</v>
      </c>
    </row>
    <row r="129" spans="1:12" s="197" customFormat="1" hidden="1" x14ac:dyDescent="0.25">
      <c r="A129" s="162">
        <v>10</v>
      </c>
      <c r="B129" s="408">
        <v>242</v>
      </c>
      <c r="C129" s="350">
        <v>136</v>
      </c>
      <c r="D129" s="350">
        <v>81</v>
      </c>
      <c r="E129" s="350">
        <v>2</v>
      </c>
      <c r="F129" s="350">
        <v>0</v>
      </c>
      <c r="G129" s="350">
        <v>0</v>
      </c>
      <c r="H129" s="350">
        <v>1</v>
      </c>
      <c r="I129" s="350">
        <v>0</v>
      </c>
      <c r="J129" s="409">
        <v>39</v>
      </c>
      <c r="K129" s="215">
        <f t="shared" si="10"/>
        <v>501</v>
      </c>
      <c r="L129" s="314">
        <f>SUM(K129/K139)</f>
        <v>3.5729567821994011E-2</v>
      </c>
    </row>
    <row r="130" spans="1:12" s="197" customFormat="1" hidden="1" x14ac:dyDescent="0.25">
      <c r="A130" s="162">
        <v>11</v>
      </c>
      <c r="B130" s="408">
        <v>234</v>
      </c>
      <c r="C130" s="350">
        <v>106</v>
      </c>
      <c r="D130" s="350">
        <v>83</v>
      </c>
      <c r="E130" s="350">
        <v>3</v>
      </c>
      <c r="F130" s="350">
        <v>0</v>
      </c>
      <c r="G130" s="350">
        <v>0</v>
      </c>
      <c r="H130" s="350">
        <v>0</v>
      </c>
      <c r="I130" s="350">
        <v>0</v>
      </c>
      <c r="J130" s="409">
        <v>56</v>
      </c>
      <c r="K130" s="215">
        <f t="shared" si="10"/>
        <v>482</v>
      </c>
      <c r="L130" s="314">
        <f>SUM(K130/K139)</f>
        <v>3.437455427185851E-2</v>
      </c>
    </row>
    <row r="131" spans="1:12" s="197" customFormat="1" hidden="1" x14ac:dyDescent="0.25">
      <c r="A131" s="162">
        <v>12</v>
      </c>
      <c r="B131" s="408">
        <v>248</v>
      </c>
      <c r="C131" s="350">
        <v>113</v>
      </c>
      <c r="D131" s="350">
        <v>107</v>
      </c>
      <c r="E131" s="350">
        <v>4</v>
      </c>
      <c r="F131" s="350">
        <v>0</v>
      </c>
      <c r="G131" s="350">
        <v>0</v>
      </c>
      <c r="H131" s="350">
        <v>1</v>
      </c>
      <c r="I131" s="350">
        <v>0</v>
      </c>
      <c r="J131" s="409">
        <v>45</v>
      </c>
      <c r="K131" s="215">
        <f t="shared" si="10"/>
        <v>518</v>
      </c>
      <c r="L131" s="314">
        <f>SUM(K131/K139)</f>
        <v>3.6941948366852093E-2</v>
      </c>
    </row>
    <row r="132" spans="1:12" s="197" customFormat="1" hidden="1" x14ac:dyDescent="0.25">
      <c r="A132" s="162">
        <v>13</v>
      </c>
      <c r="B132" s="408">
        <v>223</v>
      </c>
      <c r="C132" s="350">
        <v>113</v>
      </c>
      <c r="D132" s="350">
        <v>125</v>
      </c>
      <c r="E132" s="350">
        <v>11</v>
      </c>
      <c r="F132" s="350">
        <v>0</v>
      </c>
      <c r="G132" s="350">
        <v>1</v>
      </c>
      <c r="H132" s="350">
        <v>2</v>
      </c>
      <c r="I132" s="350">
        <v>0</v>
      </c>
      <c r="J132" s="409">
        <v>65</v>
      </c>
      <c r="K132" s="215">
        <f t="shared" si="10"/>
        <v>540</v>
      </c>
      <c r="L132" s="314">
        <f>SUM(K132/K139)</f>
        <v>3.8510911424903725E-2</v>
      </c>
    </row>
    <row r="133" spans="1:12" s="197" customFormat="1" hidden="1" x14ac:dyDescent="0.25">
      <c r="A133" s="162">
        <v>14</v>
      </c>
      <c r="B133" s="408">
        <v>250</v>
      </c>
      <c r="C133" s="350">
        <v>101</v>
      </c>
      <c r="D133" s="350">
        <v>186</v>
      </c>
      <c r="E133" s="350">
        <v>17</v>
      </c>
      <c r="F133" s="350">
        <v>0</v>
      </c>
      <c r="G133" s="350">
        <v>9</v>
      </c>
      <c r="H133" s="350">
        <v>2</v>
      </c>
      <c r="I133" s="350">
        <v>0</v>
      </c>
      <c r="J133" s="409">
        <v>82</v>
      </c>
      <c r="K133" s="215">
        <f t="shared" si="10"/>
        <v>647</v>
      </c>
      <c r="L133" s="314">
        <f>SUM(K133/K139)</f>
        <v>4.6141777207245757E-2</v>
      </c>
    </row>
    <row r="134" spans="1:12" s="197" customFormat="1" hidden="1" x14ac:dyDescent="0.25">
      <c r="A134" s="162">
        <v>15</v>
      </c>
      <c r="B134" s="408">
        <v>203</v>
      </c>
      <c r="C134" s="350">
        <v>94</v>
      </c>
      <c r="D134" s="350">
        <v>188</v>
      </c>
      <c r="E134" s="350">
        <v>19</v>
      </c>
      <c r="F134" s="350">
        <v>0</v>
      </c>
      <c r="G134" s="350">
        <v>33</v>
      </c>
      <c r="H134" s="350">
        <v>5</v>
      </c>
      <c r="I134" s="350">
        <v>0</v>
      </c>
      <c r="J134" s="409">
        <v>110</v>
      </c>
      <c r="K134" s="215">
        <f t="shared" si="10"/>
        <v>652</v>
      </c>
      <c r="L134" s="314">
        <f>SUM(K134/K139)</f>
        <v>4.6498359720439308E-2</v>
      </c>
    </row>
    <row r="135" spans="1:12" s="197" customFormat="1" hidden="1" x14ac:dyDescent="0.25">
      <c r="A135" s="162">
        <v>16</v>
      </c>
      <c r="B135" s="408">
        <v>184</v>
      </c>
      <c r="C135" s="350">
        <v>89</v>
      </c>
      <c r="D135" s="350">
        <v>260</v>
      </c>
      <c r="E135" s="350">
        <v>37</v>
      </c>
      <c r="F135" s="350">
        <v>0</v>
      </c>
      <c r="G135" s="350">
        <v>39</v>
      </c>
      <c r="H135" s="350">
        <v>5</v>
      </c>
      <c r="I135" s="350">
        <v>0</v>
      </c>
      <c r="J135" s="409">
        <v>88</v>
      </c>
      <c r="K135" s="215">
        <f t="shared" si="10"/>
        <v>702</v>
      </c>
      <c r="L135" s="314">
        <f>SUM(K135/K139)</f>
        <v>5.0064184852374842E-2</v>
      </c>
    </row>
    <row r="136" spans="1:12" s="197" customFormat="1" hidden="1" x14ac:dyDescent="0.25">
      <c r="A136" s="162">
        <v>17</v>
      </c>
      <c r="B136" s="408">
        <v>186</v>
      </c>
      <c r="C136" s="350">
        <v>56</v>
      </c>
      <c r="D136" s="350">
        <v>244</v>
      </c>
      <c r="E136" s="350">
        <v>38</v>
      </c>
      <c r="F136" s="350">
        <v>1</v>
      </c>
      <c r="G136" s="350">
        <v>65</v>
      </c>
      <c r="H136" s="350">
        <v>1</v>
      </c>
      <c r="I136" s="350">
        <v>0</v>
      </c>
      <c r="J136" s="409">
        <v>102</v>
      </c>
      <c r="K136" s="215">
        <f t="shared" si="10"/>
        <v>693</v>
      </c>
      <c r="L136" s="314">
        <f>SUM(K136/K139)</f>
        <v>4.9422336328626443E-2</v>
      </c>
    </row>
    <row r="137" spans="1:12" s="197" customFormat="1" hidden="1" x14ac:dyDescent="0.25">
      <c r="A137" s="162" t="s">
        <v>378</v>
      </c>
      <c r="B137" s="408">
        <v>36</v>
      </c>
      <c r="C137" s="350">
        <v>44</v>
      </c>
      <c r="D137" s="350">
        <v>205</v>
      </c>
      <c r="E137" s="350">
        <v>6</v>
      </c>
      <c r="F137" s="350">
        <v>641</v>
      </c>
      <c r="G137" s="350">
        <v>13</v>
      </c>
      <c r="H137" s="350">
        <v>0</v>
      </c>
      <c r="I137" s="350">
        <v>0</v>
      </c>
      <c r="J137" s="409">
        <v>187</v>
      </c>
      <c r="K137" s="215">
        <f t="shared" si="10"/>
        <v>1132</v>
      </c>
      <c r="L137" s="314">
        <f>SUM(K137/K139)</f>
        <v>8.0730280987020397E-2</v>
      </c>
    </row>
    <row r="138" spans="1:12" s="1301" customFormat="1" ht="13.7" hidden="1" customHeight="1" thickBot="1" x14ac:dyDescent="0.3">
      <c r="A138" s="1591" t="s">
        <v>380</v>
      </c>
      <c r="B138" s="1633">
        <v>3</v>
      </c>
      <c r="C138" s="1634">
        <v>1</v>
      </c>
      <c r="D138" s="1634">
        <v>0</v>
      </c>
      <c r="E138" s="1634">
        <v>0</v>
      </c>
      <c r="F138" s="1634">
        <v>0</v>
      </c>
      <c r="G138" s="1634">
        <v>0</v>
      </c>
      <c r="H138" s="1634">
        <v>0</v>
      </c>
      <c r="I138" s="1634">
        <v>0</v>
      </c>
      <c r="J138" s="1635">
        <v>3</v>
      </c>
      <c r="K138" s="712">
        <f>SUM(B138:J138)</f>
        <v>7</v>
      </c>
      <c r="L138" s="314">
        <f>SUM(K138/K139)</f>
        <v>4.9921551847097417E-4</v>
      </c>
    </row>
    <row r="139" spans="1:12" s="197" customFormat="1" ht="16.5" hidden="1" thickTop="1" thickBot="1" x14ac:dyDescent="0.3">
      <c r="A139" s="118" t="s">
        <v>132</v>
      </c>
      <c r="B139" s="280">
        <f>SUM(B119:B137)</f>
        <v>5959</v>
      </c>
      <c r="C139" s="281">
        <f t="shared" ref="C139:J139" si="11">SUM(C119:C137)</f>
        <v>3963</v>
      </c>
      <c r="D139" s="281">
        <f t="shared" si="11"/>
        <v>1700</v>
      </c>
      <c r="E139" s="281">
        <f t="shared" si="11"/>
        <v>141</v>
      </c>
      <c r="F139" s="281">
        <f t="shared" si="11"/>
        <v>642</v>
      </c>
      <c r="G139" s="281">
        <f t="shared" si="11"/>
        <v>160</v>
      </c>
      <c r="H139" s="281">
        <f t="shared" si="11"/>
        <v>27</v>
      </c>
      <c r="I139" s="281">
        <f t="shared" si="11"/>
        <v>0</v>
      </c>
      <c r="J139" s="282">
        <f t="shared" si="11"/>
        <v>1423</v>
      </c>
      <c r="K139" s="213">
        <f>SUM(K119:K138)</f>
        <v>14022</v>
      </c>
      <c r="L139" s="622">
        <f>SUM(L119:L137)</f>
        <v>0.9995007844815289</v>
      </c>
    </row>
    <row r="140" spans="1:12" s="197" customFormat="1" ht="15.75" hidden="1" thickBot="1" x14ac:dyDescent="0.3">
      <c r="A140" s="86" t="s">
        <v>133</v>
      </c>
      <c r="B140" s="616">
        <f>SUM(B139/K139)</f>
        <v>0.42497503922407648</v>
      </c>
      <c r="C140" s="617">
        <f>SUM(C139/K139)</f>
        <v>0.28262729995721009</v>
      </c>
      <c r="D140" s="617">
        <f>SUM(D139/K139)</f>
        <v>0.12123805448580802</v>
      </c>
      <c r="E140" s="617">
        <f>SUM(E139/K139)</f>
        <v>1.0055626872058195E-2</v>
      </c>
      <c r="F140" s="617">
        <f>SUM(F139/K139)</f>
        <v>4.5785194694052206E-2</v>
      </c>
      <c r="G140" s="617">
        <f>SUM(G139/K139)</f>
        <v>1.1410640422193696E-2</v>
      </c>
      <c r="H140" s="617">
        <f>SUM(H139/K139)</f>
        <v>1.9255455712451862E-3</v>
      </c>
      <c r="I140" s="617">
        <f>SUM(I139/K139)</f>
        <v>0</v>
      </c>
      <c r="J140" s="618">
        <f>SUM(J139/K139)</f>
        <v>0.10148338325488518</v>
      </c>
      <c r="K140" s="619">
        <f>SUM(B140:J140)</f>
        <v>0.99950078448152901</v>
      </c>
      <c r="L140" s="395"/>
    </row>
    <row r="141" spans="1:12" s="1301" customFormat="1" ht="16.5" hidden="1" thickBot="1" x14ac:dyDescent="0.3">
      <c r="A141" s="2251" t="s">
        <v>266</v>
      </c>
      <c r="B141" s="2252"/>
      <c r="C141" s="2252"/>
      <c r="D141" s="2252"/>
      <c r="E141" s="2252"/>
      <c r="F141" s="2252"/>
      <c r="G141" s="2252"/>
      <c r="H141" s="2252"/>
      <c r="I141" s="2252"/>
      <c r="J141" s="2252"/>
      <c r="K141" s="2252"/>
      <c r="L141" s="2253"/>
    </row>
    <row r="142" spans="1:12" s="1301" customFormat="1" ht="78" hidden="1" customHeight="1" thickBot="1" x14ac:dyDescent="0.3">
      <c r="A142" s="129"/>
      <c r="B142" s="159" t="s">
        <v>367</v>
      </c>
      <c r="C142" s="160" t="s">
        <v>368</v>
      </c>
      <c r="D142" s="160" t="s">
        <v>369</v>
      </c>
      <c r="E142" s="160" t="s">
        <v>370</v>
      </c>
      <c r="F142" s="160" t="s">
        <v>371</v>
      </c>
      <c r="G142" s="160" t="s">
        <v>381</v>
      </c>
      <c r="H142" s="160" t="s">
        <v>382</v>
      </c>
      <c r="I142" s="160" t="s">
        <v>374</v>
      </c>
      <c r="J142" s="161" t="s">
        <v>375</v>
      </c>
      <c r="K142" s="575" t="s">
        <v>376</v>
      </c>
      <c r="L142" s="575" t="s">
        <v>161</v>
      </c>
    </row>
    <row r="143" spans="1:12" s="1301" customFormat="1" hidden="1" x14ac:dyDescent="0.25">
      <c r="A143" s="118" t="s">
        <v>377</v>
      </c>
      <c r="B143" s="406">
        <v>628</v>
      </c>
      <c r="C143" s="346">
        <v>608</v>
      </c>
      <c r="D143" s="346">
        <v>3</v>
      </c>
      <c r="E143" s="346">
        <v>2</v>
      </c>
      <c r="F143" s="346">
        <v>0</v>
      </c>
      <c r="G143" s="346">
        <v>0</v>
      </c>
      <c r="H143" s="346">
        <v>2</v>
      </c>
      <c r="I143" s="346">
        <v>0</v>
      </c>
      <c r="J143" s="407">
        <v>99</v>
      </c>
      <c r="K143" s="214">
        <f t="shared" ref="K143:K161" si="12">SUM(B143:J143)</f>
        <v>1342</v>
      </c>
      <c r="L143" s="620">
        <f>SUM(K143/K162)</f>
        <v>9.0878309744701027E-2</v>
      </c>
    </row>
    <row r="144" spans="1:12" s="1301" customFormat="1" hidden="1" x14ac:dyDescent="0.25">
      <c r="A144" s="162">
        <v>1</v>
      </c>
      <c r="B144" s="408">
        <v>572</v>
      </c>
      <c r="C144" s="350">
        <v>575</v>
      </c>
      <c r="D144" s="350">
        <v>3</v>
      </c>
      <c r="E144" s="350">
        <v>0</v>
      </c>
      <c r="F144" s="350">
        <v>0</v>
      </c>
      <c r="G144" s="350">
        <v>0</v>
      </c>
      <c r="H144" s="350">
        <v>4</v>
      </c>
      <c r="I144" s="350">
        <v>0</v>
      </c>
      <c r="J144" s="409">
        <v>120</v>
      </c>
      <c r="K144" s="215">
        <f t="shared" si="12"/>
        <v>1274</v>
      </c>
      <c r="L144" s="314">
        <f>SUM(K144/K162)</f>
        <v>8.6273447551973997E-2</v>
      </c>
    </row>
    <row r="145" spans="1:12" s="1301" customFormat="1" hidden="1" x14ac:dyDescent="0.25">
      <c r="A145" s="162">
        <v>2</v>
      </c>
      <c r="B145" s="408">
        <v>486</v>
      </c>
      <c r="C145" s="350">
        <v>404</v>
      </c>
      <c r="D145" s="350">
        <v>1</v>
      </c>
      <c r="E145" s="350">
        <v>1</v>
      </c>
      <c r="F145" s="350">
        <v>0</v>
      </c>
      <c r="G145" s="350">
        <v>0</v>
      </c>
      <c r="H145" s="350">
        <v>1</v>
      </c>
      <c r="I145" s="350">
        <v>1</v>
      </c>
      <c r="J145" s="409">
        <v>98</v>
      </c>
      <c r="K145" s="215">
        <f t="shared" si="12"/>
        <v>992</v>
      </c>
      <c r="L145" s="314">
        <f>SUM(K145/K162)</f>
        <v>6.7176813164488383E-2</v>
      </c>
    </row>
    <row r="146" spans="1:12" s="1301" customFormat="1" hidden="1" x14ac:dyDescent="0.25">
      <c r="A146" s="162">
        <v>3</v>
      </c>
      <c r="B146" s="408">
        <v>439</v>
      </c>
      <c r="C146" s="350">
        <v>350</v>
      </c>
      <c r="D146" s="350">
        <v>2</v>
      </c>
      <c r="E146" s="350">
        <v>0</v>
      </c>
      <c r="F146" s="350">
        <v>0</v>
      </c>
      <c r="G146" s="350">
        <v>0</v>
      </c>
      <c r="H146" s="350">
        <v>1</v>
      </c>
      <c r="I146" s="350">
        <v>0</v>
      </c>
      <c r="J146" s="409">
        <v>82</v>
      </c>
      <c r="K146" s="215">
        <f t="shared" si="12"/>
        <v>874</v>
      </c>
      <c r="L146" s="314">
        <f>SUM(K146/K162)</f>
        <v>5.918602288887384E-2</v>
      </c>
    </row>
    <row r="147" spans="1:12" s="1301" customFormat="1" hidden="1" x14ac:dyDescent="0.25">
      <c r="A147" s="162">
        <v>4</v>
      </c>
      <c r="B147" s="408">
        <v>418</v>
      </c>
      <c r="C147" s="350">
        <v>335</v>
      </c>
      <c r="D147" s="350">
        <v>4</v>
      </c>
      <c r="E147" s="350">
        <v>3</v>
      </c>
      <c r="F147" s="350">
        <v>0</v>
      </c>
      <c r="G147" s="350">
        <v>0</v>
      </c>
      <c r="H147" s="350">
        <v>3</v>
      </c>
      <c r="I147" s="350">
        <v>0</v>
      </c>
      <c r="J147" s="409">
        <v>88</v>
      </c>
      <c r="K147" s="215">
        <f t="shared" si="12"/>
        <v>851</v>
      </c>
      <c r="L147" s="314">
        <f>SUM(K147/K162)</f>
        <v>5.7628495970745583E-2</v>
      </c>
    </row>
    <row r="148" spans="1:12" s="1301" customFormat="1" hidden="1" x14ac:dyDescent="0.25">
      <c r="A148" s="162">
        <v>5</v>
      </c>
      <c r="B148" s="408">
        <v>362</v>
      </c>
      <c r="C148" s="350">
        <v>329</v>
      </c>
      <c r="D148" s="350">
        <v>14</v>
      </c>
      <c r="E148" s="350">
        <v>1</v>
      </c>
      <c r="F148" s="350">
        <v>0</v>
      </c>
      <c r="G148" s="350">
        <v>0</v>
      </c>
      <c r="H148" s="350">
        <v>0</v>
      </c>
      <c r="I148" s="350">
        <v>0</v>
      </c>
      <c r="J148" s="409">
        <v>74</v>
      </c>
      <c r="K148" s="215">
        <f t="shared" si="12"/>
        <v>780</v>
      </c>
      <c r="L148" s="314">
        <f>SUM(K148/K162)</f>
        <v>5.2820478093045305E-2</v>
      </c>
    </row>
    <row r="149" spans="1:12" s="1301" customFormat="1" hidden="1" x14ac:dyDescent="0.25">
      <c r="A149" s="162">
        <v>6</v>
      </c>
      <c r="B149" s="408">
        <v>364</v>
      </c>
      <c r="C149" s="350">
        <v>253</v>
      </c>
      <c r="D149" s="350">
        <v>25</v>
      </c>
      <c r="E149" s="350">
        <v>1</v>
      </c>
      <c r="F149" s="350">
        <v>0</v>
      </c>
      <c r="G149" s="350">
        <v>0</v>
      </c>
      <c r="H149" s="350">
        <v>2</v>
      </c>
      <c r="I149" s="350">
        <v>0</v>
      </c>
      <c r="J149" s="409">
        <v>67</v>
      </c>
      <c r="K149" s="215">
        <f t="shared" si="12"/>
        <v>712</v>
      </c>
      <c r="L149" s="314">
        <f>SUM(K149/K162)</f>
        <v>4.8215615900318275E-2</v>
      </c>
    </row>
    <row r="150" spans="1:12" s="1301" customFormat="1" hidden="1" x14ac:dyDescent="0.25">
      <c r="A150" s="162">
        <v>7</v>
      </c>
      <c r="B150" s="408">
        <v>337</v>
      </c>
      <c r="C150" s="350">
        <v>207</v>
      </c>
      <c r="D150" s="350">
        <v>37</v>
      </c>
      <c r="E150" s="350">
        <v>1</v>
      </c>
      <c r="F150" s="350">
        <v>0</v>
      </c>
      <c r="G150" s="350">
        <v>0</v>
      </c>
      <c r="H150" s="350">
        <v>3</v>
      </c>
      <c r="I150" s="350">
        <v>0</v>
      </c>
      <c r="J150" s="409">
        <v>53</v>
      </c>
      <c r="K150" s="215">
        <f t="shared" si="12"/>
        <v>638</v>
      </c>
      <c r="L150" s="314">
        <f>SUM(K150/K162)</f>
        <v>4.3204442337644748E-2</v>
      </c>
    </row>
    <row r="151" spans="1:12" s="1301" customFormat="1" hidden="1" x14ac:dyDescent="0.25">
      <c r="A151" s="162">
        <v>8</v>
      </c>
      <c r="B151" s="408">
        <v>282</v>
      </c>
      <c r="C151" s="350">
        <v>204</v>
      </c>
      <c r="D151" s="350">
        <v>59</v>
      </c>
      <c r="E151" s="350">
        <v>0</v>
      </c>
      <c r="F151" s="350">
        <v>0</v>
      </c>
      <c r="G151" s="350">
        <v>0</v>
      </c>
      <c r="H151" s="350">
        <v>2</v>
      </c>
      <c r="I151" s="350">
        <v>0</v>
      </c>
      <c r="J151" s="409">
        <v>55</v>
      </c>
      <c r="K151" s="215">
        <f t="shared" si="12"/>
        <v>602</v>
      </c>
      <c r="L151" s="314">
        <f>SUM(K151/K162)</f>
        <v>4.0766574117965734E-2</v>
      </c>
    </row>
    <row r="152" spans="1:12" s="1301" customFormat="1" hidden="1" x14ac:dyDescent="0.25">
      <c r="A152" s="162">
        <v>9</v>
      </c>
      <c r="B152" s="408">
        <v>257</v>
      </c>
      <c r="C152" s="350">
        <v>173</v>
      </c>
      <c r="D152" s="350">
        <v>66</v>
      </c>
      <c r="E152" s="350">
        <v>3</v>
      </c>
      <c r="F152" s="350">
        <v>0</v>
      </c>
      <c r="G152" s="350">
        <v>0</v>
      </c>
      <c r="H152" s="350">
        <v>0</v>
      </c>
      <c r="I152" s="350">
        <v>0</v>
      </c>
      <c r="J152" s="409">
        <v>49</v>
      </c>
      <c r="K152" s="215">
        <f t="shared" si="12"/>
        <v>548</v>
      </c>
      <c r="L152" s="314">
        <f>SUM(K152/K162)</f>
        <v>3.710977178844721E-2</v>
      </c>
    </row>
    <row r="153" spans="1:12" s="1301" customFormat="1" hidden="1" x14ac:dyDescent="0.25">
      <c r="A153" s="162">
        <v>10</v>
      </c>
      <c r="B153" s="408">
        <v>256</v>
      </c>
      <c r="C153" s="350">
        <v>133</v>
      </c>
      <c r="D153" s="350">
        <v>86</v>
      </c>
      <c r="E153" s="350">
        <v>3</v>
      </c>
      <c r="F153" s="350">
        <v>0</v>
      </c>
      <c r="G153" s="350">
        <v>0</v>
      </c>
      <c r="H153" s="350">
        <v>0</v>
      </c>
      <c r="I153" s="350">
        <v>0</v>
      </c>
      <c r="J153" s="409">
        <v>65</v>
      </c>
      <c r="K153" s="215">
        <f t="shared" si="12"/>
        <v>543</v>
      </c>
      <c r="L153" s="314">
        <f>SUM(K153/K162)</f>
        <v>3.6771178980158463E-2</v>
      </c>
    </row>
    <row r="154" spans="1:12" s="1301" customFormat="1" hidden="1" x14ac:dyDescent="0.25">
      <c r="A154" s="162">
        <v>11</v>
      </c>
      <c r="B154" s="408">
        <v>230</v>
      </c>
      <c r="C154" s="350">
        <v>138</v>
      </c>
      <c r="D154" s="350">
        <v>98</v>
      </c>
      <c r="E154" s="350">
        <v>3</v>
      </c>
      <c r="F154" s="350">
        <v>0</v>
      </c>
      <c r="G154" s="350">
        <v>0</v>
      </c>
      <c r="H154" s="350">
        <v>0</v>
      </c>
      <c r="I154" s="350">
        <v>0</v>
      </c>
      <c r="J154" s="409">
        <v>64</v>
      </c>
      <c r="K154" s="215">
        <f t="shared" si="12"/>
        <v>533</v>
      </c>
      <c r="L154" s="314">
        <f>SUM(K154/K162)</f>
        <v>3.6093993363580955E-2</v>
      </c>
    </row>
    <row r="155" spans="1:12" s="1301" customFormat="1" hidden="1" x14ac:dyDescent="0.25">
      <c r="A155" s="162">
        <v>12</v>
      </c>
      <c r="B155" s="408">
        <v>232</v>
      </c>
      <c r="C155" s="350">
        <v>136</v>
      </c>
      <c r="D155" s="350">
        <v>111</v>
      </c>
      <c r="E155" s="350">
        <v>13</v>
      </c>
      <c r="F155" s="350">
        <v>0</v>
      </c>
      <c r="G155" s="350">
        <v>0</v>
      </c>
      <c r="H155" s="350">
        <v>1</v>
      </c>
      <c r="I155" s="350">
        <v>0</v>
      </c>
      <c r="J155" s="409">
        <v>68</v>
      </c>
      <c r="K155" s="215">
        <f t="shared" si="12"/>
        <v>561</v>
      </c>
      <c r="L155" s="314">
        <f>SUM(K155/K162)</f>
        <v>3.7990113089997966E-2</v>
      </c>
    </row>
    <row r="156" spans="1:12" s="1301" customFormat="1" hidden="1" x14ac:dyDescent="0.25">
      <c r="A156" s="162">
        <v>13</v>
      </c>
      <c r="B156" s="408">
        <v>237</v>
      </c>
      <c r="C156" s="350">
        <v>133</v>
      </c>
      <c r="D156" s="350">
        <v>165</v>
      </c>
      <c r="E156" s="350">
        <v>13</v>
      </c>
      <c r="F156" s="350">
        <v>0</v>
      </c>
      <c r="G156" s="350">
        <v>1</v>
      </c>
      <c r="H156" s="350">
        <v>3</v>
      </c>
      <c r="I156" s="350">
        <v>0</v>
      </c>
      <c r="J156" s="409">
        <v>64</v>
      </c>
      <c r="K156" s="215">
        <f t="shared" si="12"/>
        <v>616</v>
      </c>
      <c r="L156" s="314">
        <f>SUM(K156/K162)</f>
        <v>4.171463398117424E-2</v>
      </c>
    </row>
    <row r="157" spans="1:12" s="1301" customFormat="1" hidden="1" x14ac:dyDescent="0.25">
      <c r="A157" s="162">
        <v>14</v>
      </c>
      <c r="B157" s="408">
        <v>216</v>
      </c>
      <c r="C157" s="350">
        <v>107</v>
      </c>
      <c r="D157" s="350">
        <v>177</v>
      </c>
      <c r="E157" s="350">
        <v>17</v>
      </c>
      <c r="F157" s="350">
        <v>0</v>
      </c>
      <c r="G157" s="350">
        <v>5</v>
      </c>
      <c r="H157" s="350">
        <v>2</v>
      </c>
      <c r="I157" s="350">
        <v>0</v>
      </c>
      <c r="J157" s="409">
        <v>93</v>
      </c>
      <c r="K157" s="215">
        <f t="shared" si="12"/>
        <v>617</v>
      </c>
      <c r="L157" s="314">
        <f>SUM(K157/K162)</f>
        <v>4.1782352542831989E-2</v>
      </c>
    </row>
    <row r="158" spans="1:12" s="1301" customFormat="1" hidden="1" x14ac:dyDescent="0.25">
      <c r="A158" s="162">
        <v>15</v>
      </c>
      <c r="B158" s="408">
        <v>208</v>
      </c>
      <c r="C158" s="350">
        <v>90</v>
      </c>
      <c r="D158" s="350">
        <v>208</v>
      </c>
      <c r="E158" s="350">
        <v>29</v>
      </c>
      <c r="F158" s="350">
        <v>0</v>
      </c>
      <c r="G158" s="350">
        <v>13</v>
      </c>
      <c r="H158" s="350">
        <v>4</v>
      </c>
      <c r="I158" s="350">
        <v>0</v>
      </c>
      <c r="J158" s="409">
        <v>116</v>
      </c>
      <c r="K158" s="215">
        <f t="shared" si="12"/>
        <v>668</v>
      </c>
      <c r="L158" s="314">
        <f>SUM(K158/K162)</f>
        <v>4.5235999187377259E-2</v>
      </c>
    </row>
    <row r="159" spans="1:12" s="1301" customFormat="1" hidden="1" x14ac:dyDescent="0.25">
      <c r="A159" s="162">
        <v>16</v>
      </c>
      <c r="B159" s="408">
        <v>183</v>
      </c>
      <c r="C159" s="350">
        <v>75</v>
      </c>
      <c r="D159" s="350">
        <v>255</v>
      </c>
      <c r="E159" s="350">
        <v>54</v>
      </c>
      <c r="F159" s="350">
        <v>0</v>
      </c>
      <c r="G159" s="350">
        <v>42</v>
      </c>
      <c r="H159" s="350">
        <v>3</v>
      </c>
      <c r="I159" s="350">
        <v>0</v>
      </c>
      <c r="J159" s="409">
        <v>104</v>
      </c>
      <c r="K159" s="215">
        <f t="shared" si="12"/>
        <v>716</v>
      </c>
      <c r="L159" s="314">
        <f>SUM(K159/K162)</f>
        <v>4.8486490146949279E-2</v>
      </c>
    </row>
    <row r="160" spans="1:12" s="1301" customFormat="1" hidden="1" x14ac:dyDescent="0.25">
      <c r="A160" s="162">
        <v>17</v>
      </c>
      <c r="B160" s="408">
        <v>179</v>
      </c>
      <c r="C160" s="350">
        <v>76</v>
      </c>
      <c r="D160" s="350">
        <v>259</v>
      </c>
      <c r="E160" s="350">
        <v>43</v>
      </c>
      <c r="F160" s="350">
        <v>0</v>
      </c>
      <c r="G160" s="350">
        <v>55</v>
      </c>
      <c r="H160" s="350">
        <v>1</v>
      </c>
      <c r="I160" s="350">
        <v>0</v>
      </c>
      <c r="J160" s="409">
        <v>122</v>
      </c>
      <c r="K160" s="215">
        <f t="shared" si="12"/>
        <v>735</v>
      </c>
      <c r="L160" s="314">
        <f>SUM(K160/K162)</f>
        <v>4.9773142818446539E-2</v>
      </c>
    </row>
    <row r="161" spans="1:16" s="1301" customFormat="1" ht="15.75" hidden="1" thickBot="1" x14ac:dyDescent="0.3">
      <c r="A161" s="163" t="s">
        <v>378</v>
      </c>
      <c r="B161" s="410">
        <v>53</v>
      </c>
      <c r="C161" s="411">
        <v>39</v>
      </c>
      <c r="D161" s="411">
        <v>204</v>
      </c>
      <c r="E161" s="411">
        <v>13</v>
      </c>
      <c r="F161" s="411">
        <v>712</v>
      </c>
      <c r="G161" s="411">
        <v>11</v>
      </c>
      <c r="H161" s="411">
        <v>0</v>
      </c>
      <c r="I161" s="411">
        <v>0</v>
      </c>
      <c r="J161" s="412">
        <v>133</v>
      </c>
      <c r="K161" s="216">
        <f t="shared" si="12"/>
        <v>1165</v>
      </c>
      <c r="L161" s="621">
        <f>SUM(K161/K162)</f>
        <v>7.8892124331279206E-2</v>
      </c>
    </row>
    <row r="162" spans="1:16" s="1301" customFormat="1" ht="16.5" hidden="1" thickTop="1" thickBot="1" x14ac:dyDescent="0.3">
      <c r="A162" s="118" t="s">
        <v>132</v>
      </c>
      <c r="B162" s="280">
        <f>SUM(B143:B161)</f>
        <v>5939</v>
      </c>
      <c r="C162" s="281">
        <f t="shared" ref="C162:J162" si="13">SUM(C143:C161)</f>
        <v>4365</v>
      </c>
      <c r="D162" s="281">
        <f t="shared" si="13"/>
        <v>1777</v>
      </c>
      <c r="E162" s="281">
        <f t="shared" si="13"/>
        <v>200</v>
      </c>
      <c r="F162" s="281">
        <f t="shared" si="13"/>
        <v>712</v>
      </c>
      <c r="G162" s="281">
        <f>SUM(G143:G161)</f>
        <v>127</v>
      </c>
      <c r="H162" s="281">
        <f t="shared" si="13"/>
        <v>32</v>
      </c>
      <c r="I162" s="281">
        <f t="shared" si="13"/>
        <v>1</v>
      </c>
      <c r="J162" s="282">
        <f t="shared" si="13"/>
        <v>1614</v>
      </c>
      <c r="K162" s="213">
        <f>SUM(K143:K161)</f>
        <v>14767</v>
      </c>
      <c r="L162" s="622">
        <f>SUM(L143:L161)</f>
        <v>1.0000000000000002</v>
      </c>
    </row>
    <row r="163" spans="1:16" s="1301" customFormat="1" ht="15.75" hidden="1" thickBot="1" x14ac:dyDescent="0.3">
      <c r="A163" s="86" t="s">
        <v>133</v>
      </c>
      <c r="B163" s="616">
        <f>SUM(B162/K162)</f>
        <v>0.40218053768537954</v>
      </c>
      <c r="C163" s="617">
        <f>SUM(C162/K162)</f>
        <v>0.29559152163608043</v>
      </c>
      <c r="D163" s="617">
        <f>SUM(D162/K162)</f>
        <v>0.12033588406582245</v>
      </c>
      <c r="E163" s="617">
        <f>SUM(E162/K162)</f>
        <v>1.3543712331550078E-2</v>
      </c>
      <c r="F163" s="617">
        <f>SUM(F162/K162)</f>
        <v>4.8215615900318275E-2</v>
      </c>
      <c r="G163" s="617">
        <f>SUM(G162/K162)</f>
        <v>8.6002573305342996E-3</v>
      </c>
      <c r="H163" s="617">
        <f>SUM(H162/K162)</f>
        <v>2.1669939730480123E-3</v>
      </c>
      <c r="I163" s="617">
        <f>SUM(I162/K162)</f>
        <v>6.7718561657750383E-5</v>
      </c>
      <c r="J163" s="618">
        <f>SUM(J162/K162)</f>
        <v>0.10929775851560913</v>
      </c>
      <c r="K163" s="619">
        <f>SUM(B163:J163)</f>
        <v>1</v>
      </c>
      <c r="L163" s="395"/>
    </row>
    <row r="164" spans="1:16" s="1301" customFormat="1" ht="16.5" hidden="1" thickBot="1" x14ac:dyDescent="0.3">
      <c r="A164" s="2251" t="s">
        <v>267</v>
      </c>
      <c r="B164" s="2252"/>
      <c r="C164" s="2252"/>
      <c r="D164" s="2252"/>
      <c r="E164" s="2252"/>
      <c r="F164" s="2252"/>
      <c r="G164" s="2252"/>
      <c r="H164" s="2252"/>
      <c r="I164" s="2252"/>
      <c r="J164" s="2252"/>
      <c r="K164" s="2252"/>
      <c r="L164" s="2253"/>
    </row>
    <row r="165" spans="1:16" s="1301" customFormat="1" ht="78" hidden="1" customHeight="1" thickBot="1" x14ac:dyDescent="0.3">
      <c r="A165" s="129"/>
      <c r="B165" s="159" t="s">
        <v>367</v>
      </c>
      <c r="C165" s="160" t="s">
        <v>368</v>
      </c>
      <c r="D165" s="160" t="s">
        <v>369</v>
      </c>
      <c r="E165" s="160" t="s">
        <v>370</v>
      </c>
      <c r="F165" s="160" t="s">
        <v>371</v>
      </c>
      <c r="G165" s="160" t="s">
        <v>372</v>
      </c>
      <c r="H165" s="160" t="s">
        <v>373</v>
      </c>
      <c r="I165" s="160" t="s">
        <v>374</v>
      </c>
      <c r="J165" s="161" t="s">
        <v>375</v>
      </c>
      <c r="K165" s="575" t="s">
        <v>376</v>
      </c>
      <c r="L165" s="575" t="s">
        <v>161</v>
      </c>
    </row>
    <row r="166" spans="1:16" s="1301" customFormat="1" hidden="1" x14ac:dyDescent="0.25">
      <c r="A166" s="118" t="s">
        <v>377</v>
      </c>
      <c r="B166" s="406">
        <v>714</v>
      </c>
      <c r="C166" s="346">
        <v>626</v>
      </c>
      <c r="D166" s="346">
        <v>4</v>
      </c>
      <c r="E166" s="346">
        <v>4</v>
      </c>
      <c r="F166" s="346">
        <v>0</v>
      </c>
      <c r="G166" s="346">
        <v>0</v>
      </c>
      <c r="H166" s="346">
        <v>3</v>
      </c>
      <c r="I166" s="346">
        <v>1</v>
      </c>
      <c r="J166" s="407">
        <v>7</v>
      </c>
      <c r="K166" s="214">
        <f t="shared" ref="K166:K184" si="14">SUM(B166:J166)</f>
        <v>1359</v>
      </c>
      <c r="L166" s="620">
        <f>SUM(K166/K185)</f>
        <v>9.3976903395339192E-2</v>
      </c>
    </row>
    <row r="167" spans="1:16" s="1301" customFormat="1" hidden="1" x14ac:dyDescent="0.25">
      <c r="A167" s="162">
        <v>1</v>
      </c>
      <c r="B167" s="408">
        <v>636</v>
      </c>
      <c r="C167" s="350">
        <v>614</v>
      </c>
      <c r="D167" s="350">
        <v>3</v>
      </c>
      <c r="E167" s="350">
        <v>4</v>
      </c>
      <c r="F167" s="350">
        <v>0</v>
      </c>
      <c r="G167" s="350">
        <v>0</v>
      </c>
      <c r="H167" s="350">
        <v>4</v>
      </c>
      <c r="I167" s="350">
        <v>1</v>
      </c>
      <c r="J167" s="409">
        <v>9</v>
      </c>
      <c r="K167" s="215">
        <f t="shared" si="14"/>
        <v>1271</v>
      </c>
      <c r="L167" s="314">
        <f>SUM(K167/K185)</f>
        <v>8.7891570430813915E-2</v>
      </c>
    </row>
    <row r="168" spans="1:16" s="1301" customFormat="1" hidden="1" x14ac:dyDescent="0.25">
      <c r="A168" s="162">
        <v>2</v>
      </c>
      <c r="B168" s="408">
        <v>528</v>
      </c>
      <c r="C168" s="350">
        <v>465</v>
      </c>
      <c r="D168" s="350">
        <v>2</v>
      </c>
      <c r="E168" s="350">
        <v>1</v>
      </c>
      <c r="F168" s="350">
        <v>0</v>
      </c>
      <c r="G168" s="350">
        <v>0</v>
      </c>
      <c r="H168" s="350">
        <v>1</v>
      </c>
      <c r="I168" s="350">
        <v>0</v>
      </c>
      <c r="J168" s="409">
        <v>8</v>
      </c>
      <c r="K168" s="215">
        <f t="shared" si="14"/>
        <v>1005</v>
      </c>
      <c r="L168" s="314">
        <f>SUM(K168/K185)</f>
        <v>6.9497268515317054E-2</v>
      </c>
    </row>
    <row r="169" spans="1:16" s="1301" customFormat="1" hidden="1" x14ac:dyDescent="0.25">
      <c r="A169" s="162">
        <v>3</v>
      </c>
      <c r="B169" s="408">
        <v>476</v>
      </c>
      <c r="C169" s="350">
        <v>400</v>
      </c>
      <c r="D169" s="350">
        <v>4</v>
      </c>
      <c r="E169" s="350">
        <v>3</v>
      </c>
      <c r="F169" s="350">
        <v>0</v>
      </c>
      <c r="G169" s="350">
        <v>0</v>
      </c>
      <c r="H169" s="350">
        <v>7</v>
      </c>
      <c r="I169" s="350">
        <v>0</v>
      </c>
      <c r="J169" s="409">
        <v>10</v>
      </c>
      <c r="K169" s="215">
        <f t="shared" si="14"/>
        <v>900</v>
      </c>
      <c r="L169" s="314">
        <f>SUM(K169/K185)</f>
        <v>6.2236359864463041E-2</v>
      </c>
    </row>
    <row r="170" spans="1:16" s="1301" customFormat="1" hidden="1" x14ac:dyDescent="0.25">
      <c r="A170" s="162">
        <v>4</v>
      </c>
      <c r="B170" s="408">
        <v>439</v>
      </c>
      <c r="C170" s="350">
        <v>355</v>
      </c>
      <c r="D170" s="350">
        <v>9</v>
      </c>
      <c r="E170" s="350">
        <v>2</v>
      </c>
      <c r="F170" s="350">
        <v>0</v>
      </c>
      <c r="G170" s="350">
        <v>0</v>
      </c>
      <c r="H170" s="350">
        <v>2</v>
      </c>
      <c r="I170" s="350">
        <v>0</v>
      </c>
      <c r="J170" s="409">
        <v>6</v>
      </c>
      <c r="K170" s="215">
        <f t="shared" si="14"/>
        <v>813</v>
      </c>
      <c r="L170" s="314">
        <f>SUM(K170/K185)</f>
        <v>5.6220178410898276E-2</v>
      </c>
    </row>
    <row r="171" spans="1:16" s="1301" customFormat="1" hidden="1" x14ac:dyDescent="0.25">
      <c r="A171" s="162">
        <v>5</v>
      </c>
      <c r="B171" s="408">
        <v>365</v>
      </c>
      <c r="C171" s="350">
        <v>335</v>
      </c>
      <c r="D171" s="350">
        <v>17</v>
      </c>
      <c r="E171" s="350">
        <v>4</v>
      </c>
      <c r="F171" s="350">
        <v>0</v>
      </c>
      <c r="G171" s="350">
        <v>0</v>
      </c>
      <c r="H171" s="350">
        <v>2</v>
      </c>
      <c r="I171" s="350">
        <v>0</v>
      </c>
      <c r="J171" s="409">
        <v>10</v>
      </c>
      <c r="K171" s="215">
        <f t="shared" si="14"/>
        <v>733</v>
      </c>
      <c r="L171" s="314">
        <f>SUM(K171/K185)</f>
        <v>5.068805753405712E-2</v>
      </c>
      <c r="P171" s="1488"/>
    </row>
    <row r="172" spans="1:16" s="1301" customFormat="1" hidden="1" x14ac:dyDescent="0.25">
      <c r="A172" s="162">
        <v>6</v>
      </c>
      <c r="B172" s="408">
        <v>375</v>
      </c>
      <c r="C172" s="350">
        <v>280</v>
      </c>
      <c r="D172" s="350">
        <v>22</v>
      </c>
      <c r="E172" s="350">
        <v>1</v>
      </c>
      <c r="F172" s="350">
        <v>0</v>
      </c>
      <c r="G172" s="350">
        <v>0</v>
      </c>
      <c r="H172" s="350">
        <v>4</v>
      </c>
      <c r="I172" s="350">
        <v>0</v>
      </c>
      <c r="J172" s="409">
        <v>4</v>
      </c>
      <c r="K172" s="215">
        <f t="shared" si="14"/>
        <v>686</v>
      </c>
      <c r="L172" s="314">
        <f>SUM(K172/K185)</f>
        <v>4.743793651891294E-2</v>
      </c>
    </row>
    <row r="173" spans="1:16" s="1301" customFormat="1" hidden="1" x14ac:dyDescent="0.25">
      <c r="A173" s="162">
        <v>7</v>
      </c>
      <c r="B173" s="408">
        <v>358</v>
      </c>
      <c r="C173" s="350">
        <v>204</v>
      </c>
      <c r="D173" s="350">
        <v>53</v>
      </c>
      <c r="E173" s="350">
        <v>3</v>
      </c>
      <c r="F173" s="350">
        <v>0</v>
      </c>
      <c r="G173" s="350">
        <v>0</v>
      </c>
      <c r="H173" s="350">
        <v>1</v>
      </c>
      <c r="I173" s="350">
        <v>0</v>
      </c>
      <c r="J173" s="409">
        <v>3</v>
      </c>
      <c r="K173" s="215">
        <f t="shared" si="14"/>
        <v>622</v>
      </c>
      <c r="L173" s="314">
        <f>SUM(K173/K185)</f>
        <v>4.3012239817440012E-2</v>
      </c>
    </row>
    <row r="174" spans="1:16" s="1301" customFormat="1" hidden="1" x14ac:dyDescent="0.25">
      <c r="A174" s="162">
        <v>8</v>
      </c>
      <c r="B174" s="408">
        <v>294</v>
      </c>
      <c r="C174" s="350">
        <v>216</v>
      </c>
      <c r="D174" s="350">
        <v>58</v>
      </c>
      <c r="E174" s="350">
        <v>1</v>
      </c>
      <c r="F174" s="350">
        <v>0</v>
      </c>
      <c r="G174" s="350">
        <v>0</v>
      </c>
      <c r="H174" s="350">
        <v>2</v>
      </c>
      <c r="I174" s="350">
        <v>0</v>
      </c>
      <c r="J174" s="409">
        <v>6</v>
      </c>
      <c r="K174" s="215">
        <f t="shared" si="14"/>
        <v>577</v>
      </c>
      <c r="L174" s="314">
        <f>SUM(K174/K185)</f>
        <v>3.990042182421686E-2</v>
      </c>
    </row>
    <row r="175" spans="1:16" s="1301" customFormat="1" hidden="1" x14ac:dyDescent="0.25">
      <c r="A175" s="162">
        <v>9</v>
      </c>
      <c r="B175" s="408">
        <v>280</v>
      </c>
      <c r="C175" s="350">
        <v>191</v>
      </c>
      <c r="D175" s="350">
        <v>60</v>
      </c>
      <c r="E175" s="350">
        <v>7</v>
      </c>
      <c r="F175" s="350">
        <v>0</v>
      </c>
      <c r="G175" s="350">
        <v>0</v>
      </c>
      <c r="H175" s="350">
        <v>0</v>
      </c>
      <c r="I175" s="350">
        <v>0</v>
      </c>
      <c r="J175" s="409">
        <v>4</v>
      </c>
      <c r="K175" s="215">
        <f t="shared" si="14"/>
        <v>542</v>
      </c>
      <c r="L175" s="314">
        <f>SUM(K175/K185)</f>
        <v>3.7480118940598856E-2</v>
      </c>
    </row>
    <row r="176" spans="1:16" s="1301" customFormat="1" hidden="1" x14ac:dyDescent="0.25">
      <c r="A176" s="162">
        <v>10</v>
      </c>
      <c r="B176" s="408">
        <v>275</v>
      </c>
      <c r="C176" s="350">
        <v>165</v>
      </c>
      <c r="D176" s="350">
        <v>86</v>
      </c>
      <c r="E176" s="350">
        <v>12</v>
      </c>
      <c r="F176" s="350">
        <v>0</v>
      </c>
      <c r="G176" s="350">
        <v>0</v>
      </c>
      <c r="H176" s="350">
        <v>0</v>
      </c>
      <c r="I176" s="350">
        <v>0</v>
      </c>
      <c r="J176" s="409">
        <v>6</v>
      </c>
      <c r="K176" s="215">
        <f t="shared" si="14"/>
        <v>544</v>
      </c>
      <c r="L176" s="314">
        <f>SUM(K176/K185)</f>
        <v>3.7618421962519882E-2</v>
      </c>
    </row>
    <row r="177" spans="1:12" s="1301" customFormat="1" hidden="1" x14ac:dyDescent="0.25">
      <c r="A177" s="162">
        <v>11</v>
      </c>
      <c r="B177" s="408">
        <v>268</v>
      </c>
      <c r="C177" s="350">
        <v>182</v>
      </c>
      <c r="D177" s="350">
        <v>94</v>
      </c>
      <c r="E177" s="350">
        <v>11</v>
      </c>
      <c r="F177" s="350">
        <v>0</v>
      </c>
      <c r="G177" s="350">
        <v>0</v>
      </c>
      <c r="H177" s="350">
        <v>0</v>
      </c>
      <c r="I177" s="350">
        <v>0</v>
      </c>
      <c r="J177" s="409">
        <v>9</v>
      </c>
      <c r="K177" s="215">
        <f t="shared" si="14"/>
        <v>564</v>
      </c>
      <c r="L177" s="314">
        <f>SUM(K177/K185)</f>
        <v>3.9001452181730172E-2</v>
      </c>
    </row>
    <row r="178" spans="1:12" s="1301" customFormat="1" hidden="1" x14ac:dyDescent="0.25">
      <c r="A178" s="162">
        <v>12</v>
      </c>
      <c r="B178" s="408">
        <v>260</v>
      </c>
      <c r="C178" s="350">
        <v>146</v>
      </c>
      <c r="D178" s="350">
        <v>115</v>
      </c>
      <c r="E178" s="350">
        <v>21</v>
      </c>
      <c r="F178" s="350">
        <v>0</v>
      </c>
      <c r="G178" s="350">
        <v>2</v>
      </c>
      <c r="H178" s="350">
        <v>1</v>
      </c>
      <c r="I178" s="350">
        <v>0</v>
      </c>
      <c r="J178" s="409">
        <v>6</v>
      </c>
      <c r="K178" s="215">
        <f t="shared" si="14"/>
        <v>551</v>
      </c>
      <c r="L178" s="314">
        <f>SUM(K178/K185)</f>
        <v>3.8102482539243483E-2</v>
      </c>
    </row>
    <row r="179" spans="1:12" s="1301" customFormat="1" hidden="1" x14ac:dyDescent="0.25">
      <c r="A179" s="162">
        <v>13</v>
      </c>
      <c r="B179" s="408">
        <v>247</v>
      </c>
      <c r="C179" s="350">
        <v>148</v>
      </c>
      <c r="D179" s="350">
        <v>163</v>
      </c>
      <c r="E179" s="350">
        <v>35</v>
      </c>
      <c r="F179" s="350">
        <v>0</v>
      </c>
      <c r="G179" s="350">
        <v>5</v>
      </c>
      <c r="H179" s="350">
        <v>2</v>
      </c>
      <c r="I179" s="350">
        <v>0</v>
      </c>
      <c r="J179" s="409">
        <v>9</v>
      </c>
      <c r="K179" s="215">
        <f t="shared" si="14"/>
        <v>609</v>
      </c>
      <c r="L179" s="314">
        <f>SUM(K179/K185)</f>
        <v>4.2113270174953324E-2</v>
      </c>
    </row>
    <row r="180" spans="1:12" s="1301" customFormat="1" hidden="1" x14ac:dyDescent="0.25">
      <c r="A180" s="162">
        <v>14</v>
      </c>
      <c r="B180" s="408">
        <v>241</v>
      </c>
      <c r="C180" s="350">
        <v>116</v>
      </c>
      <c r="D180" s="350">
        <v>177</v>
      </c>
      <c r="E180" s="350">
        <v>37</v>
      </c>
      <c r="F180" s="350">
        <v>0</v>
      </c>
      <c r="G180" s="350">
        <v>17</v>
      </c>
      <c r="H180" s="350">
        <v>3</v>
      </c>
      <c r="I180" s="350">
        <v>0</v>
      </c>
      <c r="J180" s="409">
        <v>15</v>
      </c>
      <c r="K180" s="215">
        <f t="shared" si="14"/>
        <v>606</v>
      </c>
      <c r="L180" s="314">
        <f>SUM(K180/K185)</f>
        <v>4.1905815642071777E-2</v>
      </c>
    </row>
    <row r="181" spans="1:12" s="1301" customFormat="1" hidden="1" x14ac:dyDescent="0.25">
      <c r="A181" s="162">
        <v>15</v>
      </c>
      <c r="B181" s="408">
        <v>242</v>
      </c>
      <c r="C181" s="350">
        <v>109</v>
      </c>
      <c r="D181" s="350">
        <v>206</v>
      </c>
      <c r="E181" s="350">
        <v>67</v>
      </c>
      <c r="F181" s="350">
        <v>0</v>
      </c>
      <c r="G181" s="350">
        <v>34</v>
      </c>
      <c r="H181" s="350">
        <v>2</v>
      </c>
      <c r="I181" s="350">
        <v>0</v>
      </c>
      <c r="J181" s="409">
        <v>9</v>
      </c>
      <c r="K181" s="215">
        <f t="shared" si="14"/>
        <v>669</v>
      </c>
      <c r="L181" s="314">
        <f>SUM(K181/K185)</f>
        <v>4.6262360832584191E-2</v>
      </c>
    </row>
    <row r="182" spans="1:12" s="1301" customFormat="1" hidden="1" x14ac:dyDescent="0.25">
      <c r="A182" s="162">
        <v>16</v>
      </c>
      <c r="B182" s="408">
        <v>191</v>
      </c>
      <c r="C182" s="350">
        <v>95</v>
      </c>
      <c r="D182" s="350">
        <v>208</v>
      </c>
      <c r="E182" s="350">
        <v>90</v>
      </c>
      <c r="F182" s="350">
        <v>0</v>
      </c>
      <c r="G182" s="350">
        <v>67</v>
      </c>
      <c r="H182" s="350">
        <v>0</v>
      </c>
      <c r="I182" s="350">
        <v>0</v>
      </c>
      <c r="J182" s="409">
        <v>13</v>
      </c>
      <c r="K182" s="215">
        <f t="shared" si="14"/>
        <v>664</v>
      </c>
      <c r="L182" s="314">
        <f>SUM(K182/K185)</f>
        <v>4.5916603277781617E-2</v>
      </c>
    </row>
    <row r="183" spans="1:12" s="1301" customFormat="1" hidden="1" x14ac:dyDescent="0.25">
      <c r="A183" s="162">
        <v>17</v>
      </c>
      <c r="B183" s="408">
        <v>191</v>
      </c>
      <c r="C183" s="350">
        <v>100</v>
      </c>
      <c r="D183" s="350">
        <v>267</v>
      </c>
      <c r="E183" s="350">
        <v>98</v>
      </c>
      <c r="F183" s="350">
        <v>0</v>
      </c>
      <c r="G183" s="350">
        <v>96</v>
      </c>
      <c r="H183" s="350">
        <v>1</v>
      </c>
      <c r="I183" s="350">
        <v>0</v>
      </c>
      <c r="J183" s="409">
        <v>8</v>
      </c>
      <c r="K183" s="215">
        <f t="shared" si="14"/>
        <v>761</v>
      </c>
      <c r="L183" s="314">
        <f>SUM(K183/K185)</f>
        <v>5.2624299840951523E-2</v>
      </c>
    </row>
    <row r="184" spans="1:12" s="1301" customFormat="1" ht="15.75" hidden="1" thickBot="1" x14ac:dyDescent="0.3">
      <c r="A184" s="163" t="s">
        <v>378</v>
      </c>
      <c r="B184" s="410">
        <v>52</v>
      </c>
      <c r="C184" s="411">
        <v>60</v>
      </c>
      <c r="D184" s="411">
        <v>208</v>
      </c>
      <c r="E184" s="411">
        <v>23</v>
      </c>
      <c r="F184" s="411">
        <v>625</v>
      </c>
      <c r="G184" s="411">
        <v>5</v>
      </c>
      <c r="H184" s="411">
        <v>0</v>
      </c>
      <c r="I184" s="411">
        <v>0</v>
      </c>
      <c r="J184" s="412">
        <v>12</v>
      </c>
      <c r="K184" s="216">
        <f t="shared" si="14"/>
        <v>985</v>
      </c>
      <c r="L184" s="621">
        <f>SUM(K184/K185)</f>
        <v>6.8114238296106772E-2</v>
      </c>
    </row>
    <row r="185" spans="1:12" s="1301" customFormat="1" ht="16.5" hidden="1" thickTop="1" thickBot="1" x14ac:dyDescent="0.3">
      <c r="A185" s="118" t="s">
        <v>132</v>
      </c>
      <c r="B185" s="280">
        <f>SUM(B166:B184)</f>
        <v>6432</v>
      </c>
      <c r="C185" s="281">
        <f t="shared" ref="C185:J185" si="15">SUM(C166:C184)</f>
        <v>4807</v>
      </c>
      <c r="D185" s="281">
        <f t="shared" si="15"/>
        <v>1756</v>
      </c>
      <c r="E185" s="281">
        <f t="shared" si="15"/>
        <v>424</v>
      </c>
      <c r="F185" s="281">
        <f t="shared" si="15"/>
        <v>625</v>
      </c>
      <c r="G185" s="281">
        <f t="shared" si="15"/>
        <v>226</v>
      </c>
      <c r="H185" s="281">
        <f t="shared" si="15"/>
        <v>35</v>
      </c>
      <c r="I185" s="281">
        <f t="shared" si="15"/>
        <v>2</v>
      </c>
      <c r="J185" s="282">
        <f t="shared" si="15"/>
        <v>154</v>
      </c>
      <c r="K185" s="213">
        <f>SUM(K166:K184)</f>
        <v>14461</v>
      </c>
      <c r="L185" s="622">
        <f>SUM(L166:L184)</f>
        <v>0.99999999999999989</v>
      </c>
    </row>
    <row r="186" spans="1:12" s="1301" customFormat="1" ht="15.75" hidden="1" thickBot="1" x14ac:dyDescent="0.3">
      <c r="A186" s="86" t="s">
        <v>133</v>
      </c>
      <c r="B186" s="616">
        <f>SUM(B185/K185)</f>
        <v>0.44478251849802919</v>
      </c>
      <c r="C186" s="617">
        <f>SUM(C185/K185)</f>
        <v>0.33241131318719314</v>
      </c>
      <c r="D186" s="617">
        <f>SUM(D185/K185)</f>
        <v>0.12143005324666344</v>
      </c>
      <c r="E186" s="617">
        <f>SUM(E185/K185)</f>
        <v>2.9320240647258144E-2</v>
      </c>
      <c r="F186" s="617">
        <f>SUM(F185/K185)</f>
        <v>4.3219694350321552E-2</v>
      </c>
      <c r="G186" s="617">
        <f>SUM(G185/K185)</f>
        <v>1.5628241477076275E-2</v>
      </c>
      <c r="H186" s="617">
        <f>SUM(H185/K185)</f>
        <v>2.4203028836180069E-3</v>
      </c>
      <c r="I186" s="617">
        <f>SUM(I185/K185)</f>
        <v>1.3830302192102898E-4</v>
      </c>
      <c r="J186" s="618">
        <f>SUM(J185/K185)</f>
        <v>1.0649332687919231E-2</v>
      </c>
      <c r="K186" s="619">
        <f>SUM(B186:J186)</f>
        <v>1</v>
      </c>
      <c r="L186" s="395"/>
    </row>
    <row r="187" spans="1:12" s="1301" customFormat="1" ht="26.45" hidden="1" customHeight="1" x14ac:dyDescent="0.25">
      <c r="A187" s="2260" t="s">
        <v>182</v>
      </c>
      <c r="B187" s="2261"/>
      <c r="C187" s="2261"/>
      <c r="D187" s="2261"/>
      <c r="E187" s="2261"/>
      <c r="F187" s="2261"/>
      <c r="G187" s="2261"/>
      <c r="H187" s="2261"/>
      <c r="I187" s="2261"/>
      <c r="J187" s="2261"/>
      <c r="K187" s="2261"/>
      <c r="L187" s="2261"/>
    </row>
    <row r="188" spans="1:12" s="197" customFormat="1" ht="16.5" hidden="1" thickBot="1" x14ac:dyDescent="0.3">
      <c r="A188" s="2251" t="s">
        <v>268</v>
      </c>
      <c r="B188" s="2252"/>
      <c r="C188" s="2252"/>
      <c r="D188" s="2252"/>
      <c r="E188" s="2252"/>
      <c r="F188" s="2252"/>
      <c r="G188" s="2252"/>
      <c r="H188" s="2252"/>
      <c r="I188" s="2252"/>
      <c r="J188" s="2252"/>
      <c r="K188" s="2252"/>
      <c r="L188" s="2252"/>
    </row>
    <row r="189" spans="1:12" s="197" customFormat="1" ht="81" hidden="1" customHeight="1" thickBot="1" x14ac:dyDescent="0.3">
      <c r="A189" s="129"/>
      <c r="B189" s="159" t="s">
        <v>367</v>
      </c>
      <c r="C189" s="160" t="s">
        <v>368</v>
      </c>
      <c r="D189" s="160" t="s">
        <v>369</v>
      </c>
      <c r="E189" s="160" t="s">
        <v>370</v>
      </c>
      <c r="F189" s="160" t="s">
        <v>371</v>
      </c>
      <c r="G189" s="160" t="s">
        <v>372</v>
      </c>
      <c r="H189" s="160" t="s">
        <v>373</v>
      </c>
      <c r="I189" s="160" t="s">
        <v>374</v>
      </c>
      <c r="J189" s="161" t="s">
        <v>375</v>
      </c>
      <c r="K189" s="575" t="s">
        <v>376</v>
      </c>
      <c r="L189" s="575" t="s">
        <v>161</v>
      </c>
    </row>
    <row r="190" spans="1:12" s="197" customFormat="1" hidden="1" x14ac:dyDescent="0.25">
      <c r="A190" s="118" t="s">
        <v>377</v>
      </c>
      <c r="B190" s="406">
        <v>651</v>
      </c>
      <c r="C190" s="346">
        <v>641</v>
      </c>
      <c r="D190" s="346">
        <v>1</v>
      </c>
      <c r="E190" s="346">
        <v>5</v>
      </c>
      <c r="F190" s="346">
        <v>0</v>
      </c>
      <c r="G190" s="346">
        <v>0</v>
      </c>
      <c r="H190" s="346">
        <v>9</v>
      </c>
      <c r="I190" s="346">
        <v>0</v>
      </c>
      <c r="J190" s="407">
        <v>2</v>
      </c>
      <c r="K190" s="1332">
        <f t="shared" ref="K190:K208" si="16">SUM(B190:J190)</f>
        <v>1309</v>
      </c>
      <c r="L190" s="620">
        <f>SUM(K190/K209)</f>
        <v>9.2495760316563036E-2</v>
      </c>
    </row>
    <row r="191" spans="1:12" s="197" customFormat="1" hidden="1" x14ac:dyDescent="0.25">
      <c r="A191" s="162">
        <v>1</v>
      </c>
      <c r="B191" s="408">
        <v>621</v>
      </c>
      <c r="C191" s="350">
        <v>591</v>
      </c>
      <c r="D191" s="350">
        <v>4</v>
      </c>
      <c r="E191" s="350">
        <v>1</v>
      </c>
      <c r="F191" s="350">
        <v>0</v>
      </c>
      <c r="G191" s="350">
        <v>0</v>
      </c>
      <c r="H191" s="350">
        <v>1</v>
      </c>
      <c r="I191" s="350">
        <v>0</v>
      </c>
      <c r="J191" s="409">
        <v>0</v>
      </c>
      <c r="K191" s="1333">
        <f t="shared" si="16"/>
        <v>1218</v>
      </c>
      <c r="L191" s="314">
        <f>SUM(K191/K209)</f>
        <v>8.6065573770491802E-2</v>
      </c>
    </row>
    <row r="192" spans="1:12" s="197" customFormat="1" hidden="1" x14ac:dyDescent="0.25">
      <c r="A192" s="162">
        <v>2</v>
      </c>
      <c r="B192" s="408">
        <v>487</v>
      </c>
      <c r="C192" s="350">
        <v>469</v>
      </c>
      <c r="D192" s="350">
        <v>1</v>
      </c>
      <c r="E192" s="350">
        <v>1</v>
      </c>
      <c r="F192" s="350">
        <v>0</v>
      </c>
      <c r="G192" s="350">
        <v>0</v>
      </c>
      <c r="H192" s="350">
        <v>3</v>
      </c>
      <c r="I192" s="350">
        <v>0</v>
      </c>
      <c r="J192" s="409">
        <v>3</v>
      </c>
      <c r="K192" s="1333">
        <f t="shared" si="16"/>
        <v>964</v>
      </c>
      <c r="L192" s="314">
        <f>SUM(K192/K209)</f>
        <v>6.8117580553985299E-2</v>
      </c>
    </row>
    <row r="193" spans="1:12" s="197" customFormat="1" hidden="1" x14ac:dyDescent="0.25">
      <c r="A193" s="162">
        <v>3</v>
      </c>
      <c r="B193" s="408">
        <v>433</v>
      </c>
      <c r="C193" s="350">
        <v>413</v>
      </c>
      <c r="D193" s="350">
        <v>3</v>
      </c>
      <c r="E193" s="350">
        <v>3</v>
      </c>
      <c r="F193" s="350">
        <v>0</v>
      </c>
      <c r="G193" s="350">
        <v>0</v>
      </c>
      <c r="H193" s="350">
        <v>5</v>
      </c>
      <c r="I193" s="350">
        <v>0</v>
      </c>
      <c r="J193" s="409">
        <v>1</v>
      </c>
      <c r="K193" s="1333">
        <f t="shared" si="16"/>
        <v>858</v>
      </c>
      <c r="L193" s="314">
        <f>SUM(K193/K209)</f>
        <v>6.0627473148671569E-2</v>
      </c>
    </row>
    <row r="194" spans="1:12" s="197" customFormat="1" hidden="1" x14ac:dyDescent="0.25">
      <c r="A194" s="162">
        <v>4</v>
      </c>
      <c r="B194" s="408">
        <v>357</v>
      </c>
      <c r="C194" s="350">
        <v>383</v>
      </c>
      <c r="D194" s="350">
        <v>11</v>
      </c>
      <c r="E194" s="350">
        <v>6</v>
      </c>
      <c r="F194" s="350">
        <v>0</v>
      </c>
      <c r="G194" s="350">
        <v>0</v>
      </c>
      <c r="H194" s="350">
        <v>3</v>
      </c>
      <c r="I194" s="350">
        <v>0</v>
      </c>
      <c r="J194" s="409">
        <v>0</v>
      </c>
      <c r="K194" s="1333">
        <f t="shared" si="16"/>
        <v>760</v>
      </c>
      <c r="L194" s="314">
        <f>SUM(K194/K209)</f>
        <v>5.3702656868287166E-2</v>
      </c>
    </row>
    <row r="195" spans="1:12" s="197" customFormat="1" hidden="1" x14ac:dyDescent="0.25">
      <c r="A195" s="162">
        <v>5</v>
      </c>
      <c r="B195" s="408">
        <v>359</v>
      </c>
      <c r="C195" s="350">
        <v>334</v>
      </c>
      <c r="D195" s="350">
        <v>28</v>
      </c>
      <c r="E195" s="350">
        <v>1</v>
      </c>
      <c r="F195" s="350">
        <v>0</v>
      </c>
      <c r="G195" s="350">
        <v>0</v>
      </c>
      <c r="H195" s="350">
        <v>4</v>
      </c>
      <c r="I195" s="350">
        <v>0</v>
      </c>
      <c r="J195" s="409">
        <v>0</v>
      </c>
      <c r="K195" s="1333">
        <f t="shared" si="16"/>
        <v>726</v>
      </c>
      <c r="L195" s="314">
        <f>SUM(K195/K209)</f>
        <v>5.1300169587337477E-2</v>
      </c>
    </row>
    <row r="196" spans="1:12" s="197" customFormat="1" hidden="1" x14ac:dyDescent="0.25">
      <c r="A196" s="162">
        <v>6</v>
      </c>
      <c r="B196" s="408">
        <v>332</v>
      </c>
      <c r="C196" s="350">
        <v>279</v>
      </c>
      <c r="D196" s="350">
        <v>27</v>
      </c>
      <c r="E196" s="350">
        <v>1</v>
      </c>
      <c r="F196" s="350">
        <v>0</v>
      </c>
      <c r="G196" s="350">
        <v>0</v>
      </c>
      <c r="H196" s="350">
        <v>2</v>
      </c>
      <c r="I196" s="350">
        <v>0</v>
      </c>
      <c r="J196" s="409">
        <v>0</v>
      </c>
      <c r="K196" s="1333">
        <f t="shared" si="16"/>
        <v>641</v>
      </c>
      <c r="L196" s="314">
        <f>SUM(K196/K209)</f>
        <v>4.5293951384963255E-2</v>
      </c>
    </row>
    <row r="197" spans="1:12" s="197" customFormat="1" hidden="1" x14ac:dyDescent="0.25">
      <c r="A197" s="162">
        <v>7</v>
      </c>
      <c r="B197" s="408">
        <v>295</v>
      </c>
      <c r="C197" s="350">
        <v>245</v>
      </c>
      <c r="D197" s="350">
        <v>58</v>
      </c>
      <c r="E197" s="350">
        <v>3</v>
      </c>
      <c r="F197" s="350">
        <v>0</v>
      </c>
      <c r="G197" s="350">
        <v>0</v>
      </c>
      <c r="H197" s="350">
        <v>4</v>
      </c>
      <c r="I197" s="350">
        <v>0</v>
      </c>
      <c r="J197" s="409">
        <v>0</v>
      </c>
      <c r="K197" s="1333">
        <f t="shared" si="16"/>
        <v>605</v>
      </c>
      <c r="L197" s="314">
        <f>SUM(K197/K209)</f>
        <v>4.2750141322781231E-2</v>
      </c>
    </row>
    <row r="198" spans="1:12" s="197" customFormat="1" hidden="1" x14ac:dyDescent="0.25">
      <c r="A198" s="162">
        <v>8</v>
      </c>
      <c r="B198" s="408">
        <v>293</v>
      </c>
      <c r="C198" s="350">
        <v>243</v>
      </c>
      <c r="D198" s="350">
        <v>47</v>
      </c>
      <c r="E198" s="350">
        <v>2</v>
      </c>
      <c r="F198" s="350">
        <v>0</v>
      </c>
      <c r="G198" s="350">
        <v>0</v>
      </c>
      <c r="H198" s="350">
        <v>0</v>
      </c>
      <c r="I198" s="350">
        <v>0</v>
      </c>
      <c r="J198" s="409">
        <v>0</v>
      </c>
      <c r="K198" s="1333">
        <f t="shared" si="16"/>
        <v>585</v>
      </c>
      <c r="L198" s="314">
        <f>SUM(K198/K209)</f>
        <v>4.1336913510457887E-2</v>
      </c>
    </row>
    <row r="199" spans="1:12" s="197" customFormat="1" hidden="1" x14ac:dyDescent="0.25">
      <c r="A199" s="162">
        <v>9</v>
      </c>
      <c r="B199" s="408">
        <v>246</v>
      </c>
      <c r="C199" s="350">
        <v>205</v>
      </c>
      <c r="D199" s="350">
        <v>69</v>
      </c>
      <c r="E199" s="350">
        <v>1</v>
      </c>
      <c r="F199" s="350">
        <v>0</v>
      </c>
      <c r="G199" s="350">
        <v>0</v>
      </c>
      <c r="H199" s="350">
        <v>1</v>
      </c>
      <c r="I199" s="350">
        <v>0</v>
      </c>
      <c r="J199" s="409">
        <v>3</v>
      </c>
      <c r="K199" s="1333">
        <f t="shared" si="16"/>
        <v>525</v>
      </c>
      <c r="L199" s="314">
        <f>SUM(K199/K209)</f>
        <v>3.709723007348785E-2</v>
      </c>
    </row>
    <row r="200" spans="1:12" s="197" customFormat="1" hidden="1" x14ac:dyDescent="0.25">
      <c r="A200" s="162">
        <v>10</v>
      </c>
      <c r="B200" s="408">
        <v>252</v>
      </c>
      <c r="C200" s="350">
        <v>206</v>
      </c>
      <c r="D200" s="350">
        <v>76</v>
      </c>
      <c r="E200" s="350">
        <v>14</v>
      </c>
      <c r="F200" s="350">
        <v>0</v>
      </c>
      <c r="G200" s="350">
        <v>0</v>
      </c>
      <c r="H200" s="350">
        <v>2</v>
      </c>
      <c r="I200" s="350">
        <v>1</v>
      </c>
      <c r="J200" s="409">
        <v>2</v>
      </c>
      <c r="K200" s="1333">
        <f t="shared" si="16"/>
        <v>553</v>
      </c>
      <c r="L200" s="314">
        <f>SUM(K200/K209)</f>
        <v>3.9075749010740533E-2</v>
      </c>
    </row>
    <row r="201" spans="1:12" s="197" customFormat="1" hidden="1" x14ac:dyDescent="0.25">
      <c r="A201" s="162">
        <v>11</v>
      </c>
      <c r="B201" s="408">
        <v>238</v>
      </c>
      <c r="C201" s="350">
        <v>187</v>
      </c>
      <c r="D201" s="350">
        <v>107</v>
      </c>
      <c r="E201" s="350">
        <v>9</v>
      </c>
      <c r="F201" s="350">
        <v>0</v>
      </c>
      <c r="G201" s="350">
        <v>0</v>
      </c>
      <c r="H201" s="350">
        <v>1</v>
      </c>
      <c r="I201" s="350">
        <v>0</v>
      </c>
      <c r="J201" s="409">
        <v>2</v>
      </c>
      <c r="K201" s="1333">
        <f t="shared" si="16"/>
        <v>544</v>
      </c>
      <c r="L201" s="314">
        <f>SUM(K201/K209)</f>
        <v>3.8439796495195022E-2</v>
      </c>
    </row>
    <row r="202" spans="1:12" s="197" customFormat="1" hidden="1" x14ac:dyDescent="0.25">
      <c r="A202" s="162">
        <v>12</v>
      </c>
      <c r="B202" s="408">
        <v>254</v>
      </c>
      <c r="C202" s="350">
        <v>184</v>
      </c>
      <c r="D202" s="350">
        <v>119</v>
      </c>
      <c r="E202" s="350">
        <v>24</v>
      </c>
      <c r="F202" s="350">
        <v>0</v>
      </c>
      <c r="G202" s="350">
        <v>1</v>
      </c>
      <c r="H202" s="350">
        <v>2</v>
      </c>
      <c r="I202" s="350">
        <v>0</v>
      </c>
      <c r="J202" s="409">
        <v>1</v>
      </c>
      <c r="K202" s="1333">
        <f t="shared" si="16"/>
        <v>585</v>
      </c>
      <c r="L202" s="314">
        <f>SUM(K202/K209)</f>
        <v>4.1336913510457887E-2</v>
      </c>
    </row>
    <row r="203" spans="1:12" s="197" customFormat="1" hidden="1" x14ac:dyDescent="0.25">
      <c r="A203" s="162">
        <v>13</v>
      </c>
      <c r="B203" s="408">
        <v>234</v>
      </c>
      <c r="C203" s="350">
        <v>141</v>
      </c>
      <c r="D203" s="350">
        <v>148</v>
      </c>
      <c r="E203" s="350">
        <v>37</v>
      </c>
      <c r="F203" s="350">
        <v>0</v>
      </c>
      <c r="G203" s="350">
        <v>7</v>
      </c>
      <c r="H203" s="350">
        <v>2</v>
      </c>
      <c r="I203" s="350">
        <v>0</v>
      </c>
      <c r="J203" s="409">
        <v>1</v>
      </c>
      <c r="K203" s="1333">
        <f t="shared" si="16"/>
        <v>570</v>
      </c>
      <c r="L203" s="314">
        <f>SUM(K203/K209)</f>
        <v>4.0276992651215378E-2</v>
      </c>
    </row>
    <row r="204" spans="1:12" s="197" customFormat="1" hidden="1" x14ac:dyDescent="0.25">
      <c r="A204" s="162">
        <v>14</v>
      </c>
      <c r="B204" s="408">
        <v>225</v>
      </c>
      <c r="C204" s="350">
        <v>152</v>
      </c>
      <c r="D204" s="350">
        <v>180</v>
      </c>
      <c r="E204" s="350">
        <v>40</v>
      </c>
      <c r="F204" s="350">
        <v>0</v>
      </c>
      <c r="G204" s="350">
        <v>23</v>
      </c>
      <c r="H204" s="350">
        <v>2</v>
      </c>
      <c r="I204" s="350">
        <v>0</v>
      </c>
      <c r="J204" s="409">
        <v>2</v>
      </c>
      <c r="K204" s="1333">
        <f t="shared" si="16"/>
        <v>624</v>
      </c>
      <c r="L204" s="314">
        <f>SUM(K204/K209)</f>
        <v>4.409270774448841E-2</v>
      </c>
    </row>
    <row r="205" spans="1:12" s="197" customFormat="1" hidden="1" x14ac:dyDescent="0.25">
      <c r="A205" s="162">
        <v>15</v>
      </c>
      <c r="B205" s="408">
        <v>202</v>
      </c>
      <c r="C205" s="350">
        <v>134</v>
      </c>
      <c r="D205" s="350">
        <v>192</v>
      </c>
      <c r="E205" s="350">
        <v>86</v>
      </c>
      <c r="F205" s="350">
        <v>0</v>
      </c>
      <c r="G205" s="350">
        <v>42</v>
      </c>
      <c r="H205" s="350">
        <v>1</v>
      </c>
      <c r="I205" s="350">
        <v>0</v>
      </c>
      <c r="J205" s="409">
        <v>2</v>
      </c>
      <c r="K205" s="1333">
        <f t="shared" si="16"/>
        <v>659</v>
      </c>
      <c r="L205" s="314">
        <f>SUM(K205/K209)</f>
        <v>4.656585641605427E-2</v>
      </c>
    </row>
    <row r="206" spans="1:12" s="197" customFormat="1" hidden="1" x14ac:dyDescent="0.25">
      <c r="A206" s="162">
        <v>16</v>
      </c>
      <c r="B206" s="408">
        <v>179</v>
      </c>
      <c r="C206" s="350">
        <v>114</v>
      </c>
      <c r="D206" s="350">
        <v>220</v>
      </c>
      <c r="E206" s="350">
        <v>97</v>
      </c>
      <c r="F206" s="350">
        <v>0</v>
      </c>
      <c r="G206" s="350">
        <v>56</v>
      </c>
      <c r="H206" s="350">
        <v>0</v>
      </c>
      <c r="I206" s="350">
        <v>1</v>
      </c>
      <c r="J206" s="409">
        <v>1</v>
      </c>
      <c r="K206" s="1333">
        <f t="shared" si="16"/>
        <v>668</v>
      </c>
      <c r="L206" s="314">
        <f>SUM(K206/K209)</f>
        <v>4.7201808931599774E-2</v>
      </c>
    </row>
    <row r="207" spans="1:12" s="197" customFormat="1" hidden="1" x14ac:dyDescent="0.25">
      <c r="A207" s="162">
        <v>17</v>
      </c>
      <c r="B207" s="408">
        <v>179</v>
      </c>
      <c r="C207" s="350">
        <v>90</v>
      </c>
      <c r="D207" s="350">
        <v>293</v>
      </c>
      <c r="E207" s="350">
        <v>93</v>
      </c>
      <c r="F207" s="350">
        <v>1</v>
      </c>
      <c r="G207" s="350">
        <v>113</v>
      </c>
      <c r="H207" s="350">
        <v>0</v>
      </c>
      <c r="I207" s="350">
        <v>0</v>
      </c>
      <c r="J207" s="409">
        <v>2</v>
      </c>
      <c r="K207" s="1333">
        <f t="shared" si="16"/>
        <v>771</v>
      </c>
      <c r="L207" s="314">
        <f>SUM(K207/K209)</f>
        <v>5.4479932165065005E-2</v>
      </c>
    </row>
    <row r="208" spans="1:12" s="197" customFormat="1" ht="15.75" hidden="1" thickBot="1" x14ac:dyDescent="0.3">
      <c r="A208" s="163" t="s">
        <v>378</v>
      </c>
      <c r="B208" s="410">
        <v>32</v>
      </c>
      <c r="C208" s="411">
        <v>82</v>
      </c>
      <c r="D208" s="411">
        <v>209</v>
      </c>
      <c r="E208" s="411">
        <v>25</v>
      </c>
      <c r="F208" s="411">
        <v>627</v>
      </c>
      <c r="G208" s="411">
        <v>8</v>
      </c>
      <c r="H208" s="411">
        <v>0</v>
      </c>
      <c r="I208" s="411">
        <v>0</v>
      </c>
      <c r="J208" s="412">
        <v>4</v>
      </c>
      <c r="K208" s="1334">
        <f t="shared" si="16"/>
        <v>987</v>
      </c>
      <c r="L208" s="621">
        <f>SUM(K208/K209)</f>
        <v>6.9742792538157156E-2</v>
      </c>
    </row>
    <row r="209" spans="1:12" s="197" customFormat="1" ht="16.5" hidden="1" thickTop="1" thickBot="1" x14ac:dyDescent="0.3">
      <c r="A209" s="118" t="s">
        <v>132</v>
      </c>
      <c r="B209" s="413">
        <f>SUM(B190:B208)</f>
        <v>5869</v>
      </c>
      <c r="C209" s="414">
        <f t="shared" ref="C209:J209" si="17">SUM(C190:C208)</f>
        <v>5093</v>
      </c>
      <c r="D209" s="414">
        <f t="shared" si="17"/>
        <v>1793</v>
      </c>
      <c r="E209" s="414">
        <f t="shared" si="17"/>
        <v>449</v>
      </c>
      <c r="F209" s="414">
        <f t="shared" si="17"/>
        <v>628</v>
      </c>
      <c r="G209" s="414">
        <f t="shared" si="17"/>
        <v>250</v>
      </c>
      <c r="H209" s="414">
        <f t="shared" si="17"/>
        <v>42</v>
      </c>
      <c r="I209" s="414">
        <f t="shared" si="17"/>
        <v>2</v>
      </c>
      <c r="J209" s="415">
        <f t="shared" si="17"/>
        <v>26</v>
      </c>
      <c r="K209" s="1335">
        <f>SUM(K190:K208)</f>
        <v>14152</v>
      </c>
      <c r="L209" s="622">
        <f>SUM(L190:L208)</f>
        <v>0.99999999999999989</v>
      </c>
    </row>
    <row r="210" spans="1:12" s="197" customFormat="1" ht="15.75" hidden="1" thickBot="1" x14ac:dyDescent="0.3">
      <c r="A210" s="86" t="s">
        <v>133</v>
      </c>
      <c r="B210" s="616">
        <f>SUM(B209/K209)</f>
        <v>0.41471170152628606</v>
      </c>
      <c r="C210" s="617">
        <f>SUM(C209/K209)</f>
        <v>0.3598784624081402</v>
      </c>
      <c r="D210" s="617">
        <f>SUM(D209/K209)</f>
        <v>0.12669587337478802</v>
      </c>
      <c r="E210" s="617">
        <f>SUM(E209/K209)</f>
        <v>3.1726964386659132E-2</v>
      </c>
      <c r="F210" s="617">
        <f>SUM(F209/K209)</f>
        <v>4.437535330695308E-2</v>
      </c>
      <c r="G210" s="617">
        <f>SUM(G209/K209)</f>
        <v>1.7665347654041832E-2</v>
      </c>
      <c r="H210" s="617">
        <f>SUM(H209/K209)</f>
        <v>2.9677784058790278E-3</v>
      </c>
      <c r="I210" s="617">
        <f>SUM(I209/K209)</f>
        <v>1.4132278123233464E-4</v>
      </c>
      <c r="J210" s="618">
        <f>SUM(J209/K209)</f>
        <v>1.8371961560203504E-3</v>
      </c>
      <c r="K210" s="619">
        <f>SUM(B210:J210)</f>
        <v>1</v>
      </c>
      <c r="L210" s="395"/>
    </row>
    <row r="211" spans="1:12" s="197" customFormat="1" ht="16.5" hidden="1" thickBot="1" x14ac:dyDescent="0.3">
      <c r="A211" s="2251" t="s">
        <v>184</v>
      </c>
      <c r="B211" s="2252"/>
      <c r="C211" s="2252"/>
      <c r="D211" s="2252"/>
      <c r="E211" s="2252"/>
      <c r="F211" s="2252"/>
      <c r="G211" s="2252"/>
      <c r="H211" s="2252"/>
      <c r="I211" s="2252"/>
      <c r="J211" s="2252"/>
      <c r="K211" s="2252"/>
      <c r="L211" s="2252"/>
    </row>
    <row r="212" spans="1:12" s="197" customFormat="1" ht="75" hidden="1" thickBot="1" x14ac:dyDescent="0.3">
      <c r="A212" s="129"/>
      <c r="B212" s="159" t="s">
        <v>367</v>
      </c>
      <c r="C212" s="160" t="s">
        <v>368</v>
      </c>
      <c r="D212" s="160" t="s">
        <v>369</v>
      </c>
      <c r="E212" s="160" t="s">
        <v>370</v>
      </c>
      <c r="F212" s="160" t="s">
        <v>371</v>
      </c>
      <c r="G212" s="160" t="s">
        <v>372</v>
      </c>
      <c r="H212" s="160" t="s">
        <v>373</v>
      </c>
      <c r="I212" s="160" t="s">
        <v>374</v>
      </c>
      <c r="J212" s="161" t="s">
        <v>375</v>
      </c>
      <c r="K212" s="575" t="s">
        <v>376</v>
      </c>
      <c r="L212" s="575" t="s">
        <v>161</v>
      </c>
    </row>
    <row r="213" spans="1:12" s="197" customFormat="1" ht="14.1" hidden="1" customHeight="1" x14ac:dyDescent="0.25">
      <c r="A213" s="118" t="s">
        <v>377</v>
      </c>
      <c r="B213" s="1088">
        <v>625</v>
      </c>
      <c r="C213" s="1075">
        <v>618</v>
      </c>
      <c r="D213" s="1075">
        <v>5</v>
      </c>
      <c r="E213" s="1075">
        <v>9</v>
      </c>
      <c r="F213" s="1075">
        <v>0</v>
      </c>
      <c r="G213" s="1075">
        <v>0</v>
      </c>
      <c r="H213" s="1075">
        <v>2</v>
      </c>
      <c r="I213" s="1075">
        <v>0</v>
      </c>
      <c r="J213" s="1089">
        <v>1</v>
      </c>
      <c r="K213" s="214">
        <f t="shared" ref="K213:K231" si="18">SUM(B213:J213)</f>
        <v>1260</v>
      </c>
      <c r="L213" s="620">
        <f>SUM(K213/K232)</f>
        <v>8.9096308867204072E-2</v>
      </c>
    </row>
    <row r="214" spans="1:12" s="197" customFormat="1" ht="14.1" hidden="1" customHeight="1" x14ac:dyDescent="0.25">
      <c r="A214" s="162">
        <v>1</v>
      </c>
      <c r="B214" s="1090">
        <v>573</v>
      </c>
      <c r="C214" s="1091">
        <v>608</v>
      </c>
      <c r="D214" s="1091">
        <v>2</v>
      </c>
      <c r="E214" s="1091">
        <v>2</v>
      </c>
      <c r="F214" s="1091">
        <v>0</v>
      </c>
      <c r="G214" s="1091">
        <v>0</v>
      </c>
      <c r="H214" s="1091">
        <v>4</v>
      </c>
      <c r="I214" s="1091">
        <v>0</v>
      </c>
      <c r="J214" s="1092">
        <v>3</v>
      </c>
      <c r="K214" s="215">
        <f t="shared" si="18"/>
        <v>1192</v>
      </c>
      <c r="L214" s="314">
        <f>SUM(K214/K232)</f>
        <v>8.4287936642624808E-2</v>
      </c>
    </row>
    <row r="215" spans="1:12" s="197" customFormat="1" ht="14.1" hidden="1" customHeight="1" x14ac:dyDescent="0.25">
      <c r="A215" s="162">
        <v>2</v>
      </c>
      <c r="B215" s="1090">
        <v>468</v>
      </c>
      <c r="C215" s="1091">
        <v>479</v>
      </c>
      <c r="D215" s="1091">
        <v>3</v>
      </c>
      <c r="E215" s="1091">
        <v>1</v>
      </c>
      <c r="F215" s="1091">
        <v>0</v>
      </c>
      <c r="G215" s="1091">
        <v>0</v>
      </c>
      <c r="H215" s="1091">
        <v>8</v>
      </c>
      <c r="I215" s="1091">
        <v>0</v>
      </c>
      <c r="J215" s="1092">
        <v>0</v>
      </c>
      <c r="K215" s="215">
        <f t="shared" si="18"/>
        <v>959</v>
      </c>
      <c r="L215" s="314">
        <f>SUM(K215/K232)</f>
        <v>6.7812190637816433E-2</v>
      </c>
    </row>
    <row r="216" spans="1:12" s="197" customFormat="1" ht="14.1" hidden="1" customHeight="1" x14ac:dyDescent="0.25">
      <c r="A216" s="162">
        <v>3</v>
      </c>
      <c r="B216" s="1090">
        <v>417</v>
      </c>
      <c r="C216" s="1091">
        <v>430</v>
      </c>
      <c r="D216" s="1091">
        <v>5</v>
      </c>
      <c r="E216" s="1091">
        <v>0</v>
      </c>
      <c r="F216" s="1091">
        <v>0</v>
      </c>
      <c r="G216" s="1091">
        <v>0</v>
      </c>
      <c r="H216" s="1091">
        <v>5</v>
      </c>
      <c r="I216" s="1091">
        <v>0</v>
      </c>
      <c r="J216" s="1092">
        <v>1</v>
      </c>
      <c r="K216" s="215">
        <f t="shared" si="18"/>
        <v>858</v>
      </c>
      <c r="L216" s="314">
        <f>SUM(K216/K232)</f>
        <v>6.0670343657191345E-2</v>
      </c>
    </row>
    <row r="217" spans="1:12" s="197" customFormat="1" ht="14.1" hidden="1" customHeight="1" x14ac:dyDescent="0.25">
      <c r="A217" s="162">
        <v>4</v>
      </c>
      <c r="B217" s="1090">
        <v>367</v>
      </c>
      <c r="C217" s="1091">
        <v>379</v>
      </c>
      <c r="D217" s="1091">
        <v>11</v>
      </c>
      <c r="E217" s="1091">
        <v>2</v>
      </c>
      <c r="F217" s="1091">
        <v>0</v>
      </c>
      <c r="G217" s="1091">
        <v>0</v>
      </c>
      <c r="H217" s="1091">
        <v>4</v>
      </c>
      <c r="I217" s="1091">
        <v>0</v>
      </c>
      <c r="J217" s="1092">
        <v>0</v>
      </c>
      <c r="K217" s="215">
        <f t="shared" si="18"/>
        <v>763</v>
      </c>
      <c r="L217" s="314">
        <f>SUM(K217/K232)</f>
        <v>5.3952764814029136E-2</v>
      </c>
    </row>
    <row r="218" spans="1:12" s="197" customFormat="1" ht="14.1" hidden="1" customHeight="1" x14ac:dyDescent="0.25">
      <c r="A218" s="162">
        <v>5</v>
      </c>
      <c r="B218" s="1090">
        <v>375</v>
      </c>
      <c r="C218" s="1091">
        <v>338</v>
      </c>
      <c r="D218" s="1091">
        <v>23</v>
      </c>
      <c r="E218" s="1091">
        <v>6</v>
      </c>
      <c r="F218" s="1091">
        <v>0</v>
      </c>
      <c r="G218" s="1091">
        <v>0</v>
      </c>
      <c r="H218" s="1091">
        <v>4</v>
      </c>
      <c r="I218" s="1091">
        <v>0</v>
      </c>
      <c r="J218" s="1092">
        <v>2</v>
      </c>
      <c r="K218" s="215">
        <f t="shared" si="18"/>
        <v>748</v>
      </c>
      <c r="L218" s="314">
        <f>SUM(K218/K232)</f>
        <v>5.2892094470371943E-2</v>
      </c>
    </row>
    <row r="219" spans="1:12" s="197" customFormat="1" ht="14.1" hidden="1" customHeight="1" x14ac:dyDescent="0.25">
      <c r="A219" s="162">
        <v>6</v>
      </c>
      <c r="B219" s="1090">
        <v>305</v>
      </c>
      <c r="C219" s="1091">
        <v>305</v>
      </c>
      <c r="D219" s="1091">
        <v>32</v>
      </c>
      <c r="E219" s="1091">
        <v>1</v>
      </c>
      <c r="F219" s="1091">
        <v>0</v>
      </c>
      <c r="G219" s="1091">
        <v>0</v>
      </c>
      <c r="H219" s="1091">
        <v>0</v>
      </c>
      <c r="I219" s="1091">
        <v>0</v>
      </c>
      <c r="J219" s="1092">
        <v>0</v>
      </c>
      <c r="K219" s="215">
        <f t="shared" si="18"/>
        <v>643</v>
      </c>
      <c r="L219" s="314">
        <f>SUM(K219/K232)</f>
        <v>4.5467402064771602E-2</v>
      </c>
    </row>
    <row r="220" spans="1:12" s="197" customFormat="1" ht="14.1" hidden="1" customHeight="1" x14ac:dyDescent="0.25">
      <c r="A220" s="162">
        <v>7</v>
      </c>
      <c r="B220" s="1090">
        <v>319</v>
      </c>
      <c r="C220" s="1091">
        <v>256</v>
      </c>
      <c r="D220" s="1091">
        <v>43</v>
      </c>
      <c r="E220" s="1091">
        <v>5</v>
      </c>
      <c r="F220" s="1091">
        <v>0</v>
      </c>
      <c r="G220" s="1091">
        <v>0</v>
      </c>
      <c r="H220" s="1091">
        <v>4</v>
      </c>
      <c r="I220" s="1091">
        <v>0</v>
      </c>
      <c r="J220" s="1092">
        <v>1</v>
      </c>
      <c r="K220" s="215">
        <f t="shared" si="18"/>
        <v>628</v>
      </c>
      <c r="L220" s="314">
        <f>SUM(K220/K232)</f>
        <v>4.4406731721114409E-2</v>
      </c>
    </row>
    <row r="221" spans="1:12" s="197" customFormat="1" ht="14.1" hidden="1" customHeight="1" x14ac:dyDescent="0.25">
      <c r="A221" s="162">
        <v>8</v>
      </c>
      <c r="B221" s="1090">
        <v>257</v>
      </c>
      <c r="C221" s="1091">
        <v>241</v>
      </c>
      <c r="D221" s="1091">
        <v>42</v>
      </c>
      <c r="E221" s="1091">
        <v>4</v>
      </c>
      <c r="F221" s="1091">
        <v>0</v>
      </c>
      <c r="G221" s="1091">
        <v>0</v>
      </c>
      <c r="H221" s="1091">
        <v>0</v>
      </c>
      <c r="I221" s="1091">
        <v>0</v>
      </c>
      <c r="J221" s="1092">
        <v>2</v>
      </c>
      <c r="K221" s="215">
        <f t="shared" si="18"/>
        <v>546</v>
      </c>
      <c r="L221" s="314">
        <f>SUM(K221/K232)</f>
        <v>3.8608400509121767E-2</v>
      </c>
    </row>
    <row r="222" spans="1:12" s="197" customFormat="1" ht="14.1" hidden="1" customHeight="1" x14ac:dyDescent="0.25">
      <c r="A222" s="162">
        <v>9</v>
      </c>
      <c r="B222" s="1090">
        <v>258</v>
      </c>
      <c r="C222" s="1091">
        <v>236</v>
      </c>
      <c r="D222" s="1091">
        <v>66</v>
      </c>
      <c r="E222" s="1091">
        <v>8</v>
      </c>
      <c r="F222" s="1091">
        <v>0</v>
      </c>
      <c r="G222" s="1091">
        <v>0</v>
      </c>
      <c r="H222" s="1091">
        <v>0</v>
      </c>
      <c r="I222" s="1091">
        <v>0</v>
      </c>
      <c r="J222" s="1092">
        <v>2</v>
      </c>
      <c r="K222" s="215">
        <f t="shared" si="18"/>
        <v>570</v>
      </c>
      <c r="L222" s="314">
        <f>SUM(K222/K232)</f>
        <v>4.0305473058973272E-2</v>
      </c>
    </row>
    <row r="223" spans="1:12" s="197" customFormat="1" ht="14.1" hidden="1" customHeight="1" x14ac:dyDescent="0.25">
      <c r="A223" s="162">
        <v>10</v>
      </c>
      <c r="B223" s="1090">
        <v>274</v>
      </c>
      <c r="C223" s="1091">
        <v>239</v>
      </c>
      <c r="D223" s="1091">
        <v>71</v>
      </c>
      <c r="E223" s="1091">
        <v>3</v>
      </c>
      <c r="F223" s="1091">
        <v>0</v>
      </c>
      <c r="G223" s="1091">
        <v>0</v>
      </c>
      <c r="H223" s="1091">
        <v>2</v>
      </c>
      <c r="I223" s="1091">
        <v>0</v>
      </c>
      <c r="J223" s="1092">
        <v>2</v>
      </c>
      <c r="K223" s="215">
        <f t="shared" si="18"/>
        <v>591</v>
      </c>
      <c r="L223" s="314">
        <f>SUM(K223/K232)</f>
        <v>4.1790411540093338E-2</v>
      </c>
    </row>
    <row r="224" spans="1:12" s="197" customFormat="1" ht="14.1" hidden="1" customHeight="1" x14ac:dyDescent="0.25">
      <c r="A224" s="162">
        <v>11</v>
      </c>
      <c r="B224" s="1090">
        <v>228</v>
      </c>
      <c r="C224" s="1091">
        <v>195</v>
      </c>
      <c r="D224" s="1091">
        <v>88</v>
      </c>
      <c r="E224" s="1091">
        <v>15</v>
      </c>
      <c r="F224" s="1091">
        <v>0</v>
      </c>
      <c r="G224" s="1091">
        <v>0</v>
      </c>
      <c r="H224" s="1091">
        <v>1</v>
      </c>
      <c r="I224" s="1091">
        <v>0</v>
      </c>
      <c r="J224" s="1092">
        <v>1</v>
      </c>
      <c r="K224" s="215">
        <f t="shared" si="18"/>
        <v>528</v>
      </c>
      <c r="L224" s="314">
        <f>SUM(K224/K232)</f>
        <v>3.7335596096733134E-2</v>
      </c>
    </row>
    <row r="225" spans="1:12" s="197" customFormat="1" ht="14.1" hidden="1" customHeight="1" x14ac:dyDescent="0.25">
      <c r="A225" s="162">
        <v>12</v>
      </c>
      <c r="B225" s="1090">
        <v>260</v>
      </c>
      <c r="C225" s="1091">
        <v>178</v>
      </c>
      <c r="D225" s="1091">
        <v>111</v>
      </c>
      <c r="E225" s="1091">
        <v>25</v>
      </c>
      <c r="F225" s="1091">
        <v>0</v>
      </c>
      <c r="G225" s="1091">
        <v>1</v>
      </c>
      <c r="H225" s="1091">
        <v>2</v>
      </c>
      <c r="I225" s="1091">
        <v>0</v>
      </c>
      <c r="J225" s="1092">
        <v>3</v>
      </c>
      <c r="K225" s="215">
        <f t="shared" si="18"/>
        <v>580</v>
      </c>
      <c r="L225" s="314">
        <f>SUM(K225/K232)</f>
        <v>4.1012586621411398E-2</v>
      </c>
    </row>
    <row r="226" spans="1:12" s="197" customFormat="1" ht="14.1" hidden="1" customHeight="1" x14ac:dyDescent="0.25">
      <c r="A226" s="162">
        <v>13</v>
      </c>
      <c r="B226" s="1090">
        <v>213</v>
      </c>
      <c r="C226" s="1091">
        <v>174</v>
      </c>
      <c r="D226" s="1091">
        <v>157</v>
      </c>
      <c r="E226" s="1091">
        <v>36</v>
      </c>
      <c r="F226" s="1091">
        <v>0</v>
      </c>
      <c r="G226" s="1091">
        <v>4</v>
      </c>
      <c r="H226" s="1091">
        <v>3</v>
      </c>
      <c r="I226" s="1091">
        <v>0</v>
      </c>
      <c r="J226" s="1092">
        <v>3</v>
      </c>
      <c r="K226" s="215">
        <f t="shared" si="18"/>
        <v>590</v>
      </c>
      <c r="L226" s="314">
        <f>SUM(K226/K232)</f>
        <v>4.1719700183849524E-2</v>
      </c>
    </row>
    <row r="227" spans="1:12" s="197" customFormat="1" ht="14.1" hidden="1" customHeight="1" x14ac:dyDescent="0.25">
      <c r="A227" s="162">
        <v>14</v>
      </c>
      <c r="B227" s="1090">
        <v>195</v>
      </c>
      <c r="C227" s="1091">
        <v>156</v>
      </c>
      <c r="D227" s="1091">
        <v>173</v>
      </c>
      <c r="E227" s="1091">
        <v>69</v>
      </c>
      <c r="F227" s="1091">
        <v>0</v>
      </c>
      <c r="G227" s="1091">
        <v>19</v>
      </c>
      <c r="H227" s="1091">
        <v>2</v>
      </c>
      <c r="I227" s="1091">
        <v>0</v>
      </c>
      <c r="J227" s="1092">
        <v>5</v>
      </c>
      <c r="K227" s="215">
        <f t="shared" si="18"/>
        <v>619</v>
      </c>
      <c r="L227" s="314">
        <f>SUM(K227/K232)</f>
        <v>4.3770329514920096E-2</v>
      </c>
    </row>
    <row r="228" spans="1:12" s="197" customFormat="1" ht="14.1" hidden="1" customHeight="1" x14ac:dyDescent="0.25">
      <c r="A228" s="162">
        <v>15</v>
      </c>
      <c r="B228" s="1090">
        <v>180</v>
      </c>
      <c r="C228" s="1091">
        <v>119</v>
      </c>
      <c r="D228" s="1091">
        <v>196</v>
      </c>
      <c r="E228" s="1091">
        <v>82</v>
      </c>
      <c r="F228" s="1091">
        <v>0</v>
      </c>
      <c r="G228" s="1091">
        <v>33</v>
      </c>
      <c r="H228" s="1091">
        <v>1</v>
      </c>
      <c r="I228" s="1091">
        <v>1</v>
      </c>
      <c r="J228" s="1092">
        <v>5</v>
      </c>
      <c r="K228" s="215">
        <f t="shared" si="18"/>
        <v>617</v>
      </c>
      <c r="L228" s="314">
        <f>SUM(K228/K232)</f>
        <v>4.362890680243247E-2</v>
      </c>
    </row>
    <row r="229" spans="1:12" s="197" customFormat="1" ht="14.1" hidden="1" customHeight="1" x14ac:dyDescent="0.25">
      <c r="A229" s="162">
        <v>16</v>
      </c>
      <c r="B229" s="1090">
        <v>162</v>
      </c>
      <c r="C229" s="1091">
        <v>117</v>
      </c>
      <c r="D229" s="1091">
        <v>253</v>
      </c>
      <c r="E229" s="1091">
        <v>115</v>
      </c>
      <c r="F229" s="1091">
        <v>0</v>
      </c>
      <c r="G229" s="1091">
        <v>69</v>
      </c>
      <c r="H229" s="1091">
        <v>1</v>
      </c>
      <c r="I229" s="1091">
        <v>0</v>
      </c>
      <c r="J229" s="1092">
        <v>9</v>
      </c>
      <c r="K229" s="215">
        <f t="shared" si="18"/>
        <v>726</v>
      </c>
      <c r="L229" s="314">
        <f>SUM(K229/K232)</f>
        <v>5.1336444633008065E-2</v>
      </c>
    </row>
    <row r="230" spans="1:12" s="197" customFormat="1" ht="14.1" hidden="1" customHeight="1" x14ac:dyDescent="0.25">
      <c r="A230" s="162">
        <v>17</v>
      </c>
      <c r="B230" s="1090">
        <v>166</v>
      </c>
      <c r="C230" s="1091">
        <v>109</v>
      </c>
      <c r="D230" s="1091">
        <v>322</v>
      </c>
      <c r="E230" s="1091">
        <v>88</v>
      </c>
      <c r="F230" s="1091">
        <v>3</v>
      </c>
      <c r="G230" s="1091">
        <v>104</v>
      </c>
      <c r="H230" s="1091">
        <v>1</v>
      </c>
      <c r="I230" s="1091">
        <v>0</v>
      </c>
      <c r="J230" s="1092">
        <v>5</v>
      </c>
      <c r="K230" s="215">
        <f t="shared" si="18"/>
        <v>798</v>
      </c>
      <c r="L230" s="314">
        <f>SUM(K230/K232)</f>
        <v>5.6427662282562581E-2</v>
      </c>
    </row>
    <row r="231" spans="1:12" s="197" customFormat="1" ht="14.1" hidden="1" customHeight="1" thickBot="1" x14ac:dyDescent="0.3">
      <c r="A231" s="163" t="s">
        <v>378</v>
      </c>
      <c r="B231" s="1093">
        <v>40</v>
      </c>
      <c r="C231" s="1094">
        <v>91</v>
      </c>
      <c r="D231" s="1094">
        <v>180</v>
      </c>
      <c r="E231" s="1094">
        <v>44</v>
      </c>
      <c r="F231" s="1094">
        <v>541</v>
      </c>
      <c r="G231" s="1094">
        <v>14</v>
      </c>
      <c r="H231" s="1094">
        <v>0</v>
      </c>
      <c r="I231" s="1094">
        <v>1</v>
      </c>
      <c r="J231" s="1095">
        <v>15</v>
      </c>
      <c r="K231" s="216">
        <f t="shared" si="18"/>
        <v>926</v>
      </c>
      <c r="L231" s="621">
        <f>SUM(K231/K232)</f>
        <v>6.5478715881770608E-2</v>
      </c>
    </row>
    <row r="232" spans="1:12" s="197" customFormat="1" ht="16.5" hidden="1" customHeight="1" thickTop="1" thickBot="1" x14ac:dyDescent="0.3">
      <c r="A232" s="118" t="s">
        <v>132</v>
      </c>
      <c r="B232" s="280">
        <f>SUM(B213:B231)</f>
        <v>5682</v>
      </c>
      <c r="C232" s="281">
        <f t="shared" ref="C232:J232" si="19">SUM(C213:C231)</f>
        <v>5268</v>
      </c>
      <c r="D232" s="281">
        <f t="shared" si="19"/>
        <v>1783</v>
      </c>
      <c r="E232" s="281">
        <f t="shared" si="19"/>
        <v>515</v>
      </c>
      <c r="F232" s="281">
        <f t="shared" si="19"/>
        <v>544</v>
      </c>
      <c r="G232" s="281">
        <f t="shared" si="19"/>
        <v>244</v>
      </c>
      <c r="H232" s="281">
        <f t="shared" si="19"/>
        <v>44</v>
      </c>
      <c r="I232" s="281">
        <f t="shared" si="19"/>
        <v>2</v>
      </c>
      <c r="J232" s="282">
        <f t="shared" si="19"/>
        <v>60</v>
      </c>
      <c r="K232" s="213">
        <f>SUM(K213:K231)</f>
        <v>14142</v>
      </c>
      <c r="L232" s="622">
        <f>SUM(L213:L231)</f>
        <v>0.99999999999999989</v>
      </c>
    </row>
    <row r="233" spans="1:12" s="197" customFormat="1" ht="16.5" hidden="1" customHeight="1" thickBot="1" x14ac:dyDescent="0.3">
      <c r="A233" s="86" t="s">
        <v>133</v>
      </c>
      <c r="B233" s="617">
        <f>SUM(B232/K232)</f>
        <v>0.4017819261773441</v>
      </c>
      <c r="C233" s="617">
        <f>SUM(C232/K232)</f>
        <v>0.37250742469240561</v>
      </c>
      <c r="D233" s="617">
        <f>SUM(D232/K232)</f>
        <v>0.12607834818271815</v>
      </c>
      <c r="E233" s="617">
        <f>SUM(E232/K232)</f>
        <v>3.6416348465563568E-2</v>
      </c>
      <c r="F233" s="617">
        <f>SUM(F232/K232)</f>
        <v>3.846697779663414E-2</v>
      </c>
      <c r="G233" s="617">
        <f>SUM(G232/K232)</f>
        <v>1.7253570923490311E-2</v>
      </c>
      <c r="H233" s="617">
        <f>SUM(H232/K232)</f>
        <v>3.1112996747277612E-3</v>
      </c>
      <c r="I233" s="617">
        <f>SUM(I232/K232)</f>
        <v>1.414227124876255E-4</v>
      </c>
      <c r="J233" s="618">
        <f>SUM(J232/K232)</f>
        <v>4.2426813746287654E-3</v>
      </c>
      <c r="K233" s="619">
        <f>SUM(B233:J233)</f>
        <v>1</v>
      </c>
      <c r="L233" s="395"/>
    </row>
    <row r="234" spans="1:12" s="197" customFormat="1" ht="16.5" hidden="1" thickBot="1" x14ac:dyDescent="0.3">
      <c r="A234" s="2251" t="s">
        <v>185</v>
      </c>
      <c r="B234" s="2252"/>
      <c r="C234" s="2252"/>
      <c r="D234" s="2252"/>
      <c r="E234" s="2252"/>
      <c r="F234" s="2252"/>
      <c r="G234" s="2252"/>
      <c r="H234" s="2252"/>
      <c r="I234" s="2252"/>
      <c r="J234" s="2252"/>
      <c r="K234" s="2252"/>
      <c r="L234" s="2252"/>
    </row>
    <row r="235" spans="1:12" s="197" customFormat="1" ht="75" hidden="1" thickBot="1" x14ac:dyDescent="0.3">
      <c r="A235" s="129"/>
      <c r="B235" s="159" t="s">
        <v>367</v>
      </c>
      <c r="C235" s="160" t="s">
        <v>368</v>
      </c>
      <c r="D235" s="160" t="s">
        <v>369</v>
      </c>
      <c r="E235" s="160" t="s">
        <v>370</v>
      </c>
      <c r="F235" s="160" t="s">
        <v>371</v>
      </c>
      <c r="G235" s="160" t="s">
        <v>383</v>
      </c>
      <c r="H235" s="160" t="s">
        <v>373</v>
      </c>
      <c r="I235" s="160" t="s">
        <v>374</v>
      </c>
      <c r="J235" s="161" t="s">
        <v>375</v>
      </c>
      <c r="K235" s="575" t="s">
        <v>376</v>
      </c>
      <c r="L235" s="575" t="s">
        <v>161</v>
      </c>
    </row>
    <row r="236" spans="1:12" s="197" customFormat="1" hidden="1" x14ac:dyDescent="0.25">
      <c r="A236" s="118" t="s">
        <v>377</v>
      </c>
      <c r="B236" s="1088">
        <v>521</v>
      </c>
      <c r="C236" s="1075">
        <v>695</v>
      </c>
      <c r="D236" s="1075">
        <v>5</v>
      </c>
      <c r="E236" s="1075">
        <v>4</v>
      </c>
      <c r="F236" s="1075">
        <v>0</v>
      </c>
      <c r="G236" s="1075">
        <v>0</v>
      </c>
      <c r="H236" s="1075">
        <v>6</v>
      </c>
      <c r="I236" s="1075">
        <v>0</v>
      </c>
      <c r="J236" s="1089">
        <v>4</v>
      </c>
      <c r="K236" s="214">
        <f t="shared" ref="K236:K254" si="20">SUM(B236:J236)</f>
        <v>1235</v>
      </c>
      <c r="L236" s="620">
        <f>SUM(K236/K255)</f>
        <v>8.6941217881027807E-2</v>
      </c>
    </row>
    <row r="237" spans="1:12" s="197" customFormat="1" hidden="1" x14ac:dyDescent="0.25">
      <c r="A237" s="162">
        <v>1</v>
      </c>
      <c r="B237" s="1090">
        <v>500</v>
      </c>
      <c r="C237" s="1091">
        <v>675</v>
      </c>
      <c r="D237" s="1091">
        <v>3</v>
      </c>
      <c r="E237" s="1091">
        <v>2</v>
      </c>
      <c r="F237" s="1091">
        <v>0</v>
      </c>
      <c r="G237" s="1091">
        <v>0</v>
      </c>
      <c r="H237" s="1091">
        <v>6</v>
      </c>
      <c r="I237" s="1091">
        <v>2</v>
      </c>
      <c r="J237" s="1092">
        <v>1</v>
      </c>
      <c r="K237" s="215">
        <f t="shared" si="20"/>
        <v>1189</v>
      </c>
      <c r="L237" s="314">
        <f>SUM(K237/K255)</f>
        <v>8.370292150651179E-2</v>
      </c>
    </row>
    <row r="238" spans="1:12" s="197" customFormat="1" hidden="1" x14ac:dyDescent="0.25">
      <c r="A238" s="162">
        <v>2</v>
      </c>
      <c r="B238" s="1090">
        <v>406</v>
      </c>
      <c r="C238" s="1091">
        <v>524</v>
      </c>
      <c r="D238" s="1091">
        <v>1</v>
      </c>
      <c r="E238" s="1091">
        <v>3</v>
      </c>
      <c r="F238" s="1091">
        <v>0</v>
      </c>
      <c r="G238" s="1091">
        <v>0</v>
      </c>
      <c r="H238" s="1091">
        <v>2</v>
      </c>
      <c r="I238" s="1091">
        <v>1</v>
      </c>
      <c r="J238" s="1092">
        <v>1</v>
      </c>
      <c r="K238" s="215">
        <f t="shared" si="20"/>
        <v>938</v>
      </c>
      <c r="L238" s="314">
        <f>SUM(K238/K255)</f>
        <v>6.6033086941217886E-2</v>
      </c>
    </row>
    <row r="239" spans="1:12" s="197" customFormat="1" hidden="1" x14ac:dyDescent="0.25">
      <c r="A239" s="162">
        <v>3</v>
      </c>
      <c r="B239" s="1090">
        <v>354</v>
      </c>
      <c r="C239" s="1091">
        <v>478</v>
      </c>
      <c r="D239" s="1091">
        <v>6</v>
      </c>
      <c r="E239" s="1091">
        <v>4</v>
      </c>
      <c r="F239" s="1091">
        <v>0</v>
      </c>
      <c r="G239" s="1091">
        <v>0</v>
      </c>
      <c r="H239" s="1091">
        <v>6</v>
      </c>
      <c r="I239" s="1091">
        <v>0</v>
      </c>
      <c r="J239" s="1092">
        <v>1</v>
      </c>
      <c r="K239" s="215">
        <f t="shared" si="20"/>
        <v>849</v>
      </c>
      <c r="L239" s="314">
        <v>5.8999999999999997E-2</v>
      </c>
    </row>
    <row r="240" spans="1:12" s="197" customFormat="1" hidden="1" x14ac:dyDescent="0.25">
      <c r="A240" s="162">
        <v>4</v>
      </c>
      <c r="B240" s="1090">
        <v>353</v>
      </c>
      <c r="C240" s="1091">
        <v>417</v>
      </c>
      <c r="D240" s="1091">
        <v>13</v>
      </c>
      <c r="E240" s="1091">
        <v>6</v>
      </c>
      <c r="F240" s="1091">
        <v>0</v>
      </c>
      <c r="G240" s="1091">
        <v>0</v>
      </c>
      <c r="H240" s="1091">
        <v>2</v>
      </c>
      <c r="I240" s="1091">
        <v>0</v>
      </c>
      <c r="J240" s="1092">
        <v>0</v>
      </c>
      <c r="K240" s="215">
        <f t="shared" si="20"/>
        <v>791</v>
      </c>
      <c r="L240" s="314">
        <f>SUM(K240/K255)</f>
        <v>5.5684618092221048E-2</v>
      </c>
    </row>
    <row r="241" spans="1:12" s="197" customFormat="1" hidden="1" x14ac:dyDescent="0.25">
      <c r="A241" s="162">
        <v>5</v>
      </c>
      <c r="B241" s="1090">
        <v>310</v>
      </c>
      <c r="C241" s="1091">
        <v>385</v>
      </c>
      <c r="D241" s="1091">
        <v>16</v>
      </c>
      <c r="E241" s="1091">
        <v>2</v>
      </c>
      <c r="F241" s="1091">
        <v>0</v>
      </c>
      <c r="G241" s="1091">
        <v>0</v>
      </c>
      <c r="H241" s="1091">
        <v>4</v>
      </c>
      <c r="I241" s="1091">
        <v>0</v>
      </c>
      <c r="J241" s="1092">
        <v>1</v>
      </c>
      <c r="K241" s="215">
        <f t="shared" si="20"/>
        <v>718</v>
      </c>
      <c r="L241" s="314">
        <f>SUM(K241/K255)</f>
        <v>5.0545582541358679E-2</v>
      </c>
    </row>
    <row r="242" spans="1:12" s="197" customFormat="1" hidden="1" x14ac:dyDescent="0.25">
      <c r="A242" s="162">
        <v>6</v>
      </c>
      <c r="B242" s="1090">
        <v>310</v>
      </c>
      <c r="C242" s="1091">
        <v>333</v>
      </c>
      <c r="D242" s="1091">
        <v>24</v>
      </c>
      <c r="E242" s="1091">
        <v>7</v>
      </c>
      <c r="F242" s="1091">
        <v>0</v>
      </c>
      <c r="G242" s="1091">
        <v>0</v>
      </c>
      <c r="H242" s="1091">
        <v>3</v>
      </c>
      <c r="I242" s="1091">
        <v>0</v>
      </c>
      <c r="J242" s="1092">
        <v>3</v>
      </c>
      <c r="K242" s="215">
        <f t="shared" si="20"/>
        <v>680</v>
      </c>
      <c r="L242" s="314">
        <f>SUM(K242/K255)</f>
        <v>4.7870468145019357E-2</v>
      </c>
    </row>
    <row r="243" spans="1:12" s="197" customFormat="1" hidden="1" x14ac:dyDescent="0.25">
      <c r="A243" s="162">
        <v>7</v>
      </c>
      <c r="B243" s="1090">
        <v>285</v>
      </c>
      <c r="C243" s="1091">
        <v>312</v>
      </c>
      <c r="D243" s="1091">
        <v>31</v>
      </c>
      <c r="E243" s="1091">
        <v>6</v>
      </c>
      <c r="F243" s="1091">
        <v>0</v>
      </c>
      <c r="G243" s="1091">
        <v>0</v>
      </c>
      <c r="H243" s="1091">
        <v>2</v>
      </c>
      <c r="I243" s="1091">
        <v>1</v>
      </c>
      <c r="J243" s="1092">
        <v>2</v>
      </c>
      <c r="K243" s="215">
        <f t="shared" si="20"/>
        <v>639</v>
      </c>
      <c r="L243" s="314">
        <f>SUM(K243/K255)</f>
        <v>4.4984160506863782E-2</v>
      </c>
    </row>
    <row r="244" spans="1:12" s="197" customFormat="1" hidden="1" x14ac:dyDescent="0.25">
      <c r="A244" s="162">
        <v>8</v>
      </c>
      <c r="B244" s="1090">
        <v>230</v>
      </c>
      <c r="C244" s="1091">
        <v>288</v>
      </c>
      <c r="D244" s="1091">
        <v>40</v>
      </c>
      <c r="E244" s="1091">
        <v>9</v>
      </c>
      <c r="F244" s="1091">
        <v>0</v>
      </c>
      <c r="G244" s="1091">
        <v>0</v>
      </c>
      <c r="H244" s="1091">
        <v>1</v>
      </c>
      <c r="I244" s="1091">
        <v>0</v>
      </c>
      <c r="J244" s="1092">
        <v>1</v>
      </c>
      <c r="K244" s="215">
        <f t="shared" si="20"/>
        <v>569</v>
      </c>
      <c r="L244" s="314">
        <f>SUM(K244/K255)</f>
        <v>4.0056318197817672E-2</v>
      </c>
    </row>
    <row r="245" spans="1:12" s="197" customFormat="1" hidden="1" x14ac:dyDescent="0.25">
      <c r="A245" s="162">
        <v>9</v>
      </c>
      <c r="B245" s="1090">
        <v>226</v>
      </c>
      <c r="C245" s="1091">
        <v>301</v>
      </c>
      <c r="D245" s="1091">
        <v>58</v>
      </c>
      <c r="E245" s="1091">
        <v>7</v>
      </c>
      <c r="F245" s="1091">
        <v>0</v>
      </c>
      <c r="G245" s="1091">
        <v>0</v>
      </c>
      <c r="H245" s="1091">
        <v>1</v>
      </c>
      <c r="I245" s="1091">
        <v>0</v>
      </c>
      <c r="J245" s="1092">
        <v>2</v>
      </c>
      <c r="K245" s="215">
        <f t="shared" si="20"/>
        <v>595</v>
      </c>
      <c r="L245" s="314">
        <f>SUM(K245/K255)</f>
        <v>4.1886659626891941E-2</v>
      </c>
    </row>
    <row r="246" spans="1:12" s="197" customFormat="1" hidden="1" x14ac:dyDescent="0.25">
      <c r="A246" s="162">
        <v>10</v>
      </c>
      <c r="B246" s="1090">
        <v>219</v>
      </c>
      <c r="C246" s="1091">
        <v>266</v>
      </c>
      <c r="D246" s="1091">
        <v>64</v>
      </c>
      <c r="E246" s="1091">
        <v>7</v>
      </c>
      <c r="F246" s="1091">
        <v>0</v>
      </c>
      <c r="G246" s="1091">
        <v>0</v>
      </c>
      <c r="H246" s="1091">
        <v>0</v>
      </c>
      <c r="I246" s="1091">
        <v>0</v>
      </c>
      <c r="J246" s="1092">
        <v>2</v>
      </c>
      <c r="K246" s="215">
        <f t="shared" si="20"/>
        <v>558</v>
      </c>
      <c r="L246" s="314">
        <f>SUM(K246/K255)</f>
        <v>3.928194297782471E-2</v>
      </c>
    </row>
    <row r="247" spans="1:12" s="197" customFormat="1" hidden="1" x14ac:dyDescent="0.25">
      <c r="A247" s="162">
        <v>11</v>
      </c>
      <c r="B247" s="1090">
        <v>237</v>
      </c>
      <c r="C247" s="1091">
        <v>248</v>
      </c>
      <c r="D247" s="1091">
        <v>81</v>
      </c>
      <c r="E247" s="1091">
        <v>16</v>
      </c>
      <c r="F247" s="1091">
        <v>0</v>
      </c>
      <c r="G247" s="1091">
        <v>0</v>
      </c>
      <c r="H247" s="1091">
        <v>0</v>
      </c>
      <c r="I247" s="1091">
        <v>2</v>
      </c>
      <c r="J247" s="1092">
        <v>0</v>
      </c>
      <c r="K247" s="215">
        <f t="shared" si="20"/>
        <v>584</v>
      </c>
      <c r="L247" s="314">
        <f>SUM(K247/K255)</f>
        <v>4.1112284406898979E-2</v>
      </c>
    </row>
    <row r="248" spans="1:12" s="197" customFormat="1" hidden="1" x14ac:dyDescent="0.25">
      <c r="A248" s="162">
        <v>12</v>
      </c>
      <c r="B248" s="1090">
        <v>213</v>
      </c>
      <c r="C248" s="1091">
        <v>224</v>
      </c>
      <c r="D248" s="1091">
        <v>129</v>
      </c>
      <c r="E248" s="1091">
        <v>34</v>
      </c>
      <c r="F248" s="1091">
        <v>0</v>
      </c>
      <c r="G248" s="1091">
        <v>2</v>
      </c>
      <c r="H248" s="1091">
        <v>1</v>
      </c>
      <c r="I248" s="1091">
        <v>0</v>
      </c>
      <c r="J248" s="1092">
        <v>1</v>
      </c>
      <c r="K248" s="215">
        <f t="shared" si="20"/>
        <v>604</v>
      </c>
      <c r="L248" s="314">
        <f>SUM(K248/K255)</f>
        <v>4.2520239352340727E-2</v>
      </c>
    </row>
    <row r="249" spans="1:12" s="197" customFormat="1" hidden="1" x14ac:dyDescent="0.25">
      <c r="A249" s="162">
        <v>13</v>
      </c>
      <c r="B249" s="1090">
        <v>193</v>
      </c>
      <c r="C249" s="1091">
        <v>213</v>
      </c>
      <c r="D249" s="1091">
        <v>159</v>
      </c>
      <c r="E249" s="1091">
        <v>29</v>
      </c>
      <c r="F249" s="1091">
        <v>0</v>
      </c>
      <c r="G249" s="1091">
        <v>1</v>
      </c>
      <c r="H249" s="1091">
        <v>1</v>
      </c>
      <c r="I249" s="1091">
        <v>0</v>
      </c>
      <c r="J249" s="1092">
        <v>4</v>
      </c>
      <c r="K249" s="215">
        <f t="shared" si="20"/>
        <v>600</v>
      </c>
      <c r="L249" s="314">
        <f>SUM(K249/K255)</f>
        <v>4.2238648363252376E-2</v>
      </c>
    </row>
    <row r="250" spans="1:12" s="197" customFormat="1" hidden="1" x14ac:dyDescent="0.25">
      <c r="A250" s="162">
        <v>14</v>
      </c>
      <c r="B250" s="1090">
        <v>178</v>
      </c>
      <c r="C250" s="1091">
        <v>191</v>
      </c>
      <c r="D250" s="1091">
        <v>179</v>
      </c>
      <c r="E250" s="1091">
        <v>70</v>
      </c>
      <c r="F250" s="1091">
        <v>0</v>
      </c>
      <c r="G250" s="1091">
        <v>16</v>
      </c>
      <c r="H250" s="1091">
        <v>4</v>
      </c>
      <c r="I250" s="1091">
        <v>2</v>
      </c>
      <c r="J250" s="1092">
        <v>4</v>
      </c>
      <c r="K250" s="215">
        <f t="shared" si="20"/>
        <v>644</v>
      </c>
      <c r="L250" s="314">
        <f>SUM(K250/K255)</f>
        <v>4.5336149243224218E-2</v>
      </c>
    </row>
    <row r="251" spans="1:12" s="197" customFormat="1" hidden="1" x14ac:dyDescent="0.25">
      <c r="A251" s="162">
        <v>15</v>
      </c>
      <c r="B251" s="1090">
        <v>160</v>
      </c>
      <c r="C251" s="1091">
        <v>160</v>
      </c>
      <c r="D251" s="1091">
        <v>192</v>
      </c>
      <c r="E251" s="1091">
        <v>93</v>
      </c>
      <c r="F251" s="1091">
        <v>0</v>
      </c>
      <c r="G251" s="1091">
        <v>40</v>
      </c>
      <c r="H251" s="1091">
        <v>3</v>
      </c>
      <c r="I251" s="1091">
        <v>0</v>
      </c>
      <c r="J251" s="1092">
        <v>1</v>
      </c>
      <c r="K251" s="215">
        <f t="shared" si="20"/>
        <v>649</v>
      </c>
      <c r="L251" s="314">
        <f>SUM(K251/K255)</f>
        <v>4.5688137979584653E-2</v>
      </c>
    </row>
    <row r="252" spans="1:12" s="197" customFormat="1" hidden="1" x14ac:dyDescent="0.25">
      <c r="A252" s="162">
        <v>16</v>
      </c>
      <c r="B252" s="1090">
        <v>107</v>
      </c>
      <c r="C252" s="1091">
        <v>155</v>
      </c>
      <c r="D252" s="1091">
        <v>250</v>
      </c>
      <c r="E252" s="1091">
        <v>123</v>
      </c>
      <c r="F252" s="1091">
        <v>0</v>
      </c>
      <c r="G252" s="1091">
        <v>54</v>
      </c>
      <c r="H252" s="1091">
        <v>1</v>
      </c>
      <c r="I252" s="1091">
        <v>2</v>
      </c>
      <c r="J252" s="1092">
        <v>3</v>
      </c>
      <c r="K252" s="215">
        <f t="shared" si="20"/>
        <v>695</v>
      </c>
      <c r="L252" s="314">
        <f>SUM(K252/K255)</f>
        <v>4.892643435410067E-2</v>
      </c>
    </row>
    <row r="253" spans="1:12" s="197" customFormat="1" hidden="1" x14ac:dyDescent="0.25">
      <c r="A253" s="162">
        <v>17</v>
      </c>
      <c r="B253" s="1090">
        <v>130</v>
      </c>
      <c r="C253" s="1091">
        <v>155</v>
      </c>
      <c r="D253" s="1091">
        <v>297</v>
      </c>
      <c r="E253" s="1091">
        <v>140</v>
      </c>
      <c r="F253" s="1091">
        <v>1</v>
      </c>
      <c r="G253" s="1091">
        <v>93</v>
      </c>
      <c r="H253" s="1091">
        <v>4</v>
      </c>
      <c r="I253" s="1091">
        <v>1</v>
      </c>
      <c r="J253" s="1092">
        <v>3</v>
      </c>
      <c r="K253" s="215">
        <f t="shared" si="20"/>
        <v>824</v>
      </c>
      <c r="L253" s="314">
        <f>SUM(K253/K255)</f>
        <v>5.8007743752199928E-2</v>
      </c>
    </row>
    <row r="254" spans="1:12" s="197" customFormat="1" ht="15.75" hidden="1" thickBot="1" x14ac:dyDescent="0.3">
      <c r="A254" s="163" t="s">
        <v>378</v>
      </c>
      <c r="B254" s="1093">
        <v>30</v>
      </c>
      <c r="C254" s="1094">
        <v>96</v>
      </c>
      <c r="D254" s="1094">
        <v>178</v>
      </c>
      <c r="E254" s="1094">
        <v>44</v>
      </c>
      <c r="F254" s="1094">
        <v>477</v>
      </c>
      <c r="G254" s="1094">
        <v>4</v>
      </c>
      <c r="H254" s="1094">
        <v>0</v>
      </c>
      <c r="I254" s="1094">
        <v>1</v>
      </c>
      <c r="J254" s="1095">
        <v>14</v>
      </c>
      <c r="K254" s="216">
        <f t="shared" si="20"/>
        <v>844</v>
      </c>
      <c r="L254" s="621">
        <f>SUM(K254/K255)</f>
        <v>5.9415698697641676E-2</v>
      </c>
    </row>
    <row r="255" spans="1:12" s="197" customFormat="1" ht="16.5" hidden="1" thickTop="1" thickBot="1" x14ac:dyDescent="0.3">
      <c r="A255" s="118" t="s">
        <v>132</v>
      </c>
      <c r="B255" s="280">
        <f>SUM(B236:B254)</f>
        <v>4962</v>
      </c>
      <c r="C255" s="281">
        <f t="shared" ref="C255:J255" si="21">SUM(C236:C254)</f>
        <v>6116</v>
      </c>
      <c r="D255" s="281">
        <f t="shared" si="21"/>
        <v>1726</v>
      </c>
      <c r="E255" s="281">
        <f t="shared" si="21"/>
        <v>606</v>
      </c>
      <c r="F255" s="281">
        <f t="shared" si="21"/>
        <v>478</v>
      </c>
      <c r="G255" s="281">
        <f>SUM(G236:G254)</f>
        <v>210</v>
      </c>
      <c r="H255" s="281">
        <f t="shared" si="21"/>
        <v>47</v>
      </c>
      <c r="I255" s="281">
        <f t="shared" si="21"/>
        <v>12</v>
      </c>
      <c r="J255" s="282">
        <f t="shared" si="21"/>
        <v>48</v>
      </c>
      <c r="K255" s="213">
        <f>SUM(K236:K254)</f>
        <v>14205</v>
      </c>
      <c r="L255" s="622">
        <f>SUM(L236:L254)</f>
        <v>0.99923231256599798</v>
      </c>
    </row>
    <row r="256" spans="1:12" s="197" customFormat="1" ht="15.75" hidden="1" thickBot="1" x14ac:dyDescent="0.3">
      <c r="A256" s="86" t="s">
        <v>133</v>
      </c>
      <c r="B256" s="617">
        <f>SUM(B255/K255)</f>
        <v>0.34931362196409715</v>
      </c>
      <c r="C256" s="617">
        <v>0.43</v>
      </c>
      <c r="D256" s="617">
        <f>SUM(D255/K255)</f>
        <v>0.12150651179162267</v>
      </c>
      <c r="E256" s="617">
        <f>SUM(E255/K255)</f>
        <v>4.2661034846884903E-2</v>
      </c>
      <c r="F256" s="617">
        <f>SUM(F255/K255)</f>
        <v>3.365012319605773E-2</v>
      </c>
      <c r="G256" s="617">
        <f>SUM(G255/K255)</f>
        <v>1.4783526927138331E-2</v>
      </c>
      <c r="H256" s="617">
        <f>SUM(H255/K255)</f>
        <v>3.3086941217881027E-3</v>
      </c>
      <c r="I256" s="617">
        <f>SUM(I255/K255)</f>
        <v>8.447729672650475E-4</v>
      </c>
      <c r="J256" s="618">
        <f>SUM(J255/K255)</f>
        <v>3.37909186906019E-3</v>
      </c>
      <c r="K256" s="619">
        <f>SUM(B256:J256)</f>
        <v>0.99944737768391412</v>
      </c>
      <c r="L256" s="395"/>
    </row>
    <row r="257" spans="1:12" s="197" customFormat="1" ht="19.5" hidden="1" thickBot="1" x14ac:dyDescent="0.35">
      <c r="A257" s="2194" t="s">
        <v>384</v>
      </c>
      <c r="B257" s="2195"/>
      <c r="C257" s="2195"/>
      <c r="D257" s="2195"/>
      <c r="E257" s="2195"/>
      <c r="F257" s="2195"/>
      <c r="G257" s="2195"/>
      <c r="H257" s="2195"/>
      <c r="I257" s="2195"/>
      <c r="J257" s="2195"/>
      <c r="K257" s="2196"/>
      <c r="L257" s="1301"/>
    </row>
    <row r="258" spans="1:12" s="197" customFormat="1" ht="77.25" hidden="1" customHeight="1" thickBot="1" x14ac:dyDescent="0.3">
      <c r="A258" s="2254" t="s">
        <v>186</v>
      </c>
      <c r="B258" s="2255"/>
      <c r="C258" s="2255"/>
      <c r="D258" s="2255"/>
      <c r="E258" s="2255"/>
      <c r="F258" s="2255"/>
      <c r="G258" s="2255"/>
      <c r="H258" s="2255"/>
      <c r="I258" s="2255"/>
      <c r="J258" s="2255"/>
      <c r="K258" s="2256"/>
      <c r="L258" s="1301"/>
    </row>
    <row r="259" spans="1:12" ht="72" hidden="1" thickBot="1" x14ac:dyDescent="0.3">
      <c r="A259" s="129"/>
      <c r="B259" s="159" t="s">
        <v>367</v>
      </c>
      <c r="C259" s="160" t="s">
        <v>368</v>
      </c>
      <c r="D259" s="160" t="s">
        <v>369</v>
      </c>
      <c r="E259" s="160" t="s">
        <v>370</v>
      </c>
      <c r="F259" s="160" t="s">
        <v>371</v>
      </c>
      <c r="G259" s="160" t="s">
        <v>385</v>
      </c>
      <c r="H259" s="160" t="s">
        <v>374</v>
      </c>
      <c r="I259" s="161" t="s">
        <v>375</v>
      </c>
      <c r="J259" s="575" t="s">
        <v>376</v>
      </c>
      <c r="K259" s="575" t="s">
        <v>161</v>
      </c>
      <c r="L259" s="1301"/>
    </row>
    <row r="260" spans="1:12" hidden="1" x14ac:dyDescent="0.25">
      <c r="A260" s="118" t="s">
        <v>377</v>
      </c>
      <c r="B260" s="406">
        <v>478</v>
      </c>
      <c r="C260" s="346">
        <v>659</v>
      </c>
      <c r="D260" s="346">
        <v>2</v>
      </c>
      <c r="E260" s="346">
        <v>4</v>
      </c>
      <c r="F260" s="346">
        <v>0</v>
      </c>
      <c r="G260" s="346">
        <v>1</v>
      </c>
      <c r="H260" s="346">
        <v>1</v>
      </c>
      <c r="I260" s="407">
        <v>9</v>
      </c>
      <c r="J260" s="214">
        <f t="shared" ref="J260:J278" si="22">SUM(B260:I260)</f>
        <v>1154</v>
      </c>
      <c r="K260" s="314">
        <f t="shared" ref="K260:K277" si="23">SUM(J260/$J$279)</f>
        <v>8.3732404585691478E-2</v>
      </c>
      <c r="L260" s="1301"/>
    </row>
    <row r="261" spans="1:12" ht="78" hidden="1" customHeight="1" x14ac:dyDescent="0.25">
      <c r="A261" s="162">
        <v>1</v>
      </c>
      <c r="B261" s="408">
        <v>518</v>
      </c>
      <c r="C261" s="350">
        <v>554</v>
      </c>
      <c r="D261" s="350">
        <v>4</v>
      </c>
      <c r="E261" s="350">
        <v>0</v>
      </c>
      <c r="F261" s="350">
        <v>0</v>
      </c>
      <c r="G261" s="350">
        <v>7</v>
      </c>
      <c r="H261" s="350">
        <v>1</v>
      </c>
      <c r="I261" s="409">
        <v>9</v>
      </c>
      <c r="J261" s="215">
        <f t="shared" si="22"/>
        <v>1093</v>
      </c>
      <c r="K261" s="314">
        <f t="shared" si="23"/>
        <v>7.9306341604992017E-2</v>
      </c>
      <c r="L261" s="1301"/>
    </row>
    <row r="262" spans="1:12" hidden="1" x14ac:dyDescent="0.25">
      <c r="A262" s="162">
        <v>2</v>
      </c>
      <c r="B262" s="408">
        <v>476</v>
      </c>
      <c r="C262" s="350">
        <v>431</v>
      </c>
      <c r="D262" s="350">
        <v>3</v>
      </c>
      <c r="E262" s="350">
        <v>1</v>
      </c>
      <c r="F262" s="350">
        <v>0</v>
      </c>
      <c r="G262" s="350">
        <v>2</v>
      </c>
      <c r="H262" s="350">
        <v>0</v>
      </c>
      <c r="I262" s="409">
        <v>6</v>
      </c>
      <c r="J262" s="215">
        <f t="shared" si="22"/>
        <v>919</v>
      </c>
      <c r="K262" s="314">
        <f t="shared" si="23"/>
        <v>6.6681178348570597E-2</v>
      </c>
      <c r="L262" s="1301"/>
    </row>
    <row r="263" spans="1:12" hidden="1" x14ac:dyDescent="0.25">
      <c r="A263" s="162">
        <v>3</v>
      </c>
      <c r="B263" s="408">
        <v>408</v>
      </c>
      <c r="C263" s="350">
        <v>397</v>
      </c>
      <c r="D263" s="350">
        <v>5</v>
      </c>
      <c r="E263" s="350">
        <v>4</v>
      </c>
      <c r="F263" s="350">
        <v>0</v>
      </c>
      <c r="G263" s="350">
        <v>4</v>
      </c>
      <c r="H263" s="350">
        <v>0</v>
      </c>
      <c r="I263" s="409">
        <v>5</v>
      </c>
      <c r="J263" s="215">
        <f t="shared" si="22"/>
        <v>823</v>
      </c>
      <c r="K263" s="314">
        <f t="shared" si="23"/>
        <v>5.9715571034682918E-2</v>
      </c>
      <c r="L263" s="1301"/>
    </row>
    <row r="264" spans="1:12" hidden="1" x14ac:dyDescent="0.25">
      <c r="A264" s="162">
        <v>4</v>
      </c>
      <c r="B264" s="408">
        <v>391</v>
      </c>
      <c r="C264" s="350">
        <v>357</v>
      </c>
      <c r="D264" s="350">
        <v>5</v>
      </c>
      <c r="E264" s="350">
        <v>5</v>
      </c>
      <c r="F264" s="350">
        <v>0</v>
      </c>
      <c r="G264" s="350">
        <v>2</v>
      </c>
      <c r="H264" s="350">
        <v>0</v>
      </c>
      <c r="I264" s="409">
        <v>9</v>
      </c>
      <c r="J264" s="215">
        <f t="shared" si="22"/>
        <v>769</v>
      </c>
      <c r="K264" s="314">
        <f t="shared" si="23"/>
        <v>5.5797416920621103E-2</v>
      </c>
      <c r="L264" s="1301"/>
    </row>
    <row r="265" spans="1:12" hidden="1" x14ac:dyDescent="0.25">
      <c r="A265" s="162">
        <v>5</v>
      </c>
      <c r="B265" s="408">
        <v>357</v>
      </c>
      <c r="C265" s="350">
        <v>332</v>
      </c>
      <c r="D265" s="350">
        <v>10</v>
      </c>
      <c r="E265" s="350">
        <v>4</v>
      </c>
      <c r="F265" s="350">
        <v>0</v>
      </c>
      <c r="G265" s="350">
        <v>4</v>
      </c>
      <c r="H265" s="350">
        <v>0</v>
      </c>
      <c r="I265" s="409">
        <v>3</v>
      </c>
      <c r="J265" s="215">
        <f t="shared" si="22"/>
        <v>710</v>
      </c>
      <c r="K265" s="314">
        <f t="shared" si="23"/>
        <v>5.1516470758960965E-2</v>
      </c>
      <c r="L265" s="1301"/>
    </row>
    <row r="266" spans="1:12" hidden="1" x14ac:dyDescent="0.25">
      <c r="A266" s="162">
        <v>6</v>
      </c>
      <c r="B266" s="408">
        <v>323</v>
      </c>
      <c r="C266" s="350">
        <v>303</v>
      </c>
      <c r="D266" s="350">
        <v>21</v>
      </c>
      <c r="E266" s="350">
        <v>8</v>
      </c>
      <c r="F266" s="350">
        <v>0</v>
      </c>
      <c r="G266" s="350">
        <v>3</v>
      </c>
      <c r="H266" s="350">
        <v>0</v>
      </c>
      <c r="I266" s="409">
        <v>11</v>
      </c>
      <c r="J266" s="215">
        <f t="shared" si="22"/>
        <v>669</v>
      </c>
      <c r="K266" s="314">
        <f t="shared" si="23"/>
        <v>4.8541575968654764E-2</v>
      </c>
      <c r="L266" s="1301"/>
    </row>
    <row r="267" spans="1:12" hidden="1" x14ac:dyDescent="0.25">
      <c r="A267" s="162">
        <v>7</v>
      </c>
      <c r="B267" s="408">
        <v>299</v>
      </c>
      <c r="C267" s="350">
        <v>249</v>
      </c>
      <c r="D267" s="350">
        <v>16</v>
      </c>
      <c r="E267" s="350">
        <v>6</v>
      </c>
      <c r="F267" s="350">
        <v>0</v>
      </c>
      <c r="G267" s="350">
        <v>1</v>
      </c>
      <c r="H267" s="350">
        <v>1</v>
      </c>
      <c r="I267" s="409">
        <v>9</v>
      </c>
      <c r="J267" s="215">
        <f t="shared" si="22"/>
        <v>581</v>
      </c>
      <c r="K267" s="314">
        <v>4.2000000000000003E-2</v>
      </c>
      <c r="L267" s="1301"/>
    </row>
    <row r="268" spans="1:12" hidden="1" x14ac:dyDescent="0.25">
      <c r="A268" s="162">
        <v>8</v>
      </c>
      <c r="B268" s="408">
        <v>301</v>
      </c>
      <c r="C268" s="350">
        <v>274</v>
      </c>
      <c r="D268" s="350">
        <v>29</v>
      </c>
      <c r="E268" s="350">
        <v>6</v>
      </c>
      <c r="F268" s="350">
        <v>0</v>
      </c>
      <c r="G268" s="350">
        <v>1</v>
      </c>
      <c r="H268" s="350">
        <v>0</v>
      </c>
      <c r="I268" s="409">
        <v>4</v>
      </c>
      <c r="J268" s="215">
        <f t="shared" si="22"/>
        <v>615</v>
      </c>
      <c r="K268" s="314">
        <f t="shared" si="23"/>
        <v>4.4623421854592948E-2</v>
      </c>
      <c r="L268" s="1301"/>
    </row>
    <row r="269" spans="1:12" hidden="1" x14ac:dyDescent="0.25">
      <c r="A269" s="162">
        <v>9</v>
      </c>
      <c r="B269" s="408">
        <v>281</v>
      </c>
      <c r="C269" s="350">
        <v>270</v>
      </c>
      <c r="D269" s="350">
        <v>37</v>
      </c>
      <c r="E269" s="350">
        <v>13</v>
      </c>
      <c r="F269" s="350">
        <v>0</v>
      </c>
      <c r="G269" s="350">
        <v>0</v>
      </c>
      <c r="H269" s="350">
        <v>0</v>
      </c>
      <c r="I269" s="409">
        <v>5</v>
      </c>
      <c r="J269" s="215">
        <f t="shared" si="22"/>
        <v>606</v>
      </c>
      <c r="K269" s="314">
        <f t="shared" si="23"/>
        <v>4.397039616891598E-2</v>
      </c>
      <c r="L269" s="1301"/>
    </row>
    <row r="270" spans="1:12" hidden="1" x14ac:dyDescent="0.25">
      <c r="A270" s="162">
        <v>10</v>
      </c>
      <c r="B270" s="408">
        <v>266</v>
      </c>
      <c r="C270" s="350">
        <v>260</v>
      </c>
      <c r="D270" s="350">
        <v>46</v>
      </c>
      <c r="E270" s="350">
        <v>12</v>
      </c>
      <c r="F270" s="350">
        <v>0</v>
      </c>
      <c r="G270" s="350">
        <v>0</v>
      </c>
      <c r="H270" s="350">
        <v>0</v>
      </c>
      <c r="I270" s="409">
        <v>3</v>
      </c>
      <c r="J270" s="215">
        <f t="shared" si="22"/>
        <v>587</v>
      </c>
      <c r="K270" s="314">
        <f t="shared" si="23"/>
        <v>4.2591786388042376E-2</v>
      </c>
      <c r="L270" s="1301"/>
    </row>
    <row r="271" spans="1:12" hidden="1" x14ac:dyDescent="0.25">
      <c r="A271" s="162">
        <v>11</v>
      </c>
      <c r="B271" s="408">
        <v>255</v>
      </c>
      <c r="C271" s="350">
        <v>213</v>
      </c>
      <c r="D271" s="350">
        <v>69</v>
      </c>
      <c r="E271" s="350">
        <v>15</v>
      </c>
      <c r="F271" s="350">
        <v>0</v>
      </c>
      <c r="G271" s="350">
        <v>2</v>
      </c>
      <c r="H271" s="350">
        <v>0</v>
      </c>
      <c r="I271" s="409">
        <v>2</v>
      </c>
      <c r="J271" s="215">
        <f t="shared" si="22"/>
        <v>556</v>
      </c>
      <c r="K271" s="314">
        <v>3.9E-2</v>
      </c>
      <c r="L271" s="1301"/>
    </row>
    <row r="272" spans="1:12" hidden="1" x14ac:dyDescent="0.25">
      <c r="A272" s="162">
        <v>12</v>
      </c>
      <c r="B272" s="408">
        <v>253</v>
      </c>
      <c r="C272" s="350">
        <v>211</v>
      </c>
      <c r="D272" s="350">
        <v>102</v>
      </c>
      <c r="E272" s="350">
        <v>24</v>
      </c>
      <c r="F272" s="350">
        <v>0</v>
      </c>
      <c r="G272" s="350">
        <v>1</v>
      </c>
      <c r="H272" s="350">
        <v>0</v>
      </c>
      <c r="I272" s="409">
        <v>5</v>
      </c>
      <c r="J272" s="215">
        <f t="shared" si="22"/>
        <v>596</v>
      </c>
      <c r="K272" s="314">
        <f t="shared" si="23"/>
        <v>4.3244812073719344E-2</v>
      </c>
      <c r="L272" s="1301"/>
    </row>
    <row r="273" spans="1:12" hidden="1" x14ac:dyDescent="0.25">
      <c r="A273" s="162">
        <v>13</v>
      </c>
      <c r="B273" s="408">
        <v>187</v>
      </c>
      <c r="C273" s="350">
        <v>198</v>
      </c>
      <c r="D273" s="350">
        <v>108</v>
      </c>
      <c r="E273" s="350">
        <v>57</v>
      </c>
      <c r="F273" s="350">
        <v>0</v>
      </c>
      <c r="G273" s="350">
        <v>7</v>
      </c>
      <c r="H273" s="350">
        <v>1</v>
      </c>
      <c r="I273" s="409">
        <v>6</v>
      </c>
      <c r="J273" s="215">
        <f t="shared" si="22"/>
        <v>564</v>
      </c>
      <c r="K273" s="314">
        <v>0.04</v>
      </c>
      <c r="L273" s="1301"/>
    </row>
    <row r="274" spans="1:12" hidden="1" x14ac:dyDescent="0.25">
      <c r="A274" s="162">
        <v>14</v>
      </c>
      <c r="B274" s="408">
        <v>178</v>
      </c>
      <c r="C274" s="350">
        <v>156</v>
      </c>
      <c r="D274" s="350">
        <v>150</v>
      </c>
      <c r="E274" s="350">
        <v>83</v>
      </c>
      <c r="F274" s="350">
        <v>0</v>
      </c>
      <c r="G274" s="350">
        <v>17</v>
      </c>
      <c r="H274" s="350">
        <v>0</v>
      </c>
      <c r="I274" s="409">
        <v>8</v>
      </c>
      <c r="J274" s="215">
        <f t="shared" si="22"/>
        <v>592</v>
      </c>
      <c r="K274" s="314">
        <f t="shared" si="23"/>
        <v>4.295457843564069E-2</v>
      </c>
      <c r="L274" s="1301"/>
    </row>
    <row r="275" spans="1:12" hidden="1" x14ac:dyDescent="0.25">
      <c r="A275" s="162">
        <v>15</v>
      </c>
      <c r="B275" s="408">
        <v>150</v>
      </c>
      <c r="C275" s="350">
        <v>148</v>
      </c>
      <c r="D275" s="350">
        <v>180</v>
      </c>
      <c r="E275" s="350">
        <v>103</v>
      </c>
      <c r="F275" s="350">
        <v>0</v>
      </c>
      <c r="G275" s="350">
        <v>36</v>
      </c>
      <c r="H275" s="350">
        <v>2</v>
      </c>
      <c r="I275" s="409">
        <v>15</v>
      </c>
      <c r="J275" s="215">
        <f t="shared" si="22"/>
        <v>634</v>
      </c>
      <c r="K275" s="314">
        <f t="shared" si="23"/>
        <v>4.6002031635466553E-2</v>
      </c>
      <c r="L275" s="1301"/>
    </row>
    <row r="276" spans="1:12" hidden="1" x14ac:dyDescent="0.25">
      <c r="A276" s="162">
        <v>16</v>
      </c>
      <c r="B276" s="408">
        <v>140</v>
      </c>
      <c r="C276" s="350">
        <v>156</v>
      </c>
      <c r="D276" s="350">
        <v>216</v>
      </c>
      <c r="E276" s="350">
        <v>134</v>
      </c>
      <c r="F276" s="350">
        <v>0</v>
      </c>
      <c r="G276" s="350">
        <v>57</v>
      </c>
      <c r="H276" s="350">
        <v>2</v>
      </c>
      <c r="I276" s="409">
        <v>9</v>
      </c>
      <c r="J276" s="215">
        <f t="shared" si="22"/>
        <v>714</v>
      </c>
      <c r="K276" s="314">
        <f t="shared" si="23"/>
        <v>5.1806704397039618E-2</v>
      </c>
      <c r="L276" s="1301"/>
    </row>
    <row r="277" spans="1:12" hidden="1" x14ac:dyDescent="0.25">
      <c r="A277" s="162">
        <v>17</v>
      </c>
      <c r="B277" s="408">
        <v>147</v>
      </c>
      <c r="C277" s="350">
        <v>146</v>
      </c>
      <c r="D277" s="350">
        <v>268</v>
      </c>
      <c r="E277" s="350">
        <v>126</v>
      </c>
      <c r="F277" s="350">
        <v>1</v>
      </c>
      <c r="G277" s="350">
        <v>96</v>
      </c>
      <c r="H277" s="350">
        <v>0</v>
      </c>
      <c r="I277" s="409">
        <v>25</v>
      </c>
      <c r="J277" s="215">
        <f t="shared" si="22"/>
        <v>809</v>
      </c>
      <c r="K277" s="314">
        <f t="shared" si="23"/>
        <v>5.8699753301407635E-2</v>
      </c>
      <c r="L277" s="1301"/>
    </row>
    <row r="278" spans="1:12" ht="15.75" hidden="1" thickBot="1" x14ac:dyDescent="0.3">
      <c r="A278" s="163" t="s">
        <v>378</v>
      </c>
      <c r="B278" s="410">
        <v>22</v>
      </c>
      <c r="C278" s="411">
        <v>92</v>
      </c>
      <c r="D278" s="411">
        <v>154</v>
      </c>
      <c r="E278" s="411">
        <v>47</v>
      </c>
      <c r="F278" s="411">
        <v>454</v>
      </c>
      <c r="G278" s="411">
        <v>4</v>
      </c>
      <c r="H278" s="411">
        <v>0</v>
      </c>
      <c r="I278" s="412">
        <v>18</v>
      </c>
      <c r="J278" s="216">
        <f t="shared" si="22"/>
        <v>791</v>
      </c>
      <c r="K278" s="621">
        <f>SUM(J278/$J$279)</f>
        <v>5.7393701930053692E-2</v>
      </c>
      <c r="L278" s="1301"/>
    </row>
    <row r="279" spans="1:12" ht="16.5" hidden="1" thickTop="1" thickBot="1" x14ac:dyDescent="0.3">
      <c r="A279" s="118" t="s">
        <v>132</v>
      </c>
      <c r="B279" s="280">
        <f>SUM(B260:B278)</f>
        <v>5430</v>
      </c>
      <c r="C279" s="281">
        <f t="shared" ref="C279:I279" si="24">SUM(C260:C278)</f>
        <v>5406</v>
      </c>
      <c r="D279" s="281">
        <f t="shared" si="24"/>
        <v>1425</v>
      </c>
      <c r="E279" s="281">
        <f t="shared" si="24"/>
        <v>652</v>
      </c>
      <c r="F279" s="281">
        <f t="shared" si="24"/>
        <v>455</v>
      </c>
      <c r="G279" s="281">
        <f t="shared" si="24"/>
        <v>245</v>
      </c>
      <c r="H279" s="281">
        <f t="shared" si="24"/>
        <v>8</v>
      </c>
      <c r="I279" s="282">
        <f t="shared" si="24"/>
        <v>161</v>
      </c>
      <c r="J279" s="213">
        <f>SUM(J260:J278)</f>
        <v>13782</v>
      </c>
      <c r="K279" s="622">
        <f>SUM(K260:K278)</f>
        <v>0.9975781454070527</v>
      </c>
      <c r="L279" s="1301"/>
    </row>
    <row r="280" spans="1:12" ht="15.75" hidden="1" thickBot="1" x14ac:dyDescent="0.3">
      <c r="A280" s="86" t="s">
        <v>133</v>
      </c>
      <c r="B280" s="617">
        <f>SUM(B279/J279)</f>
        <v>0.39399216369177187</v>
      </c>
      <c r="C280" s="617">
        <f>SUM(C279/J279)</f>
        <v>0.39225076186329993</v>
      </c>
      <c r="D280" s="617">
        <f>SUM(D279/J279)</f>
        <v>0.10339573356552025</v>
      </c>
      <c r="E280" s="617">
        <f>SUM(E279/J279)</f>
        <v>4.7308083006820489E-2</v>
      </c>
      <c r="F280" s="617">
        <f>SUM(F279/J279)</f>
        <v>3.3014076331446818E-2</v>
      </c>
      <c r="G280" s="617">
        <f>SUM(G279/J279)</f>
        <v>1.7776810332317514E-2</v>
      </c>
      <c r="H280" s="617">
        <f>SUM(H279/J279)</f>
        <v>5.8046727615730664E-4</v>
      </c>
      <c r="I280" s="618">
        <f>SUM(I279/J279)</f>
        <v>1.1681903932665796E-2</v>
      </c>
      <c r="J280" s="619">
        <f>SUM(B280:I280)</f>
        <v>0.99999999999999989</v>
      </c>
      <c r="K280" s="395"/>
      <c r="L280" s="1301"/>
    </row>
    <row r="281" spans="1:12" ht="15.75" hidden="1" thickBot="1" x14ac:dyDescent="0.3">
      <c r="A281" s="2225" t="s">
        <v>386</v>
      </c>
      <c r="B281" s="2225"/>
      <c r="C281" s="2225"/>
      <c r="D281" s="2225"/>
      <c r="E281" s="2225"/>
      <c r="F281" s="2225"/>
      <c r="G281" s="2225"/>
      <c r="H281" s="2225"/>
      <c r="I281" s="2225"/>
      <c r="J281" s="2225"/>
      <c r="K281" s="2225"/>
      <c r="L281" s="1301"/>
    </row>
    <row r="282" spans="1:12" ht="19.5" hidden="1" thickBot="1" x14ac:dyDescent="0.35">
      <c r="A282" s="2194" t="s">
        <v>384</v>
      </c>
      <c r="B282" s="2195"/>
      <c r="C282" s="2195"/>
      <c r="D282" s="2195"/>
      <c r="E282" s="2195"/>
      <c r="F282" s="2195"/>
      <c r="G282" s="2195"/>
      <c r="H282" s="2195"/>
      <c r="I282" s="2195"/>
      <c r="J282" s="2195"/>
      <c r="K282" s="2196"/>
      <c r="L282" s="1301"/>
    </row>
    <row r="283" spans="1:12" s="197" customFormat="1" ht="51" hidden="1" customHeight="1" thickBot="1" x14ac:dyDescent="0.3">
      <c r="A283" s="2254" t="s">
        <v>269</v>
      </c>
      <c r="B283" s="2255"/>
      <c r="C283" s="2255"/>
      <c r="D283" s="2255"/>
      <c r="E283" s="2255"/>
      <c r="F283" s="2255"/>
      <c r="G283" s="2255"/>
      <c r="H283" s="2255"/>
      <c r="I283" s="2255"/>
      <c r="J283" s="2255"/>
      <c r="K283" s="2256"/>
      <c r="L283" s="1301"/>
    </row>
    <row r="284" spans="1:12" ht="72" hidden="1" thickBot="1" x14ac:dyDescent="0.3">
      <c r="A284" s="129"/>
      <c r="B284" s="159" t="s">
        <v>367</v>
      </c>
      <c r="C284" s="160" t="s">
        <v>368</v>
      </c>
      <c r="D284" s="160" t="s">
        <v>369</v>
      </c>
      <c r="E284" s="160" t="s">
        <v>370</v>
      </c>
      <c r="F284" s="160" t="s">
        <v>371</v>
      </c>
      <c r="G284" s="160" t="s">
        <v>385</v>
      </c>
      <c r="H284" s="160" t="s">
        <v>374</v>
      </c>
      <c r="I284" s="161" t="s">
        <v>375</v>
      </c>
      <c r="J284" s="575" t="s">
        <v>376</v>
      </c>
      <c r="K284" s="575" t="s">
        <v>161</v>
      </c>
      <c r="L284" s="1301"/>
    </row>
    <row r="285" spans="1:12" hidden="1" x14ac:dyDescent="0.25">
      <c r="A285" s="118" t="s">
        <v>377</v>
      </c>
      <c r="B285" s="406">
        <v>458</v>
      </c>
      <c r="C285" s="346">
        <v>685</v>
      </c>
      <c r="D285" s="346">
        <v>2</v>
      </c>
      <c r="E285" s="346">
        <v>0</v>
      </c>
      <c r="F285" s="346">
        <v>0</v>
      </c>
      <c r="G285" s="346">
        <v>3</v>
      </c>
      <c r="H285" s="346">
        <v>1</v>
      </c>
      <c r="I285" s="407">
        <v>5</v>
      </c>
      <c r="J285" s="214">
        <f t="shared" ref="J285:J303" si="25">SUM(B285:I285)</f>
        <v>1154</v>
      </c>
      <c r="K285" s="620">
        <f>SUM(J285/J304)</f>
        <v>7.9635635911945349E-2</v>
      </c>
      <c r="L285" s="1301"/>
    </row>
    <row r="286" spans="1:12" ht="78" hidden="1" customHeight="1" x14ac:dyDescent="0.25">
      <c r="A286" s="162">
        <v>1</v>
      </c>
      <c r="B286" s="408">
        <v>527</v>
      </c>
      <c r="C286" s="350">
        <v>642</v>
      </c>
      <c r="D286" s="350">
        <v>7</v>
      </c>
      <c r="E286" s="350">
        <v>2</v>
      </c>
      <c r="F286" s="350">
        <v>0</v>
      </c>
      <c r="G286" s="350">
        <v>2</v>
      </c>
      <c r="H286" s="350">
        <v>0</v>
      </c>
      <c r="I286" s="409">
        <v>3</v>
      </c>
      <c r="J286" s="215">
        <f t="shared" si="25"/>
        <v>1183</v>
      </c>
      <c r="K286" s="314">
        <f>SUM(J286/J304)</f>
        <v>8.1636878062245538E-2</v>
      </c>
      <c r="L286" s="1301"/>
    </row>
    <row r="287" spans="1:12" hidden="1" x14ac:dyDescent="0.25">
      <c r="A287" s="162">
        <v>2</v>
      </c>
      <c r="B287" s="408">
        <v>428</v>
      </c>
      <c r="C287" s="350">
        <v>513</v>
      </c>
      <c r="D287" s="350">
        <v>4</v>
      </c>
      <c r="E287" s="350">
        <v>2</v>
      </c>
      <c r="F287" s="350">
        <v>0</v>
      </c>
      <c r="G287" s="350">
        <v>1</v>
      </c>
      <c r="H287" s="350">
        <v>1</v>
      </c>
      <c r="I287" s="409">
        <v>0</v>
      </c>
      <c r="J287" s="215">
        <f t="shared" si="25"/>
        <v>949</v>
      </c>
      <c r="K287" s="314">
        <f>SUM(J287/J304)</f>
        <v>6.5488924159823339E-2</v>
      </c>
    </row>
    <row r="288" spans="1:12" hidden="1" x14ac:dyDescent="0.25">
      <c r="A288" s="162">
        <v>3</v>
      </c>
      <c r="B288" s="408">
        <v>383</v>
      </c>
      <c r="C288" s="350">
        <v>478</v>
      </c>
      <c r="D288" s="350">
        <v>3</v>
      </c>
      <c r="E288" s="350">
        <v>0</v>
      </c>
      <c r="F288" s="350">
        <v>0</v>
      </c>
      <c r="G288" s="350">
        <v>3</v>
      </c>
      <c r="H288" s="350">
        <v>2</v>
      </c>
      <c r="I288" s="409">
        <v>5</v>
      </c>
      <c r="J288" s="215">
        <f t="shared" si="25"/>
        <v>874</v>
      </c>
      <c r="K288" s="314">
        <f>SUM(J288/J304)</f>
        <v>6.0313297909046992E-2</v>
      </c>
    </row>
    <row r="289" spans="1:12" hidden="1" x14ac:dyDescent="0.25">
      <c r="A289" s="162">
        <v>4</v>
      </c>
      <c r="B289" s="408">
        <v>358</v>
      </c>
      <c r="C289" s="350">
        <v>426</v>
      </c>
      <c r="D289" s="350">
        <v>3</v>
      </c>
      <c r="E289" s="350">
        <v>4</v>
      </c>
      <c r="F289" s="350">
        <v>0</v>
      </c>
      <c r="G289" s="350">
        <v>2</v>
      </c>
      <c r="H289" s="350">
        <v>2</v>
      </c>
      <c r="I289" s="409">
        <v>3</v>
      </c>
      <c r="J289" s="215">
        <f t="shared" si="25"/>
        <v>798</v>
      </c>
      <c r="K289" s="314">
        <f>SUM(J289/J304)</f>
        <v>5.5068663308260296E-2</v>
      </c>
    </row>
    <row r="290" spans="1:12" hidden="1" x14ac:dyDescent="0.25">
      <c r="A290" s="162">
        <v>5</v>
      </c>
      <c r="B290" s="408">
        <v>328</v>
      </c>
      <c r="C290" s="350">
        <v>418</v>
      </c>
      <c r="D290" s="350">
        <v>12</v>
      </c>
      <c r="E290" s="350">
        <v>4</v>
      </c>
      <c r="F290" s="350">
        <v>0</v>
      </c>
      <c r="G290" s="350">
        <v>1</v>
      </c>
      <c r="H290" s="350">
        <v>0</v>
      </c>
      <c r="I290" s="409">
        <v>2</v>
      </c>
      <c r="J290" s="215">
        <f t="shared" si="25"/>
        <v>765</v>
      </c>
      <c r="K290" s="314">
        <f>SUM(J290/J304)</f>
        <v>5.2791387757918709E-2</v>
      </c>
    </row>
    <row r="291" spans="1:12" hidden="1" x14ac:dyDescent="0.25">
      <c r="A291" s="162">
        <v>6</v>
      </c>
      <c r="B291" s="408">
        <v>288</v>
      </c>
      <c r="C291" s="350">
        <v>382</v>
      </c>
      <c r="D291" s="350">
        <v>24</v>
      </c>
      <c r="E291" s="350">
        <v>11</v>
      </c>
      <c r="F291" s="350">
        <v>0</v>
      </c>
      <c r="G291" s="350">
        <v>1</v>
      </c>
      <c r="H291" s="350">
        <v>0</v>
      </c>
      <c r="I291" s="409">
        <v>3</v>
      </c>
      <c r="J291" s="215">
        <f t="shared" si="25"/>
        <v>709</v>
      </c>
      <c r="K291" s="314">
        <f>SUM(J291/J304)</f>
        <v>4.8926920157339036E-2</v>
      </c>
    </row>
    <row r="292" spans="1:12" hidden="1" x14ac:dyDescent="0.25">
      <c r="A292" s="162">
        <v>7</v>
      </c>
      <c r="B292" s="408">
        <v>292</v>
      </c>
      <c r="C292" s="350">
        <v>304</v>
      </c>
      <c r="D292" s="350">
        <v>20</v>
      </c>
      <c r="E292" s="350">
        <v>5</v>
      </c>
      <c r="F292" s="350">
        <v>0</v>
      </c>
      <c r="G292" s="350">
        <v>0</v>
      </c>
      <c r="H292" s="350">
        <v>1</v>
      </c>
      <c r="I292" s="409">
        <v>3</v>
      </c>
      <c r="J292" s="215">
        <f t="shared" si="25"/>
        <v>625</v>
      </c>
      <c r="K292" s="314">
        <f>SUM(J292/J304)</f>
        <v>4.3130218756469531E-2</v>
      </c>
    </row>
    <row r="293" spans="1:12" hidden="1" x14ac:dyDescent="0.25">
      <c r="A293" s="162">
        <v>8</v>
      </c>
      <c r="B293" s="408">
        <v>273</v>
      </c>
      <c r="C293" s="350">
        <v>336</v>
      </c>
      <c r="D293" s="350">
        <v>36</v>
      </c>
      <c r="E293" s="350">
        <v>2</v>
      </c>
      <c r="F293" s="350">
        <v>0</v>
      </c>
      <c r="G293" s="350">
        <v>1</v>
      </c>
      <c r="H293" s="350">
        <v>0</v>
      </c>
      <c r="I293" s="409">
        <v>1</v>
      </c>
      <c r="J293" s="215">
        <f t="shared" si="25"/>
        <v>649</v>
      </c>
      <c r="K293" s="314">
        <f>SUM(J293/J304)</f>
        <v>4.4786419156717966E-2</v>
      </c>
    </row>
    <row r="294" spans="1:12" hidden="1" x14ac:dyDescent="0.25">
      <c r="A294" s="162">
        <v>9</v>
      </c>
      <c r="B294" s="408">
        <v>277</v>
      </c>
      <c r="C294" s="350">
        <v>301</v>
      </c>
      <c r="D294" s="350">
        <v>52</v>
      </c>
      <c r="E294" s="350">
        <v>8</v>
      </c>
      <c r="F294" s="350">
        <v>0</v>
      </c>
      <c r="G294" s="350">
        <v>0</v>
      </c>
      <c r="H294" s="350">
        <v>1</v>
      </c>
      <c r="I294" s="409">
        <v>4</v>
      </c>
      <c r="J294" s="215">
        <f t="shared" si="25"/>
        <v>643</v>
      </c>
      <c r="K294" s="314">
        <f>SUM(J294/J304)</f>
        <v>4.4372369056655855E-2</v>
      </c>
    </row>
    <row r="295" spans="1:12" hidden="1" x14ac:dyDescent="0.25">
      <c r="A295" s="162">
        <v>10</v>
      </c>
      <c r="B295" s="408">
        <v>249</v>
      </c>
      <c r="C295" s="350">
        <v>310</v>
      </c>
      <c r="D295" s="350">
        <v>61</v>
      </c>
      <c r="E295" s="350">
        <v>9</v>
      </c>
      <c r="F295" s="350">
        <v>0</v>
      </c>
      <c r="G295" s="350">
        <v>0</v>
      </c>
      <c r="H295" s="350">
        <v>2</v>
      </c>
      <c r="I295" s="409">
        <v>2</v>
      </c>
      <c r="J295" s="215">
        <f t="shared" si="25"/>
        <v>633</v>
      </c>
      <c r="K295" s="314">
        <f>SUM(J295/J304)</f>
        <v>4.368228555655234E-2</v>
      </c>
    </row>
    <row r="296" spans="1:12" hidden="1" x14ac:dyDescent="0.25">
      <c r="A296" s="162">
        <v>11</v>
      </c>
      <c r="B296" s="408">
        <v>254</v>
      </c>
      <c r="C296" s="350">
        <v>279</v>
      </c>
      <c r="D296" s="350">
        <v>90</v>
      </c>
      <c r="E296" s="350">
        <v>18</v>
      </c>
      <c r="F296" s="350">
        <v>0</v>
      </c>
      <c r="G296" s="350">
        <v>0</v>
      </c>
      <c r="H296" s="350">
        <v>0</v>
      </c>
      <c r="I296" s="409">
        <v>4</v>
      </c>
      <c r="J296" s="215">
        <f t="shared" si="25"/>
        <v>645</v>
      </c>
      <c r="K296" s="314">
        <f>SUM(J296/J304)</f>
        <v>4.4510385756676561E-2</v>
      </c>
    </row>
    <row r="297" spans="1:12" hidden="1" x14ac:dyDescent="0.25">
      <c r="A297" s="162">
        <v>12</v>
      </c>
      <c r="B297" s="408">
        <v>186</v>
      </c>
      <c r="C297" s="350">
        <v>269</v>
      </c>
      <c r="D297" s="350">
        <v>107</v>
      </c>
      <c r="E297" s="350">
        <v>25</v>
      </c>
      <c r="F297" s="350">
        <v>0</v>
      </c>
      <c r="G297" s="350">
        <v>5</v>
      </c>
      <c r="H297" s="350">
        <v>0</v>
      </c>
      <c r="I297" s="409">
        <v>1</v>
      </c>
      <c r="J297" s="215">
        <f t="shared" si="25"/>
        <v>593</v>
      </c>
      <c r="K297" s="314">
        <f>SUM(J297/J304)</f>
        <v>4.0921951556138293E-2</v>
      </c>
    </row>
    <row r="298" spans="1:12" hidden="1" x14ac:dyDescent="0.25">
      <c r="A298" s="162">
        <v>13</v>
      </c>
      <c r="B298" s="408">
        <v>180</v>
      </c>
      <c r="C298" s="350">
        <v>218</v>
      </c>
      <c r="D298" s="350">
        <v>152</v>
      </c>
      <c r="E298" s="350">
        <v>42</v>
      </c>
      <c r="F298" s="350">
        <v>0</v>
      </c>
      <c r="G298" s="350">
        <v>9</v>
      </c>
      <c r="H298" s="350">
        <v>2</v>
      </c>
      <c r="I298" s="409">
        <v>2</v>
      </c>
      <c r="J298" s="215">
        <f t="shared" si="25"/>
        <v>605</v>
      </c>
      <c r="K298" s="314">
        <f>SUM(J298/J304)</f>
        <v>4.1750051756262507E-2</v>
      </c>
    </row>
    <row r="299" spans="1:12" hidden="1" x14ac:dyDescent="0.25">
      <c r="A299" s="162">
        <v>14</v>
      </c>
      <c r="B299" s="408">
        <v>160</v>
      </c>
      <c r="C299" s="350">
        <v>190</v>
      </c>
      <c r="D299" s="350">
        <v>173</v>
      </c>
      <c r="E299" s="350">
        <v>56</v>
      </c>
      <c r="F299" s="350">
        <v>0</v>
      </c>
      <c r="G299" s="350">
        <v>29</v>
      </c>
      <c r="H299" s="350">
        <v>0</v>
      </c>
      <c r="I299" s="409">
        <v>4</v>
      </c>
      <c r="J299" s="215">
        <f t="shared" si="25"/>
        <v>612</v>
      </c>
      <c r="K299" s="314">
        <f>SUM(J299/J304)</f>
        <v>4.2233110206334967E-2</v>
      </c>
    </row>
    <row r="300" spans="1:12" hidden="1" x14ac:dyDescent="0.25">
      <c r="A300" s="162">
        <v>15</v>
      </c>
      <c r="B300" s="408">
        <v>152</v>
      </c>
      <c r="C300" s="350">
        <v>177</v>
      </c>
      <c r="D300" s="350">
        <v>192</v>
      </c>
      <c r="E300" s="350">
        <v>89</v>
      </c>
      <c r="F300" s="350">
        <v>0</v>
      </c>
      <c r="G300" s="350">
        <v>37</v>
      </c>
      <c r="H300" s="350">
        <v>0</v>
      </c>
      <c r="I300" s="409">
        <v>2</v>
      </c>
      <c r="J300" s="215">
        <f t="shared" si="25"/>
        <v>649</v>
      </c>
      <c r="K300" s="314">
        <f>SUM(J300/J304)</f>
        <v>4.4786419156717966E-2</v>
      </c>
    </row>
    <row r="301" spans="1:12" hidden="1" x14ac:dyDescent="0.25">
      <c r="A301" s="162">
        <v>16</v>
      </c>
      <c r="B301" s="408">
        <v>137</v>
      </c>
      <c r="C301" s="350">
        <v>166</v>
      </c>
      <c r="D301" s="350">
        <v>253</v>
      </c>
      <c r="E301" s="350">
        <v>130</v>
      </c>
      <c r="F301" s="350">
        <v>0</v>
      </c>
      <c r="G301" s="350">
        <v>65</v>
      </c>
      <c r="H301" s="350">
        <v>2</v>
      </c>
      <c r="I301" s="409">
        <v>10</v>
      </c>
      <c r="J301" s="215">
        <f t="shared" si="25"/>
        <v>763</v>
      </c>
      <c r="K301" s="314">
        <f>SUM(J301/J304)</f>
        <v>5.2653371057898003E-2</v>
      </c>
    </row>
    <row r="302" spans="1:12" hidden="1" x14ac:dyDescent="0.25">
      <c r="A302" s="162">
        <v>17</v>
      </c>
      <c r="B302" s="408">
        <v>118</v>
      </c>
      <c r="C302" s="350">
        <v>158</v>
      </c>
      <c r="D302" s="350">
        <v>304</v>
      </c>
      <c r="E302" s="350">
        <v>120</v>
      </c>
      <c r="F302" s="350">
        <v>0</v>
      </c>
      <c r="G302" s="350">
        <v>112</v>
      </c>
      <c r="H302" s="350">
        <v>2</v>
      </c>
      <c r="I302" s="409">
        <v>7</v>
      </c>
      <c r="J302" s="215">
        <f t="shared" si="25"/>
        <v>821</v>
      </c>
      <c r="K302" s="314">
        <v>5.6000000000000001E-2</v>
      </c>
    </row>
    <row r="303" spans="1:12" ht="15.75" hidden="1" thickBot="1" x14ac:dyDescent="0.3">
      <c r="A303" s="163" t="s">
        <v>378</v>
      </c>
      <c r="B303" s="410">
        <v>25</v>
      </c>
      <c r="C303" s="411">
        <v>117</v>
      </c>
      <c r="D303" s="411">
        <v>170</v>
      </c>
      <c r="E303" s="411">
        <v>41</v>
      </c>
      <c r="F303" s="411">
        <v>455</v>
      </c>
      <c r="G303" s="411">
        <v>1</v>
      </c>
      <c r="H303" s="411">
        <v>3</v>
      </c>
      <c r="I303" s="412">
        <v>9</v>
      </c>
      <c r="J303" s="216">
        <f t="shared" si="25"/>
        <v>821</v>
      </c>
      <c r="K303" s="621">
        <v>5.6000000000000001E-2</v>
      </c>
      <c r="L303" s="1301"/>
    </row>
    <row r="304" spans="1:12" ht="16.5" hidden="1" thickTop="1" thickBot="1" x14ac:dyDescent="0.3">
      <c r="A304" s="118" t="s">
        <v>132</v>
      </c>
      <c r="B304" s="280">
        <f>SUM(B285:B303)</f>
        <v>5073</v>
      </c>
      <c r="C304" s="281">
        <f t="shared" ref="C304:I304" si="26">SUM(C285:C303)</f>
        <v>6369</v>
      </c>
      <c r="D304" s="281">
        <f t="shared" si="26"/>
        <v>1665</v>
      </c>
      <c r="E304" s="281">
        <f t="shared" si="26"/>
        <v>568</v>
      </c>
      <c r="F304" s="281">
        <f t="shared" si="26"/>
        <v>455</v>
      </c>
      <c r="G304" s="281">
        <f t="shared" si="26"/>
        <v>272</v>
      </c>
      <c r="H304" s="281">
        <f t="shared" si="26"/>
        <v>19</v>
      </c>
      <c r="I304" s="282">
        <f t="shared" si="26"/>
        <v>70</v>
      </c>
      <c r="J304" s="213">
        <f>SUM(J285:J303)</f>
        <v>14491</v>
      </c>
      <c r="K304" s="622">
        <f>SUM(K285:K303)</f>
        <v>0.99868828928300335</v>
      </c>
      <c r="L304" s="1301"/>
    </row>
    <row r="305" spans="1:12" ht="15.75" hidden="1" thickBot="1" x14ac:dyDescent="0.3">
      <c r="A305" s="86" t="s">
        <v>133</v>
      </c>
      <c r="B305" s="616">
        <f>SUM(B304/J304)</f>
        <v>0.35007935960251191</v>
      </c>
      <c r="C305" s="617">
        <f>SUM(C304/J304)</f>
        <v>0.43951418121592711</v>
      </c>
      <c r="D305" s="617">
        <f>SUM(D304/J304)</f>
        <v>0.11489890276723484</v>
      </c>
      <c r="E305" s="617">
        <f>SUM(E304/J304)</f>
        <v>3.9196742805879509E-2</v>
      </c>
      <c r="F305" s="617">
        <f>SUM(F304/J304)</f>
        <v>3.1398799254709821E-2</v>
      </c>
      <c r="G305" s="617">
        <f>SUM(G304/J304)</f>
        <v>1.877027120281554E-2</v>
      </c>
      <c r="H305" s="617">
        <f>SUM(H304/J304)</f>
        <v>1.3111586501966738E-3</v>
      </c>
      <c r="I305" s="618">
        <f>SUM(I304/J304)</f>
        <v>4.8305845007245874E-3</v>
      </c>
      <c r="J305" s="619">
        <f>SUM(B305:I305)</f>
        <v>0.99999999999999989</v>
      </c>
      <c r="K305" s="395"/>
      <c r="L305" s="1301"/>
    </row>
    <row r="306" spans="1:12" hidden="1" x14ac:dyDescent="0.25">
      <c r="A306" s="2225" t="s">
        <v>387</v>
      </c>
      <c r="B306" s="2225"/>
      <c r="C306" s="2225"/>
      <c r="D306" s="2225"/>
      <c r="E306" s="2225"/>
      <c r="F306" s="2225"/>
      <c r="G306" s="2225"/>
      <c r="H306" s="2225"/>
      <c r="I306" s="2225"/>
      <c r="J306" s="2225"/>
      <c r="K306" s="2225"/>
      <c r="L306" s="1301"/>
    </row>
    <row r="307" spans="1:12" ht="19.5" hidden="1" thickBot="1" x14ac:dyDescent="0.35">
      <c r="A307" s="2257" t="s">
        <v>384</v>
      </c>
      <c r="B307" s="2258"/>
      <c r="C307" s="2258"/>
      <c r="D307" s="2258"/>
      <c r="E307" s="2258"/>
      <c r="F307" s="2258"/>
      <c r="G307" s="2258"/>
      <c r="H307" s="2258"/>
      <c r="I307" s="2258"/>
      <c r="J307" s="2258"/>
      <c r="K307" s="2259"/>
      <c r="L307" s="1301"/>
    </row>
    <row r="308" spans="1:12" s="197" customFormat="1" ht="54" hidden="1" customHeight="1" thickBot="1" x14ac:dyDescent="0.3">
      <c r="A308" s="2254" t="s">
        <v>355</v>
      </c>
      <c r="B308" s="2255"/>
      <c r="C308" s="2255"/>
      <c r="D308" s="2255"/>
      <c r="E308" s="2255"/>
      <c r="F308" s="2255"/>
      <c r="G308" s="2255"/>
      <c r="H308" s="2255"/>
      <c r="I308" s="2255"/>
      <c r="J308" s="2255"/>
      <c r="K308" s="2256"/>
      <c r="L308" s="1301"/>
    </row>
    <row r="309" spans="1:12" ht="72" hidden="1" thickBot="1" x14ac:dyDescent="0.3">
      <c r="A309" s="129"/>
      <c r="B309" s="159" t="s">
        <v>367</v>
      </c>
      <c r="C309" s="160" t="s">
        <v>368</v>
      </c>
      <c r="D309" s="160" t="s">
        <v>369</v>
      </c>
      <c r="E309" s="160" t="s">
        <v>370</v>
      </c>
      <c r="F309" s="160" t="s">
        <v>371</v>
      </c>
      <c r="G309" s="160" t="s">
        <v>385</v>
      </c>
      <c r="H309" s="160" t="s">
        <v>374</v>
      </c>
      <c r="I309" s="161" t="s">
        <v>375</v>
      </c>
      <c r="J309" s="575" t="s">
        <v>376</v>
      </c>
      <c r="K309" s="575" t="s">
        <v>161</v>
      </c>
      <c r="L309" s="1301"/>
    </row>
    <row r="310" spans="1:12" hidden="1" x14ac:dyDescent="0.25">
      <c r="A310" s="118" t="s">
        <v>377</v>
      </c>
      <c r="B310" s="406">
        <v>538</v>
      </c>
      <c r="C310" s="346">
        <v>632</v>
      </c>
      <c r="D310" s="346">
        <v>6</v>
      </c>
      <c r="E310" s="346">
        <v>0</v>
      </c>
      <c r="F310" s="346">
        <v>0</v>
      </c>
      <c r="G310" s="346">
        <v>8</v>
      </c>
      <c r="H310" s="346">
        <v>0</v>
      </c>
      <c r="I310" s="407">
        <v>4</v>
      </c>
      <c r="J310" s="214">
        <f t="shared" ref="J310:J328" si="27">SUM(B310:I310)</f>
        <v>1188</v>
      </c>
      <c r="K310" s="314">
        <f>SUM(J310/J329)</f>
        <v>7.9576662870922368E-2</v>
      </c>
      <c r="L310" s="1301"/>
    </row>
    <row r="311" spans="1:12" hidden="1" x14ac:dyDescent="0.25">
      <c r="A311" s="162">
        <v>1</v>
      </c>
      <c r="B311" s="408">
        <v>652</v>
      </c>
      <c r="C311" s="350">
        <v>537</v>
      </c>
      <c r="D311" s="350">
        <v>8</v>
      </c>
      <c r="E311" s="350">
        <v>0</v>
      </c>
      <c r="F311" s="350">
        <v>0</v>
      </c>
      <c r="G311" s="350">
        <v>3</v>
      </c>
      <c r="H311" s="350">
        <v>1</v>
      </c>
      <c r="I311" s="409">
        <v>10</v>
      </c>
      <c r="J311" s="215">
        <f t="shared" si="27"/>
        <v>1211</v>
      </c>
      <c r="K311" s="314">
        <f>SUM(J311/J329)</f>
        <v>8.1117288498894768E-2</v>
      </c>
      <c r="L311" s="1301"/>
    </row>
    <row r="312" spans="1:12" hidden="1" x14ac:dyDescent="0.25">
      <c r="A312" s="162">
        <v>2</v>
      </c>
      <c r="B312" s="408">
        <v>529</v>
      </c>
      <c r="C312" s="350">
        <v>457</v>
      </c>
      <c r="D312" s="350">
        <v>5</v>
      </c>
      <c r="E312" s="350">
        <v>1</v>
      </c>
      <c r="F312" s="350">
        <v>0</v>
      </c>
      <c r="G312" s="350">
        <v>5</v>
      </c>
      <c r="H312" s="350">
        <v>0</v>
      </c>
      <c r="I312" s="409">
        <v>4</v>
      </c>
      <c r="J312" s="215">
        <f t="shared" si="27"/>
        <v>1001</v>
      </c>
      <c r="K312" s="314">
        <f>SUM(J312/J329)</f>
        <v>6.7050706678277172E-2</v>
      </c>
      <c r="L312" s="1301"/>
    </row>
    <row r="313" spans="1:12" hidden="1" x14ac:dyDescent="0.25">
      <c r="A313" s="162">
        <v>3</v>
      </c>
      <c r="B313" s="408">
        <v>491</v>
      </c>
      <c r="C313" s="350">
        <v>383</v>
      </c>
      <c r="D313" s="350">
        <v>4</v>
      </c>
      <c r="E313" s="350">
        <v>6</v>
      </c>
      <c r="F313" s="350">
        <v>0</v>
      </c>
      <c r="G313" s="350">
        <v>2</v>
      </c>
      <c r="H313" s="350">
        <v>2</v>
      </c>
      <c r="I313" s="409">
        <v>6</v>
      </c>
      <c r="J313" s="215">
        <f t="shared" si="27"/>
        <v>894</v>
      </c>
      <c r="K313" s="314">
        <f>SUM(J313/J329)</f>
        <v>5.988344832205774E-2</v>
      </c>
      <c r="L313" s="1301"/>
    </row>
    <row r="314" spans="1:12" hidden="1" x14ac:dyDescent="0.25">
      <c r="A314" s="162">
        <v>4</v>
      </c>
      <c r="B314" s="408">
        <v>454</v>
      </c>
      <c r="C314" s="350">
        <v>355</v>
      </c>
      <c r="D314" s="350">
        <v>5</v>
      </c>
      <c r="E314" s="350">
        <v>3</v>
      </c>
      <c r="F314" s="350">
        <v>0</v>
      </c>
      <c r="G314" s="350">
        <v>2</v>
      </c>
      <c r="H314" s="350">
        <v>0</v>
      </c>
      <c r="I314" s="409">
        <v>2</v>
      </c>
      <c r="J314" s="215">
        <f t="shared" si="27"/>
        <v>821</v>
      </c>
      <c r="K314" s="314">
        <f>SUM(J314/J329)</f>
        <v>5.4993636546319245E-2</v>
      </c>
      <c r="L314" s="1301"/>
    </row>
    <row r="315" spans="1:12" hidden="1" x14ac:dyDescent="0.25">
      <c r="A315" s="162">
        <v>5</v>
      </c>
      <c r="B315" s="408">
        <v>418</v>
      </c>
      <c r="C315" s="350">
        <v>332</v>
      </c>
      <c r="D315" s="350">
        <v>17</v>
      </c>
      <c r="E315" s="350">
        <v>5</v>
      </c>
      <c r="F315" s="350">
        <v>0</v>
      </c>
      <c r="G315" s="350">
        <v>2</v>
      </c>
      <c r="H315" s="350">
        <v>1</v>
      </c>
      <c r="I315" s="409">
        <v>5</v>
      </c>
      <c r="J315" s="215">
        <f t="shared" si="27"/>
        <v>780</v>
      </c>
      <c r="K315" s="314">
        <f>SUM(J315/J329)</f>
        <v>5.2247303905151046E-2</v>
      </c>
      <c r="L315" s="1301"/>
    </row>
    <row r="316" spans="1:12" hidden="1" x14ac:dyDescent="0.25">
      <c r="A316" s="162">
        <v>6</v>
      </c>
      <c r="B316" s="408">
        <v>377</v>
      </c>
      <c r="C316" s="350">
        <v>300</v>
      </c>
      <c r="D316" s="350">
        <v>22</v>
      </c>
      <c r="E316" s="350">
        <v>6</v>
      </c>
      <c r="F316" s="350">
        <v>0</v>
      </c>
      <c r="G316" s="350">
        <v>0</v>
      </c>
      <c r="H316" s="350">
        <v>2</v>
      </c>
      <c r="I316" s="409">
        <v>5</v>
      </c>
      <c r="J316" s="215">
        <f t="shared" si="27"/>
        <v>712</v>
      </c>
      <c r="K316" s="314">
        <f>SUM(J316/J329)</f>
        <v>4.7692410744189159E-2</v>
      </c>
      <c r="L316" s="1301"/>
    </row>
    <row r="317" spans="1:12" hidden="1" x14ac:dyDescent="0.25">
      <c r="A317" s="162">
        <v>7</v>
      </c>
      <c r="B317" s="408">
        <v>352</v>
      </c>
      <c r="C317" s="350">
        <v>266</v>
      </c>
      <c r="D317" s="350">
        <v>26</v>
      </c>
      <c r="E317" s="350">
        <v>7</v>
      </c>
      <c r="F317" s="350">
        <v>0</v>
      </c>
      <c r="G317" s="350">
        <v>0</v>
      </c>
      <c r="H317" s="350">
        <v>1</v>
      </c>
      <c r="I317" s="409">
        <v>5</v>
      </c>
      <c r="J317" s="215">
        <f t="shared" si="27"/>
        <v>657</v>
      </c>
      <c r="K317" s="314">
        <f>SUM(J317/J329)</f>
        <v>4.4008305981646463E-2</v>
      </c>
      <c r="L317" s="1301"/>
    </row>
    <row r="318" spans="1:12" hidden="1" x14ac:dyDescent="0.25">
      <c r="A318" s="162">
        <v>8</v>
      </c>
      <c r="B318" s="408">
        <v>338</v>
      </c>
      <c r="C318" s="350">
        <v>274</v>
      </c>
      <c r="D318" s="350">
        <v>45</v>
      </c>
      <c r="E318" s="350">
        <v>3</v>
      </c>
      <c r="F318" s="350">
        <v>0</v>
      </c>
      <c r="G318" s="350">
        <v>0</v>
      </c>
      <c r="H318" s="350">
        <v>2</v>
      </c>
      <c r="I318" s="409">
        <v>3</v>
      </c>
      <c r="J318" s="215">
        <f t="shared" si="27"/>
        <v>665</v>
      </c>
      <c r="K318" s="314">
        <f>SUM(J318/J329)</f>
        <v>4.4544175765289032E-2</v>
      </c>
      <c r="L318" s="1301"/>
    </row>
    <row r="319" spans="1:12" hidden="1" x14ac:dyDescent="0.25">
      <c r="A319" s="162">
        <v>9</v>
      </c>
      <c r="B319" s="408">
        <v>352</v>
      </c>
      <c r="C319" s="350">
        <v>259</v>
      </c>
      <c r="D319" s="350">
        <v>65</v>
      </c>
      <c r="E319" s="350">
        <v>7</v>
      </c>
      <c r="F319" s="350">
        <v>0</v>
      </c>
      <c r="G319" s="350">
        <v>0</v>
      </c>
      <c r="H319" s="350">
        <v>0</v>
      </c>
      <c r="I319" s="409">
        <v>6</v>
      </c>
      <c r="J319" s="215">
        <f t="shared" si="27"/>
        <v>689</v>
      </c>
      <c r="K319" s="314">
        <f>SUM(J319/J329)</f>
        <v>4.6151785116216759E-2</v>
      </c>
      <c r="L319" s="1301"/>
    </row>
    <row r="320" spans="1:12" hidden="1" x14ac:dyDescent="0.25">
      <c r="A320" s="162">
        <v>10</v>
      </c>
      <c r="B320" s="408">
        <v>336</v>
      </c>
      <c r="C320" s="350">
        <v>253</v>
      </c>
      <c r="D320" s="350">
        <v>65</v>
      </c>
      <c r="E320" s="350">
        <v>6</v>
      </c>
      <c r="F320" s="350">
        <v>0</v>
      </c>
      <c r="G320" s="350">
        <v>0</v>
      </c>
      <c r="H320" s="350">
        <v>0</v>
      </c>
      <c r="I320" s="409">
        <v>6</v>
      </c>
      <c r="J320" s="215">
        <f t="shared" si="27"/>
        <v>666</v>
      </c>
      <c r="K320" s="314">
        <f>SUM(J320/J329)</f>
        <v>4.4611159488244359E-2</v>
      </c>
      <c r="L320" s="1301"/>
    </row>
    <row r="321" spans="1:12" hidden="1" x14ac:dyDescent="0.25">
      <c r="A321" s="162">
        <v>11</v>
      </c>
      <c r="B321" s="408">
        <v>319</v>
      </c>
      <c r="C321" s="350">
        <v>216</v>
      </c>
      <c r="D321" s="350">
        <v>96</v>
      </c>
      <c r="E321" s="350">
        <v>21</v>
      </c>
      <c r="F321" s="350">
        <v>0</v>
      </c>
      <c r="G321" s="350">
        <v>0</v>
      </c>
      <c r="H321" s="350">
        <v>1</v>
      </c>
      <c r="I321" s="409">
        <v>6</v>
      </c>
      <c r="J321" s="215">
        <f t="shared" si="27"/>
        <v>659</v>
      </c>
      <c r="K321" s="314">
        <f>SUM(J321/J329)</f>
        <v>4.4142273427557104E-2</v>
      </c>
      <c r="L321" s="1301"/>
    </row>
    <row r="322" spans="1:12" hidden="1" x14ac:dyDescent="0.25">
      <c r="A322" s="162">
        <v>12</v>
      </c>
      <c r="B322" s="408">
        <v>259</v>
      </c>
      <c r="C322" s="350">
        <v>218</v>
      </c>
      <c r="D322" s="350">
        <v>117</v>
      </c>
      <c r="E322" s="350">
        <v>27</v>
      </c>
      <c r="F322" s="350">
        <v>0</v>
      </c>
      <c r="G322" s="350">
        <v>3</v>
      </c>
      <c r="H322" s="350">
        <v>0</v>
      </c>
      <c r="I322" s="409">
        <v>5</v>
      </c>
      <c r="J322" s="215">
        <f t="shared" si="27"/>
        <v>629</v>
      </c>
      <c r="K322" s="314">
        <f>SUM(J322/J329)</f>
        <v>4.2132761738897448E-2</v>
      </c>
      <c r="L322" s="1301"/>
    </row>
    <row r="323" spans="1:12" hidden="1" x14ac:dyDescent="0.25">
      <c r="A323" s="162">
        <v>13</v>
      </c>
      <c r="B323" s="408">
        <v>233</v>
      </c>
      <c r="C323" s="350">
        <v>163</v>
      </c>
      <c r="D323" s="350">
        <v>145</v>
      </c>
      <c r="E323" s="350">
        <v>34</v>
      </c>
      <c r="F323" s="350">
        <v>0</v>
      </c>
      <c r="G323" s="350">
        <v>12</v>
      </c>
      <c r="H323" s="350">
        <v>0</v>
      </c>
      <c r="I323" s="409">
        <v>7</v>
      </c>
      <c r="J323" s="215">
        <f t="shared" si="27"/>
        <v>594</v>
      </c>
      <c r="K323" s="314">
        <f>SUM(J323/J329)</f>
        <v>3.9788331435461184E-2</v>
      </c>
      <c r="L323" s="1301"/>
    </row>
    <row r="324" spans="1:12" hidden="1" x14ac:dyDescent="0.25">
      <c r="A324" s="162">
        <v>14</v>
      </c>
      <c r="B324" s="408">
        <v>186</v>
      </c>
      <c r="C324" s="350">
        <v>160</v>
      </c>
      <c r="D324" s="350">
        <v>167</v>
      </c>
      <c r="E324" s="350">
        <v>56</v>
      </c>
      <c r="F324" s="350">
        <v>0</v>
      </c>
      <c r="G324" s="350">
        <v>23</v>
      </c>
      <c r="H324" s="350">
        <v>0</v>
      </c>
      <c r="I324" s="409">
        <v>3</v>
      </c>
      <c r="J324" s="215">
        <f t="shared" si="27"/>
        <v>595</v>
      </c>
      <c r="K324" s="314">
        <f>SUM(J324/J329)</f>
        <v>3.9855315158416504E-2</v>
      </c>
      <c r="L324" s="1301"/>
    </row>
    <row r="325" spans="1:12" hidden="1" x14ac:dyDescent="0.25">
      <c r="A325" s="162">
        <v>15</v>
      </c>
      <c r="B325" s="408">
        <v>218</v>
      </c>
      <c r="C325" s="350">
        <v>132</v>
      </c>
      <c r="D325" s="350">
        <v>222</v>
      </c>
      <c r="E325" s="350">
        <v>90</v>
      </c>
      <c r="F325" s="350">
        <v>0</v>
      </c>
      <c r="G325" s="350">
        <v>39</v>
      </c>
      <c r="H325" s="350">
        <v>2</v>
      </c>
      <c r="I325" s="409">
        <v>7</v>
      </c>
      <c r="J325" s="215">
        <f t="shared" si="27"/>
        <v>710</v>
      </c>
      <c r="K325" s="314">
        <f>SUM(J325/J329)</f>
        <v>4.7558443298278519E-2</v>
      </c>
      <c r="L325" s="1301"/>
    </row>
    <row r="326" spans="1:12" hidden="1" x14ac:dyDescent="0.25">
      <c r="A326" s="162">
        <v>16</v>
      </c>
      <c r="B326" s="408">
        <v>174</v>
      </c>
      <c r="C326" s="350">
        <v>145</v>
      </c>
      <c r="D326" s="350">
        <v>264</v>
      </c>
      <c r="E326" s="350">
        <v>105</v>
      </c>
      <c r="F326" s="350">
        <v>0</v>
      </c>
      <c r="G326" s="350">
        <v>59</v>
      </c>
      <c r="H326" s="350">
        <v>1</v>
      </c>
      <c r="I326" s="409">
        <v>14</v>
      </c>
      <c r="J326" s="215">
        <f t="shared" si="27"/>
        <v>762</v>
      </c>
      <c r="K326" s="314">
        <f>SUM(J326/J329)</f>
        <v>5.1041596891955254E-2</v>
      </c>
      <c r="L326" s="1301"/>
    </row>
    <row r="327" spans="1:12" hidden="1" x14ac:dyDescent="0.25">
      <c r="A327" s="162">
        <v>17</v>
      </c>
      <c r="B327" s="408">
        <v>148</v>
      </c>
      <c r="C327" s="350">
        <v>135</v>
      </c>
      <c r="D327" s="350">
        <v>310</v>
      </c>
      <c r="E327" s="350">
        <v>122</v>
      </c>
      <c r="F327" s="350">
        <v>1</v>
      </c>
      <c r="G327" s="350">
        <v>116</v>
      </c>
      <c r="H327" s="350">
        <v>2</v>
      </c>
      <c r="I327" s="409">
        <v>19</v>
      </c>
      <c r="J327" s="215">
        <f t="shared" si="27"/>
        <v>853</v>
      </c>
      <c r="K327" s="314">
        <f>SUM(J327/J329)</f>
        <v>5.7137115680889541E-2</v>
      </c>
      <c r="L327" s="1301"/>
    </row>
    <row r="328" spans="1:12" ht="15.75" hidden="1" thickBot="1" x14ac:dyDescent="0.3">
      <c r="A328" s="163" t="s">
        <v>378</v>
      </c>
      <c r="B328" s="410">
        <v>45</v>
      </c>
      <c r="C328" s="411">
        <v>109</v>
      </c>
      <c r="D328" s="411">
        <v>152</v>
      </c>
      <c r="E328" s="411">
        <v>25</v>
      </c>
      <c r="F328" s="411">
        <v>491</v>
      </c>
      <c r="G328" s="411">
        <v>0</v>
      </c>
      <c r="H328" s="411">
        <v>0</v>
      </c>
      <c r="I328" s="412">
        <v>21</v>
      </c>
      <c r="J328" s="216">
        <f t="shared" si="27"/>
        <v>843</v>
      </c>
      <c r="K328" s="314">
        <f>SUM(J328/J329)</f>
        <v>5.6467278451336325E-2</v>
      </c>
      <c r="L328" s="1301"/>
    </row>
    <row r="329" spans="1:12" ht="16.5" hidden="1" thickTop="1" thickBot="1" x14ac:dyDescent="0.3">
      <c r="A329" s="118" t="s">
        <v>132</v>
      </c>
      <c r="B329" s="413">
        <f>SUM(B310:B328)</f>
        <v>6419</v>
      </c>
      <c r="C329" s="414">
        <f t="shared" ref="C329:I329" si="28">SUM(C310:C328)</f>
        <v>5326</v>
      </c>
      <c r="D329" s="414">
        <f t="shared" si="28"/>
        <v>1741</v>
      </c>
      <c r="E329" s="414">
        <f t="shared" si="28"/>
        <v>524</v>
      </c>
      <c r="F329" s="414">
        <f t="shared" si="28"/>
        <v>492</v>
      </c>
      <c r="G329" s="414">
        <f t="shared" si="28"/>
        <v>274</v>
      </c>
      <c r="H329" s="414">
        <f t="shared" si="28"/>
        <v>15</v>
      </c>
      <c r="I329" s="415">
        <f t="shared" si="28"/>
        <v>138</v>
      </c>
      <c r="J329" s="213">
        <f>SUM(J310:J328)</f>
        <v>14929</v>
      </c>
      <c r="K329" s="417">
        <f>SUM(K310:K328)</f>
        <v>1</v>
      </c>
      <c r="L329" s="1301"/>
    </row>
    <row r="330" spans="1:12" ht="15.75" hidden="1" thickBot="1" x14ac:dyDescent="0.3">
      <c r="A330" s="86" t="s">
        <v>133</v>
      </c>
      <c r="B330" s="256">
        <f>SUM(B329/J329)</f>
        <v>0.42996851765021099</v>
      </c>
      <c r="C330" s="283">
        <f>SUM(C329/J329)</f>
        <v>0.35675530846004422</v>
      </c>
      <c r="D330" s="283">
        <f>SUM(D329/J329)</f>
        <v>0.11661866166521535</v>
      </c>
      <c r="E330" s="283">
        <f>SUM(E329/J329)</f>
        <v>3.509947082858865E-2</v>
      </c>
      <c r="F330" s="283">
        <f>SUM(F329/J329)</f>
        <v>3.2955991694018354E-2</v>
      </c>
      <c r="G330" s="283">
        <f>SUM(G329/J329)</f>
        <v>1.8353540089758189E-2</v>
      </c>
      <c r="H330" s="283">
        <f>SUM(H329/J329)</f>
        <v>1.0047558443298278E-3</v>
      </c>
      <c r="I330" s="284">
        <f>SUM(I329/J329)</f>
        <v>9.2437537678344162E-3</v>
      </c>
      <c r="J330" s="416">
        <f>SUM(B330:I330)</f>
        <v>0.99999999999999989</v>
      </c>
      <c r="K330" s="418"/>
      <c r="L330" s="1301"/>
    </row>
    <row r="331" spans="1:12" ht="14.45" hidden="1" customHeight="1" x14ac:dyDescent="0.25">
      <c r="A331" s="2225" t="s">
        <v>388</v>
      </c>
      <c r="B331" s="2225"/>
      <c r="C331" s="2225"/>
      <c r="D331" s="2225"/>
      <c r="E331" s="2225"/>
      <c r="F331" s="2225"/>
      <c r="G331" s="2225"/>
      <c r="H331" s="2225"/>
      <c r="I331" s="2225"/>
      <c r="J331" s="2225"/>
      <c r="K331" s="2225"/>
      <c r="L331" s="1301"/>
    </row>
    <row r="332" spans="1:12" s="197" customFormat="1" ht="50.45" customHeight="1" x14ac:dyDescent="0.25">
      <c r="A332" s="2225" t="s">
        <v>389</v>
      </c>
      <c r="B332" s="2225"/>
      <c r="C332" s="2225"/>
      <c r="D332" s="2225"/>
      <c r="E332" s="2225"/>
      <c r="F332" s="2225"/>
      <c r="G332" s="2225"/>
      <c r="H332" s="2225"/>
      <c r="I332" s="2225"/>
      <c r="J332" s="2225"/>
      <c r="K332" s="2225"/>
      <c r="L332" s="2225"/>
    </row>
    <row r="333" spans="1:12" ht="32.25" customHeight="1" x14ac:dyDescent="0.25">
      <c r="A333" s="2225" t="s">
        <v>390</v>
      </c>
      <c r="B333" s="2225"/>
      <c r="C333" s="2225"/>
      <c r="D333" s="2225"/>
      <c r="E333" s="2225"/>
      <c r="F333" s="2225"/>
      <c r="G333" s="2225"/>
      <c r="H333" s="2225"/>
      <c r="I333" s="2225"/>
      <c r="J333" s="2225"/>
      <c r="K333" s="2225"/>
      <c r="L333" s="2225"/>
    </row>
  </sheetData>
  <sheetProtection algorithmName="SHA-512" hashValue="Ii6ZENz6m4WcK/9IIfPkZ5C46qqu19Tai77Vr66NwVrvPqG6Zs/sHF1/K00p7Op95i+ciGZmKKKmqRuO0x6NZg==" saltValue="M36NZaMlX+hnAr/RFUtIuw==" spinCount="100000" sheet="1" objects="1" scenarios="1"/>
  <mergeCells count="24">
    <mergeCell ref="A1:L1"/>
    <mergeCell ref="A234:L234"/>
    <mergeCell ref="A117:L117"/>
    <mergeCell ref="A258:K258"/>
    <mergeCell ref="A211:L211"/>
    <mergeCell ref="A164:L164"/>
    <mergeCell ref="A187:L187"/>
    <mergeCell ref="A141:L141"/>
    <mergeCell ref="A188:L188"/>
    <mergeCell ref="A257:K257"/>
    <mergeCell ref="A71:L71"/>
    <mergeCell ref="A2:L2"/>
    <mergeCell ref="A25:L25"/>
    <mergeCell ref="A306:K306"/>
    <mergeCell ref="A333:L333"/>
    <mergeCell ref="A332:L332"/>
    <mergeCell ref="A281:K281"/>
    <mergeCell ref="A48:L48"/>
    <mergeCell ref="A331:K331"/>
    <mergeCell ref="A308:K308"/>
    <mergeCell ref="A282:K282"/>
    <mergeCell ref="A283:K283"/>
    <mergeCell ref="A307:K307"/>
    <mergeCell ref="A94:L94"/>
  </mergeCells>
  <printOptions horizontalCentered="1"/>
  <pageMargins left="0.7" right="0.7" top="0.92708333333333304" bottom="0.25" header="0.3" footer="0.3"/>
  <pageSetup scale="99" firstPageNumber="18" fitToWidth="0"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J261:J277 J286:J303 K237:K253 K214:K230 K191:K204 K205:K208 K167:K183 K144:K160 K120:K138 B139:J139 K97:K114 K74:K90 K51:K68 K28:K42 K43:K45" formulaRange="1"/>
    <ignoredError sqref="J279 K255 K232 K185 K162 K92" formula="1"/>
    <ignoredError sqref="J304 K209 K139 K115 K69 K46"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S509"/>
  <sheetViews>
    <sheetView showGridLines="0" zoomScaleNormal="100" workbookViewId="0">
      <selection sqref="A1:R1"/>
    </sheetView>
  </sheetViews>
  <sheetFormatPr defaultColWidth="8.85546875" defaultRowHeight="15" x14ac:dyDescent="0.25"/>
  <cols>
    <col min="1" max="1" width="27" customWidth="1"/>
    <col min="2" max="3" width="8.140625" customWidth="1"/>
    <col min="4" max="15" width="8" customWidth="1"/>
    <col min="16" max="17" width="8" style="197" customWidth="1"/>
    <col min="18" max="18" width="10" customWidth="1"/>
  </cols>
  <sheetData>
    <row r="1" spans="1:18" s="197" customFormat="1" ht="18.600000000000001" customHeight="1" thickBot="1" x14ac:dyDescent="0.35">
      <c r="A1" s="2247" t="s">
        <v>391</v>
      </c>
      <c r="B1" s="2248"/>
      <c r="C1" s="2248"/>
      <c r="D1" s="2248"/>
      <c r="E1" s="2248"/>
      <c r="F1" s="2248"/>
      <c r="G1" s="2248"/>
      <c r="H1" s="2248"/>
      <c r="I1" s="2248"/>
      <c r="J1" s="2248"/>
      <c r="K1" s="2248"/>
      <c r="L1" s="2248"/>
      <c r="M1" s="2248"/>
      <c r="N1" s="2248"/>
      <c r="O1" s="2248"/>
      <c r="P1" s="2248"/>
      <c r="Q1" s="2248"/>
      <c r="R1" s="2249"/>
    </row>
    <row r="2" spans="1:18" s="1301" customFormat="1" ht="15.75" hidden="1" customHeight="1" thickBot="1" x14ac:dyDescent="0.3">
      <c r="A2" s="2265" t="s">
        <v>392</v>
      </c>
      <c r="B2" s="2266"/>
      <c r="C2" s="2266"/>
      <c r="D2" s="2266"/>
      <c r="E2" s="2266"/>
      <c r="F2" s="2266"/>
      <c r="G2" s="2266"/>
      <c r="H2" s="2266"/>
      <c r="I2" s="2266"/>
      <c r="J2" s="2266"/>
      <c r="K2" s="2266"/>
      <c r="L2" s="2266"/>
      <c r="M2" s="2266"/>
      <c r="N2" s="2266"/>
      <c r="O2" s="2266"/>
      <c r="P2" s="2266"/>
      <c r="Q2" s="2266"/>
      <c r="R2" s="2267"/>
    </row>
    <row r="3" spans="1:18" s="1301" customFormat="1" ht="40.5" hidden="1" customHeight="1" thickBot="1" x14ac:dyDescent="0.3">
      <c r="A3" s="107"/>
      <c r="B3" s="2268" t="s">
        <v>393</v>
      </c>
      <c r="C3" s="2269"/>
      <c r="D3" s="2268" t="s">
        <v>394</v>
      </c>
      <c r="E3" s="2269"/>
      <c r="F3" s="2268" t="s">
        <v>294</v>
      </c>
      <c r="G3" s="2269"/>
      <c r="H3" s="2268" t="s">
        <v>297</v>
      </c>
      <c r="I3" s="2269"/>
      <c r="J3" s="2268" t="s">
        <v>395</v>
      </c>
      <c r="K3" s="2269"/>
      <c r="L3" s="2268" t="s">
        <v>396</v>
      </c>
      <c r="M3" s="2269"/>
      <c r="N3" s="2268" t="s">
        <v>397</v>
      </c>
      <c r="O3" s="2269"/>
      <c r="P3" s="2268" t="s">
        <v>398</v>
      </c>
      <c r="Q3" s="2269"/>
      <c r="R3" s="1636" t="s">
        <v>399</v>
      </c>
    </row>
    <row r="4" spans="1:18" s="1301" customFormat="1" ht="15.75" hidden="1" thickBot="1" x14ac:dyDescent="0.3">
      <c r="A4" s="2127" t="s">
        <v>400</v>
      </c>
      <c r="B4" s="2128"/>
      <c r="C4" s="2128"/>
      <c r="D4" s="2128"/>
      <c r="E4" s="2128"/>
      <c r="F4" s="2128"/>
      <c r="G4" s="2128"/>
      <c r="H4" s="2128"/>
      <c r="I4" s="2128"/>
      <c r="J4" s="2128"/>
      <c r="K4" s="2128"/>
      <c r="L4" s="2128"/>
      <c r="M4" s="2128"/>
      <c r="N4" s="2128"/>
      <c r="O4" s="2128"/>
      <c r="P4" s="2128"/>
      <c r="Q4" s="2128"/>
      <c r="R4" s="2129"/>
    </row>
    <row r="5" spans="1:18" s="1301" customFormat="1" hidden="1" x14ac:dyDescent="0.25">
      <c r="A5" s="102" t="s">
        <v>276</v>
      </c>
      <c r="B5" s="1411"/>
      <c r="C5" s="1412" t="e">
        <f>B5/B13</f>
        <v>#DIV/0!</v>
      </c>
      <c r="D5" s="1411"/>
      <c r="E5" s="1412" t="e">
        <f>D5/D13</f>
        <v>#DIV/0!</v>
      </c>
      <c r="F5" s="1411"/>
      <c r="G5" s="1412" t="e">
        <f>F5/F13</f>
        <v>#DIV/0!</v>
      </c>
      <c r="H5" s="1411"/>
      <c r="I5" s="1412" t="e">
        <f>H5/H13</f>
        <v>#DIV/0!</v>
      </c>
      <c r="J5" s="1411"/>
      <c r="K5" s="1412" t="e">
        <f>J5/J13</f>
        <v>#DIV/0!</v>
      </c>
      <c r="L5" s="1411"/>
      <c r="M5" s="1412" t="e">
        <f>L5/L13</f>
        <v>#DIV/0!</v>
      </c>
      <c r="N5" s="1411"/>
      <c r="O5" s="1412" t="e">
        <f>N5/N13</f>
        <v>#DIV/0!</v>
      </c>
      <c r="P5" s="1411"/>
      <c r="Q5" s="1412" t="e">
        <f>P5/P13</f>
        <v>#DIV/0!</v>
      </c>
      <c r="R5" s="1637">
        <f>SUM(B5,D5,F5,H5,J5,L5,N5,P5)</f>
        <v>0</v>
      </c>
    </row>
    <row r="6" spans="1:18" s="1301" customFormat="1" hidden="1" x14ac:dyDescent="0.25">
      <c r="A6" s="100" t="s">
        <v>277</v>
      </c>
      <c r="B6" s="1413"/>
      <c r="C6" s="1414" t="e">
        <f>B6/B13</f>
        <v>#DIV/0!</v>
      </c>
      <c r="D6" s="1413"/>
      <c r="E6" s="1414" t="e">
        <f>D6/D13</f>
        <v>#DIV/0!</v>
      </c>
      <c r="F6" s="1413"/>
      <c r="G6" s="1414" t="e">
        <f>F6/F13</f>
        <v>#DIV/0!</v>
      </c>
      <c r="H6" s="1413"/>
      <c r="I6" s="1414" t="e">
        <f>H6/H13</f>
        <v>#DIV/0!</v>
      </c>
      <c r="J6" s="1413"/>
      <c r="K6" s="1414" t="e">
        <f>J6/J13</f>
        <v>#DIV/0!</v>
      </c>
      <c r="L6" s="1413"/>
      <c r="M6" s="1414" t="e">
        <f>L6/L13</f>
        <v>#DIV/0!</v>
      </c>
      <c r="N6" s="1413"/>
      <c r="O6" s="1414" t="e">
        <f>N6/N13</f>
        <v>#DIV/0!</v>
      </c>
      <c r="P6" s="1413"/>
      <c r="Q6" s="1414" t="e">
        <f>P6/P13</f>
        <v>#DIV/0!</v>
      </c>
      <c r="R6" s="1638">
        <f>SUM(B6,D6,F6,H6,J6,L6,N6,P6)</f>
        <v>0</v>
      </c>
    </row>
    <row r="7" spans="1:18" s="1301" customFormat="1" hidden="1" x14ac:dyDescent="0.25">
      <c r="A7" s="100" t="s">
        <v>278</v>
      </c>
      <c r="B7" s="1413"/>
      <c r="C7" s="1414" t="e">
        <f>B7/B13</f>
        <v>#DIV/0!</v>
      </c>
      <c r="D7" s="1413"/>
      <c r="E7" s="1414" t="e">
        <f>D7/D13</f>
        <v>#DIV/0!</v>
      </c>
      <c r="F7" s="1413"/>
      <c r="G7" s="1414" t="e">
        <f>F7/F13</f>
        <v>#DIV/0!</v>
      </c>
      <c r="H7" s="1413"/>
      <c r="I7" s="1414" t="e">
        <f>H7/H13</f>
        <v>#DIV/0!</v>
      </c>
      <c r="J7" s="1413"/>
      <c r="K7" s="1414" t="e">
        <f>J7/J13</f>
        <v>#DIV/0!</v>
      </c>
      <c r="L7" s="1413"/>
      <c r="M7" s="1414" t="e">
        <f>L7/L13</f>
        <v>#DIV/0!</v>
      </c>
      <c r="N7" s="1413"/>
      <c r="O7" s="1414" t="e">
        <f>N7/N13</f>
        <v>#DIV/0!</v>
      </c>
      <c r="P7" s="1413"/>
      <c r="Q7" s="1414" t="e">
        <f>P7/P13</f>
        <v>#DIV/0!</v>
      </c>
      <c r="R7" s="1638">
        <f t="shared" ref="R7:R12" si="0">SUM(B7,D7,F7,H7,J7,L7,N7,P7)</f>
        <v>0</v>
      </c>
    </row>
    <row r="8" spans="1:18" s="1301" customFormat="1" hidden="1" x14ac:dyDescent="0.25">
      <c r="A8" s="100" t="s">
        <v>279</v>
      </c>
      <c r="B8" s="1413"/>
      <c r="C8" s="1414" t="e">
        <f>B8/B13</f>
        <v>#DIV/0!</v>
      </c>
      <c r="D8" s="1413"/>
      <c r="E8" s="1414" t="e">
        <f>D8/D13</f>
        <v>#DIV/0!</v>
      </c>
      <c r="F8" s="1413"/>
      <c r="G8" s="1414" t="e">
        <f>F8/F13</f>
        <v>#DIV/0!</v>
      </c>
      <c r="H8" s="1413"/>
      <c r="I8" s="1414" t="e">
        <f>H8/H13</f>
        <v>#DIV/0!</v>
      </c>
      <c r="J8" s="1413"/>
      <c r="K8" s="1414" t="e">
        <f>J8/J13</f>
        <v>#DIV/0!</v>
      </c>
      <c r="L8" s="1413"/>
      <c r="M8" s="1414" t="e">
        <f>L8/L13</f>
        <v>#DIV/0!</v>
      </c>
      <c r="N8" s="1413"/>
      <c r="O8" s="1414" t="e">
        <f>N8/N13</f>
        <v>#DIV/0!</v>
      </c>
      <c r="P8" s="1413"/>
      <c r="Q8" s="1414" t="e">
        <f>P8/P13</f>
        <v>#DIV/0!</v>
      </c>
      <c r="R8" s="1638">
        <f t="shared" si="0"/>
        <v>0</v>
      </c>
    </row>
    <row r="9" spans="1:18" s="1301" customFormat="1" hidden="1" x14ac:dyDescent="0.25">
      <c r="A9" s="100" t="s">
        <v>280</v>
      </c>
      <c r="B9" s="1413"/>
      <c r="C9" s="1414" t="e">
        <f>B9/B13</f>
        <v>#DIV/0!</v>
      </c>
      <c r="D9" s="1413"/>
      <c r="E9" s="1414" t="e">
        <f>D9/D13</f>
        <v>#DIV/0!</v>
      </c>
      <c r="F9" s="1413"/>
      <c r="G9" s="1414" t="e">
        <f>F9/F13</f>
        <v>#DIV/0!</v>
      </c>
      <c r="H9" s="1413"/>
      <c r="I9" s="1414" t="e">
        <f>H9/H13</f>
        <v>#DIV/0!</v>
      </c>
      <c r="J9" s="1413"/>
      <c r="K9" s="1414" t="e">
        <f>J9/J13</f>
        <v>#DIV/0!</v>
      </c>
      <c r="L9" s="1413"/>
      <c r="M9" s="1414" t="e">
        <f>L9/L13</f>
        <v>#DIV/0!</v>
      </c>
      <c r="N9" s="1413"/>
      <c r="O9" s="1414" t="e">
        <f>N9/N13</f>
        <v>#DIV/0!</v>
      </c>
      <c r="P9" s="1413"/>
      <c r="Q9" s="1414" t="e">
        <f>P9/P13</f>
        <v>#DIV/0!</v>
      </c>
      <c r="R9" s="1638">
        <f t="shared" si="0"/>
        <v>0</v>
      </c>
    </row>
    <row r="10" spans="1:18" s="1301" customFormat="1" hidden="1" x14ac:dyDescent="0.25">
      <c r="A10" s="100" t="s">
        <v>281</v>
      </c>
      <c r="B10" s="1413"/>
      <c r="C10" s="1414" t="e">
        <f>B10/B13</f>
        <v>#DIV/0!</v>
      </c>
      <c r="D10" s="1413"/>
      <c r="E10" s="1414" t="e">
        <f>D10/D13</f>
        <v>#DIV/0!</v>
      </c>
      <c r="F10" s="1413"/>
      <c r="G10" s="1414" t="e">
        <f>F10/F13</f>
        <v>#DIV/0!</v>
      </c>
      <c r="H10" s="1413"/>
      <c r="I10" s="1414" t="e">
        <f>H10/H13</f>
        <v>#DIV/0!</v>
      </c>
      <c r="J10" s="1413"/>
      <c r="K10" s="1414" t="e">
        <f>J10/J13</f>
        <v>#DIV/0!</v>
      </c>
      <c r="L10" s="1413"/>
      <c r="M10" s="1414" t="e">
        <f>L10/L13</f>
        <v>#DIV/0!</v>
      </c>
      <c r="N10" s="1413"/>
      <c r="O10" s="1414" t="e">
        <f>N10/N13</f>
        <v>#DIV/0!</v>
      </c>
      <c r="P10" s="1413"/>
      <c r="Q10" s="1414" t="e">
        <f>P10/P13</f>
        <v>#DIV/0!</v>
      </c>
      <c r="R10" s="1638">
        <f t="shared" si="0"/>
        <v>0</v>
      </c>
    </row>
    <row r="11" spans="1:18" s="1301" customFormat="1" hidden="1" x14ac:dyDescent="0.25">
      <c r="A11" s="100" t="s">
        <v>282</v>
      </c>
      <c r="B11" s="1413"/>
      <c r="C11" s="1414" t="e">
        <f>B11/B13</f>
        <v>#DIV/0!</v>
      </c>
      <c r="D11" s="1413"/>
      <c r="E11" s="1414" t="e">
        <f>D11/D13</f>
        <v>#DIV/0!</v>
      </c>
      <c r="F11" s="1413"/>
      <c r="G11" s="1414" t="e">
        <f>F11/F13</f>
        <v>#DIV/0!</v>
      </c>
      <c r="H11" s="1413"/>
      <c r="I11" s="1414" t="e">
        <f>H11/H13</f>
        <v>#DIV/0!</v>
      </c>
      <c r="J11" s="1413"/>
      <c r="K11" s="1414" t="e">
        <f>J11/J13</f>
        <v>#DIV/0!</v>
      </c>
      <c r="L11" s="1413"/>
      <c r="M11" s="1414" t="e">
        <f>L11/L13</f>
        <v>#DIV/0!</v>
      </c>
      <c r="N11" s="1413"/>
      <c r="O11" s="1414" t="e">
        <f>N11/N13</f>
        <v>#DIV/0!</v>
      </c>
      <c r="P11" s="1413"/>
      <c r="Q11" s="1414" t="e">
        <f>P11/P13</f>
        <v>#DIV/0!</v>
      </c>
      <c r="R11" s="1638">
        <f t="shared" si="0"/>
        <v>0</v>
      </c>
    </row>
    <row r="12" spans="1:18" s="1301" customFormat="1" ht="15.75" hidden="1" thickBot="1" x14ac:dyDescent="0.3">
      <c r="A12" s="692" t="s">
        <v>401</v>
      </c>
      <c r="B12" s="1415"/>
      <c r="C12" s="1416" t="e">
        <f>B12/B13</f>
        <v>#DIV/0!</v>
      </c>
      <c r="D12" s="1415"/>
      <c r="E12" s="1416" t="e">
        <f>D12/D13</f>
        <v>#DIV/0!</v>
      </c>
      <c r="F12" s="1415"/>
      <c r="G12" s="1416" t="e">
        <f>F12/F13</f>
        <v>#DIV/0!</v>
      </c>
      <c r="H12" s="1415"/>
      <c r="I12" s="1416" t="e">
        <f>H12/H13</f>
        <v>#DIV/0!</v>
      </c>
      <c r="J12" s="1415"/>
      <c r="K12" s="1416" t="e">
        <f>J12/J13</f>
        <v>#DIV/0!</v>
      </c>
      <c r="L12" s="1415"/>
      <c r="M12" s="1416" t="e">
        <f>L12/L13</f>
        <v>#DIV/0!</v>
      </c>
      <c r="N12" s="1415"/>
      <c r="O12" s="1416" t="e">
        <f>N12/N13</f>
        <v>#DIV/0!</v>
      </c>
      <c r="P12" s="1415"/>
      <c r="Q12" s="1416" t="e">
        <f>P12/P13</f>
        <v>#DIV/0!</v>
      </c>
      <c r="R12" s="1639">
        <f t="shared" si="0"/>
        <v>0</v>
      </c>
    </row>
    <row r="13" spans="1:18" s="1301" customFormat="1" ht="16.5" hidden="1" thickTop="1" thickBot="1" x14ac:dyDescent="0.3">
      <c r="A13" s="125" t="s">
        <v>402</v>
      </c>
      <c r="B13" s="119">
        <f t="shared" ref="B13:Q13" si="1">SUM(B5:B12)</f>
        <v>0</v>
      </c>
      <c r="C13" s="253" t="e">
        <f t="shared" si="1"/>
        <v>#DIV/0!</v>
      </c>
      <c r="D13" s="119">
        <f t="shared" si="1"/>
        <v>0</v>
      </c>
      <c r="E13" s="253" t="e">
        <f t="shared" si="1"/>
        <v>#DIV/0!</v>
      </c>
      <c r="F13" s="119">
        <f t="shared" si="1"/>
        <v>0</v>
      </c>
      <c r="G13" s="253" t="e">
        <f t="shared" si="1"/>
        <v>#DIV/0!</v>
      </c>
      <c r="H13" s="119">
        <f t="shared" si="1"/>
        <v>0</v>
      </c>
      <c r="I13" s="253" t="e">
        <f t="shared" si="1"/>
        <v>#DIV/0!</v>
      </c>
      <c r="J13" s="119">
        <f t="shared" si="1"/>
        <v>0</v>
      </c>
      <c r="K13" s="253" t="e">
        <f t="shared" si="1"/>
        <v>#DIV/0!</v>
      </c>
      <c r="L13" s="119">
        <f t="shared" si="1"/>
        <v>0</v>
      </c>
      <c r="M13" s="253" t="e">
        <f t="shared" si="1"/>
        <v>#DIV/0!</v>
      </c>
      <c r="N13" s="119">
        <f t="shared" si="1"/>
        <v>0</v>
      </c>
      <c r="O13" s="253" t="e">
        <f t="shared" si="1"/>
        <v>#DIV/0!</v>
      </c>
      <c r="P13" s="119">
        <f t="shared" si="1"/>
        <v>0</v>
      </c>
      <c r="Q13" s="253" t="e">
        <f t="shared" si="1"/>
        <v>#DIV/0!</v>
      </c>
      <c r="R13" s="1640">
        <f>SUM(B13,D13,F13,H13,J13,L13,N13,P13)</f>
        <v>0</v>
      </c>
    </row>
    <row r="14" spans="1:18" s="30" customFormat="1" ht="15.75" hidden="1" thickBot="1" x14ac:dyDescent="0.3">
      <c r="A14" s="2127" t="s">
        <v>403</v>
      </c>
      <c r="B14" s="2128"/>
      <c r="C14" s="2128"/>
      <c r="D14" s="2128"/>
      <c r="E14" s="2128"/>
      <c r="F14" s="2128"/>
      <c r="G14" s="2128"/>
      <c r="H14" s="2128"/>
      <c r="I14" s="2128"/>
      <c r="J14" s="2128"/>
      <c r="K14" s="2128"/>
      <c r="L14" s="2128"/>
      <c r="M14" s="2128"/>
      <c r="N14" s="2128"/>
      <c r="O14" s="2128"/>
      <c r="P14" s="2128"/>
      <c r="Q14" s="2128"/>
      <c r="R14" s="2129"/>
    </row>
    <row r="15" spans="1:18" s="1301" customFormat="1" hidden="1" x14ac:dyDescent="0.25">
      <c r="A15" s="102" t="s">
        <v>286</v>
      </c>
      <c r="B15" s="1417"/>
      <c r="C15" s="1418" t="e">
        <f>SUM(B15/B21)</f>
        <v>#DIV/0!</v>
      </c>
      <c r="D15" s="1417"/>
      <c r="E15" s="1418" t="e">
        <f>SUM(D15/D21)</f>
        <v>#DIV/0!</v>
      </c>
      <c r="F15" s="1417"/>
      <c r="G15" s="1418" t="e">
        <f>SUM(F15/F21)</f>
        <v>#DIV/0!</v>
      </c>
      <c r="H15" s="1417"/>
      <c r="I15" s="1418" t="e">
        <f>SUM(H15/H21)</f>
        <v>#DIV/0!</v>
      </c>
      <c r="J15" s="1417"/>
      <c r="K15" s="1418" t="e">
        <f>SUM(J15/J21)</f>
        <v>#DIV/0!</v>
      </c>
      <c r="L15" s="1417"/>
      <c r="M15" s="1418" t="e">
        <f>SUM(L15/L21)</f>
        <v>#DIV/0!</v>
      </c>
      <c r="N15" s="1417"/>
      <c r="O15" s="1418" t="e">
        <f>SUM(N15/N21)</f>
        <v>#DIV/0!</v>
      </c>
      <c r="P15" s="1417"/>
      <c r="Q15" s="1418" t="e">
        <f>SUM(P15/P21)</f>
        <v>#DIV/0!</v>
      </c>
      <c r="R15" s="1637">
        <f t="shared" ref="R15:R20" si="2">SUM(B15,D15,F15,H15,J15,L15,N15,P15)</f>
        <v>0</v>
      </c>
    </row>
    <row r="16" spans="1:18" s="1301" customFormat="1" hidden="1" x14ac:dyDescent="0.25">
      <c r="A16" s="100" t="s">
        <v>287</v>
      </c>
      <c r="B16" s="1419"/>
      <c r="C16" s="1420" t="e">
        <f>SUM(B16/B21)</f>
        <v>#DIV/0!</v>
      </c>
      <c r="D16" s="1419"/>
      <c r="E16" s="1420" t="e">
        <f>SUM(D16/D21)</f>
        <v>#DIV/0!</v>
      </c>
      <c r="F16" s="1419"/>
      <c r="G16" s="1420" t="e">
        <f>SUM(F16/F21)</f>
        <v>#DIV/0!</v>
      </c>
      <c r="H16" s="1419"/>
      <c r="I16" s="1420" t="e">
        <f>SUM(H16/H21)</f>
        <v>#DIV/0!</v>
      </c>
      <c r="J16" s="1419"/>
      <c r="K16" s="1420" t="e">
        <f>SUM(J16/J21)</f>
        <v>#DIV/0!</v>
      </c>
      <c r="L16" s="1419"/>
      <c r="M16" s="1420" t="e">
        <f>SUM(L16/L21)</f>
        <v>#DIV/0!</v>
      </c>
      <c r="N16" s="1419"/>
      <c r="O16" s="1420" t="e">
        <f>SUM(N16/N21)</f>
        <v>#DIV/0!</v>
      </c>
      <c r="P16" s="1419"/>
      <c r="Q16" s="1420" t="e">
        <f>SUM(P16/P21)</f>
        <v>#DIV/0!</v>
      </c>
      <c r="R16" s="1638">
        <f t="shared" si="2"/>
        <v>0</v>
      </c>
    </row>
    <row r="17" spans="1:18" s="1301" customFormat="1" hidden="1" x14ac:dyDescent="0.25">
      <c r="A17" s="100" t="s">
        <v>288</v>
      </c>
      <c r="B17" s="1419"/>
      <c r="C17" s="1420" t="e">
        <f>SUM(B17/B21)</f>
        <v>#DIV/0!</v>
      </c>
      <c r="D17" s="1419"/>
      <c r="E17" s="1420" t="e">
        <f>SUM(D17/D21)</f>
        <v>#DIV/0!</v>
      </c>
      <c r="F17" s="1419"/>
      <c r="G17" s="1420" t="e">
        <f>SUM(F17/F21)</f>
        <v>#DIV/0!</v>
      </c>
      <c r="H17" s="1419"/>
      <c r="I17" s="1420" t="e">
        <f>SUM(H17/H21)</f>
        <v>#DIV/0!</v>
      </c>
      <c r="J17" s="1419"/>
      <c r="K17" s="1420" t="e">
        <f>SUM(J17/J21)</f>
        <v>#DIV/0!</v>
      </c>
      <c r="L17" s="1419"/>
      <c r="M17" s="1420" t="e">
        <f>SUM(L17/L21)</f>
        <v>#DIV/0!</v>
      </c>
      <c r="N17" s="1419"/>
      <c r="O17" s="1420" t="e">
        <f>SUM(N17/N21)</f>
        <v>#DIV/0!</v>
      </c>
      <c r="P17" s="1419"/>
      <c r="Q17" s="1420" t="e">
        <f>SUM(P17/P21)</f>
        <v>#DIV/0!</v>
      </c>
      <c r="R17" s="1638">
        <f t="shared" si="2"/>
        <v>0</v>
      </c>
    </row>
    <row r="18" spans="1:18" s="1301" customFormat="1" hidden="1" x14ac:dyDescent="0.25">
      <c r="A18" s="100" t="s">
        <v>289</v>
      </c>
      <c r="B18" s="1419"/>
      <c r="C18" s="1420" t="e">
        <f>SUM(B18/B21)</f>
        <v>#DIV/0!</v>
      </c>
      <c r="D18" s="1419"/>
      <c r="E18" s="1420" t="e">
        <f>SUM(D18/D21)</f>
        <v>#DIV/0!</v>
      </c>
      <c r="F18" s="1419"/>
      <c r="G18" s="1420" t="e">
        <f>SUM(F18/F21)</f>
        <v>#DIV/0!</v>
      </c>
      <c r="H18" s="1419"/>
      <c r="I18" s="1420" t="e">
        <f>SUM(H18/H21)</f>
        <v>#DIV/0!</v>
      </c>
      <c r="J18" s="1419"/>
      <c r="K18" s="1420" t="e">
        <f>SUM(J18/J21)</f>
        <v>#DIV/0!</v>
      </c>
      <c r="L18" s="1419"/>
      <c r="M18" s="1420" t="e">
        <f>SUM(L18/L21)</f>
        <v>#DIV/0!</v>
      </c>
      <c r="N18" s="1419"/>
      <c r="O18" s="1420" t="e">
        <f>SUM(N18/N21)</f>
        <v>#DIV/0!</v>
      </c>
      <c r="P18" s="1419"/>
      <c r="Q18" s="1420" t="e">
        <f>SUM(P18/P21)</f>
        <v>#DIV/0!</v>
      </c>
      <c r="R18" s="1638">
        <f t="shared" si="2"/>
        <v>0</v>
      </c>
    </row>
    <row r="19" spans="1:18" s="1301" customFormat="1" hidden="1" x14ac:dyDescent="0.25">
      <c r="A19" s="100" t="s">
        <v>404</v>
      </c>
      <c r="B19" s="1419"/>
      <c r="C19" s="1420" t="e">
        <f>SUM(B19/B21)</f>
        <v>#DIV/0!</v>
      </c>
      <c r="D19" s="1419"/>
      <c r="E19" s="1420" t="e">
        <f>SUM(D19/D21)</f>
        <v>#DIV/0!</v>
      </c>
      <c r="F19" s="1419"/>
      <c r="G19" s="1420" t="e">
        <f>SUM(F19/F21)</f>
        <v>#DIV/0!</v>
      </c>
      <c r="H19" s="1419"/>
      <c r="I19" s="1420" t="e">
        <f>SUM(H19/H21)</f>
        <v>#DIV/0!</v>
      </c>
      <c r="J19" s="1419"/>
      <c r="K19" s="1420" t="e">
        <f>SUM(J19/J21)</f>
        <v>#DIV/0!</v>
      </c>
      <c r="L19" s="1419"/>
      <c r="M19" s="1420" t="e">
        <f>SUM(L19/L21)</f>
        <v>#DIV/0!</v>
      </c>
      <c r="N19" s="1419"/>
      <c r="O19" s="1420" t="e">
        <f>SUM(N19/N21)</f>
        <v>#DIV/0!</v>
      </c>
      <c r="P19" s="1419"/>
      <c r="Q19" s="1420" t="e">
        <f>SUM(P19/P21)</f>
        <v>#DIV/0!</v>
      </c>
      <c r="R19" s="1638">
        <f t="shared" si="2"/>
        <v>0</v>
      </c>
    </row>
    <row r="20" spans="1:18" s="1301" customFormat="1" ht="15.75" hidden="1" thickBot="1" x14ac:dyDescent="0.3">
      <c r="A20" s="101" t="s">
        <v>291</v>
      </c>
      <c r="B20" s="1421"/>
      <c r="C20" s="1422" t="e">
        <f>SUM(B20/B21)</f>
        <v>#DIV/0!</v>
      </c>
      <c r="D20" s="1421"/>
      <c r="E20" s="1422" t="e">
        <f>SUM(D20/D21)</f>
        <v>#DIV/0!</v>
      </c>
      <c r="F20" s="1421"/>
      <c r="G20" s="1422" t="e">
        <f>SUM(F20/F21)</f>
        <v>#DIV/0!</v>
      </c>
      <c r="H20" s="1421"/>
      <c r="I20" s="1422" t="e">
        <f>SUM(H20/H21)</f>
        <v>#DIV/0!</v>
      </c>
      <c r="J20" s="1421"/>
      <c r="K20" s="1422" t="e">
        <f>SUM(J20/J21)</f>
        <v>#DIV/0!</v>
      </c>
      <c r="L20" s="1421"/>
      <c r="M20" s="1422" t="e">
        <f>SUM(L20/L21)</f>
        <v>#DIV/0!</v>
      </c>
      <c r="N20" s="1421"/>
      <c r="O20" s="1422" t="e">
        <f>SUM(N20/N21)</f>
        <v>#DIV/0!</v>
      </c>
      <c r="P20" s="1421"/>
      <c r="Q20" s="1422" t="e">
        <f>SUM(P20/P21)</f>
        <v>#DIV/0!</v>
      </c>
      <c r="R20" s="1639">
        <f t="shared" si="2"/>
        <v>0</v>
      </c>
    </row>
    <row r="21" spans="1:18" s="1301" customFormat="1" ht="16.5" hidden="1" thickTop="1" thickBot="1" x14ac:dyDescent="0.3">
      <c r="A21" s="125" t="s">
        <v>402</v>
      </c>
      <c r="B21" s="119">
        <f t="shared" ref="B21:Q21" si="3">SUM(B15:B20)</f>
        <v>0</v>
      </c>
      <c r="C21" s="253" t="e">
        <f t="shared" si="3"/>
        <v>#DIV/0!</v>
      </c>
      <c r="D21" s="119">
        <f t="shared" si="3"/>
        <v>0</v>
      </c>
      <c r="E21" s="253" t="e">
        <f t="shared" si="3"/>
        <v>#DIV/0!</v>
      </c>
      <c r="F21" s="119">
        <f t="shared" si="3"/>
        <v>0</v>
      </c>
      <c r="G21" s="253" t="e">
        <f t="shared" si="3"/>
        <v>#DIV/0!</v>
      </c>
      <c r="H21" s="119">
        <f t="shared" si="3"/>
        <v>0</v>
      </c>
      <c r="I21" s="253" t="e">
        <f t="shared" si="3"/>
        <v>#DIV/0!</v>
      </c>
      <c r="J21" s="119">
        <f t="shared" si="3"/>
        <v>0</v>
      </c>
      <c r="K21" s="253" t="e">
        <f t="shared" si="3"/>
        <v>#DIV/0!</v>
      </c>
      <c r="L21" s="119">
        <f t="shared" si="3"/>
        <v>0</v>
      </c>
      <c r="M21" s="253" t="e">
        <f t="shared" si="3"/>
        <v>#DIV/0!</v>
      </c>
      <c r="N21" s="119">
        <f t="shared" si="3"/>
        <v>0</v>
      </c>
      <c r="O21" s="253" t="e">
        <f t="shared" si="3"/>
        <v>#DIV/0!</v>
      </c>
      <c r="P21" s="119">
        <f t="shared" si="3"/>
        <v>0</v>
      </c>
      <c r="Q21" s="253" t="e">
        <f t="shared" si="3"/>
        <v>#DIV/0!</v>
      </c>
      <c r="R21" s="1640">
        <f>SUM(B21,D21,F21,H21,J21,L21,N21,P21)</f>
        <v>0</v>
      </c>
    </row>
    <row r="22" spans="1:18" s="1301" customFormat="1" ht="15.75" hidden="1" customHeight="1" thickBot="1" x14ac:dyDescent="0.3">
      <c r="A22" s="2127" t="s">
        <v>405</v>
      </c>
      <c r="B22" s="2128"/>
      <c r="C22" s="2128"/>
      <c r="D22" s="2128"/>
      <c r="E22" s="2128"/>
      <c r="F22" s="2128"/>
      <c r="G22" s="2128"/>
      <c r="H22" s="2128"/>
      <c r="I22" s="2128"/>
      <c r="J22" s="2128"/>
      <c r="K22" s="2128"/>
      <c r="L22" s="2128"/>
      <c r="M22" s="2128"/>
      <c r="N22" s="2128"/>
      <c r="O22" s="2128"/>
      <c r="P22" s="2128"/>
      <c r="Q22" s="2128"/>
      <c r="R22" s="2129"/>
    </row>
    <row r="23" spans="1:18" s="1301" customFormat="1" hidden="1" x14ac:dyDescent="0.25">
      <c r="A23" s="93" t="s">
        <v>406</v>
      </c>
      <c r="B23" s="1417"/>
      <c r="C23" s="1418" t="e">
        <f>SUM(B23/B29)</f>
        <v>#DIV/0!</v>
      </c>
      <c r="D23" s="1417"/>
      <c r="E23" s="1418" t="e">
        <f>SUM(D23/D29)</f>
        <v>#DIV/0!</v>
      </c>
      <c r="F23" s="1417"/>
      <c r="G23" s="1418" t="e">
        <f>SUM(F23/F29)</f>
        <v>#DIV/0!</v>
      </c>
      <c r="H23" s="1417"/>
      <c r="I23" s="1418" t="e">
        <f>SUM(H23/H29)</f>
        <v>#DIV/0!</v>
      </c>
      <c r="J23" s="1417"/>
      <c r="K23" s="1418" t="e">
        <f>SUM(J23/J29)</f>
        <v>#DIV/0!</v>
      </c>
      <c r="L23" s="1417"/>
      <c r="M23" s="1418" t="e">
        <f>SUM(L23/L29)</f>
        <v>#DIV/0!</v>
      </c>
      <c r="N23" s="1417"/>
      <c r="O23" s="1418" t="e">
        <f>SUM(N23/N29)</f>
        <v>#DIV/0!</v>
      </c>
      <c r="P23" s="1417"/>
      <c r="Q23" s="1418" t="e">
        <f>SUM(P23/P29)</f>
        <v>#DIV/0!</v>
      </c>
      <c r="R23" s="1637">
        <f t="shared" ref="R23:R28" si="4">SUM(B23,D23,F23,H23,J23,L23,N23,P23)</f>
        <v>0</v>
      </c>
    </row>
    <row r="24" spans="1:18" s="1301" customFormat="1" hidden="1" x14ac:dyDescent="0.25">
      <c r="A24" s="94" t="s">
        <v>407</v>
      </c>
      <c r="B24" s="1419"/>
      <c r="C24" s="1420" t="e">
        <f>SUM(B24/B29)</f>
        <v>#DIV/0!</v>
      </c>
      <c r="D24" s="1419"/>
      <c r="E24" s="1420" t="e">
        <f>SUM(D24/D29)</f>
        <v>#DIV/0!</v>
      </c>
      <c r="F24" s="1419"/>
      <c r="G24" s="1420" t="e">
        <f>SUM(F24/F29)</f>
        <v>#DIV/0!</v>
      </c>
      <c r="H24" s="1419"/>
      <c r="I24" s="1420" t="e">
        <f>SUM(H24/H29)</f>
        <v>#DIV/0!</v>
      </c>
      <c r="J24" s="1419"/>
      <c r="K24" s="1420" t="e">
        <f>SUM(J24/J29)</f>
        <v>#DIV/0!</v>
      </c>
      <c r="L24" s="1419"/>
      <c r="M24" s="1420" t="e">
        <f>SUM(L24/L29)</f>
        <v>#DIV/0!</v>
      </c>
      <c r="N24" s="1419"/>
      <c r="O24" s="1420" t="e">
        <f>SUM(N24/N29)</f>
        <v>#DIV/0!</v>
      </c>
      <c r="P24" s="1419"/>
      <c r="Q24" s="1420" t="e">
        <f>SUM(P24/P29)</f>
        <v>#DIV/0!</v>
      </c>
      <c r="R24" s="1638">
        <f t="shared" si="4"/>
        <v>0</v>
      </c>
    </row>
    <row r="25" spans="1:18" s="1301" customFormat="1" hidden="1" x14ac:dyDescent="0.25">
      <c r="A25" s="94" t="s">
        <v>408</v>
      </c>
      <c r="B25" s="1419"/>
      <c r="C25" s="1420" t="e">
        <f>SUM(B25/B29)</f>
        <v>#DIV/0!</v>
      </c>
      <c r="D25" s="1419"/>
      <c r="E25" s="1420" t="e">
        <f>SUM(D25/D29)</f>
        <v>#DIV/0!</v>
      </c>
      <c r="F25" s="1419"/>
      <c r="G25" s="1420" t="e">
        <f>SUM(F25/F29)</f>
        <v>#DIV/0!</v>
      </c>
      <c r="H25" s="1419"/>
      <c r="I25" s="1420" t="e">
        <f>SUM(H25/H29)</f>
        <v>#DIV/0!</v>
      </c>
      <c r="J25" s="1419"/>
      <c r="K25" s="1420" t="e">
        <f>SUM(J25/J29)</f>
        <v>#DIV/0!</v>
      </c>
      <c r="L25" s="1419"/>
      <c r="M25" s="1420" t="e">
        <f>SUM(L25/L29)</f>
        <v>#DIV/0!</v>
      </c>
      <c r="N25" s="1419"/>
      <c r="O25" s="1420" t="e">
        <f>SUM(N25/N29)</f>
        <v>#DIV/0!</v>
      </c>
      <c r="P25" s="1419"/>
      <c r="Q25" s="1420" t="e">
        <f>SUM(P25/P29)</f>
        <v>#DIV/0!</v>
      </c>
      <c r="R25" s="1638">
        <f t="shared" si="4"/>
        <v>0</v>
      </c>
    </row>
    <row r="26" spans="1:18" s="1301" customFormat="1" hidden="1" x14ac:dyDescent="0.25">
      <c r="A26" s="94" t="s">
        <v>409</v>
      </c>
      <c r="B26" s="1419"/>
      <c r="C26" s="1420" t="e">
        <f>SUM(B26/B29)</f>
        <v>#DIV/0!</v>
      </c>
      <c r="D26" s="1419"/>
      <c r="E26" s="1420" t="e">
        <f>SUM(D26/D29)</f>
        <v>#DIV/0!</v>
      </c>
      <c r="F26" s="1419"/>
      <c r="G26" s="1420" t="e">
        <f>SUM(F26/F29)</f>
        <v>#DIV/0!</v>
      </c>
      <c r="H26" s="1419"/>
      <c r="I26" s="1420" t="e">
        <f>SUM(H26/H29)</f>
        <v>#DIV/0!</v>
      </c>
      <c r="J26" s="1419"/>
      <c r="K26" s="1420" t="e">
        <f>SUM(J26/J29)</f>
        <v>#DIV/0!</v>
      </c>
      <c r="L26" s="1419"/>
      <c r="M26" s="1420" t="e">
        <f>SUM(L26/L29)</f>
        <v>#DIV/0!</v>
      </c>
      <c r="N26" s="1419"/>
      <c r="O26" s="1420" t="e">
        <f>SUM(N26/N29)</f>
        <v>#DIV/0!</v>
      </c>
      <c r="P26" s="1419"/>
      <c r="Q26" s="1420" t="e">
        <f>SUM(P26/P29)</f>
        <v>#DIV/0!</v>
      </c>
      <c r="R26" s="1638">
        <f t="shared" si="4"/>
        <v>0</v>
      </c>
    </row>
    <row r="27" spans="1:18" s="1301" customFormat="1" hidden="1" x14ac:dyDescent="0.25">
      <c r="A27" s="94" t="s">
        <v>410</v>
      </c>
      <c r="B27" s="1419"/>
      <c r="C27" s="1420" t="e">
        <f>SUM(B27/B29)</f>
        <v>#DIV/0!</v>
      </c>
      <c r="D27" s="1419"/>
      <c r="E27" s="1420" t="e">
        <f>SUM(D27/D29)</f>
        <v>#DIV/0!</v>
      </c>
      <c r="F27" s="1419"/>
      <c r="G27" s="1420" t="e">
        <f>SUM(F27/F29)</f>
        <v>#DIV/0!</v>
      </c>
      <c r="H27" s="1419"/>
      <c r="I27" s="1420" t="e">
        <f>SUM(H27/H29)</f>
        <v>#DIV/0!</v>
      </c>
      <c r="J27" s="1419"/>
      <c r="K27" s="1420" t="e">
        <f>SUM(J27/J29)</f>
        <v>#DIV/0!</v>
      </c>
      <c r="L27" s="1419"/>
      <c r="M27" s="1420" t="e">
        <f>SUM(L27/L29)</f>
        <v>#DIV/0!</v>
      </c>
      <c r="N27" s="1419"/>
      <c r="O27" s="1420" t="e">
        <f>SUM(N27/N29)</f>
        <v>#DIV/0!</v>
      </c>
      <c r="P27" s="1419"/>
      <c r="Q27" s="1420" t="e">
        <f>SUM(P27/P29)</f>
        <v>#DIV/0!</v>
      </c>
      <c r="R27" s="1638">
        <f t="shared" si="4"/>
        <v>0</v>
      </c>
    </row>
    <row r="28" spans="1:18" s="1301" customFormat="1" ht="15.75" hidden="1" thickBot="1" x14ac:dyDescent="0.3">
      <c r="A28" s="111" t="s">
        <v>411</v>
      </c>
      <c r="B28" s="1421"/>
      <c r="C28" s="1422" t="e">
        <f>SUM(B28/B29)</f>
        <v>#DIV/0!</v>
      </c>
      <c r="D28" s="1421"/>
      <c r="E28" s="1422" t="e">
        <f>SUM(D28/D29)</f>
        <v>#DIV/0!</v>
      </c>
      <c r="F28" s="1421"/>
      <c r="G28" s="1422" t="e">
        <f>SUM(F28/F29)</f>
        <v>#DIV/0!</v>
      </c>
      <c r="H28" s="1421"/>
      <c r="I28" s="1422" t="e">
        <f>SUM(H28/H29)</f>
        <v>#DIV/0!</v>
      </c>
      <c r="J28" s="1421"/>
      <c r="K28" s="1422" t="e">
        <f>SUM(J28/J29)</f>
        <v>#DIV/0!</v>
      </c>
      <c r="L28" s="1421"/>
      <c r="M28" s="1422" t="e">
        <f>SUM(L28/L29)</f>
        <v>#DIV/0!</v>
      </c>
      <c r="N28" s="1421"/>
      <c r="O28" s="1422" t="e">
        <f>SUM(N28/N29)</f>
        <v>#DIV/0!</v>
      </c>
      <c r="P28" s="1421"/>
      <c r="Q28" s="1422" t="e">
        <f>SUM(P28/P29)</f>
        <v>#DIV/0!</v>
      </c>
      <c r="R28" s="1639">
        <f t="shared" si="4"/>
        <v>0</v>
      </c>
    </row>
    <row r="29" spans="1:18" s="1301" customFormat="1" ht="16.5" hidden="1" thickTop="1" thickBot="1" x14ac:dyDescent="0.3">
      <c r="A29" s="125" t="s">
        <v>402</v>
      </c>
      <c r="B29" s="119">
        <f t="shared" ref="B29:R29" si="5">SUM(B23:B28)</f>
        <v>0</v>
      </c>
      <c r="C29" s="253" t="e">
        <f t="shared" si="5"/>
        <v>#DIV/0!</v>
      </c>
      <c r="D29" s="119">
        <f t="shared" si="5"/>
        <v>0</v>
      </c>
      <c r="E29" s="253" t="e">
        <f t="shared" si="5"/>
        <v>#DIV/0!</v>
      </c>
      <c r="F29" s="119">
        <f t="shared" si="5"/>
        <v>0</v>
      </c>
      <c r="G29" s="253" t="e">
        <f t="shared" si="5"/>
        <v>#DIV/0!</v>
      </c>
      <c r="H29" s="119">
        <f t="shared" si="5"/>
        <v>0</v>
      </c>
      <c r="I29" s="253" t="e">
        <f t="shared" si="5"/>
        <v>#DIV/0!</v>
      </c>
      <c r="J29" s="119">
        <f t="shared" si="5"/>
        <v>0</v>
      </c>
      <c r="K29" s="253" t="e">
        <f t="shared" si="5"/>
        <v>#DIV/0!</v>
      </c>
      <c r="L29" s="119">
        <f t="shared" si="5"/>
        <v>0</v>
      </c>
      <c r="M29" s="253" t="e">
        <f t="shared" si="5"/>
        <v>#DIV/0!</v>
      </c>
      <c r="N29" s="119">
        <f t="shared" si="5"/>
        <v>0</v>
      </c>
      <c r="O29" s="253" t="e">
        <f t="shared" si="5"/>
        <v>#DIV/0!</v>
      </c>
      <c r="P29" s="119">
        <f t="shared" si="5"/>
        <v>0</v>
      </c>
      <c r="Q29" s="253" t="e">
        <f t="shared" si="5"/>
        <v>#DIV/0!</v>
      </c>
      <c r="R29" s="1640">
        <f t="shared" si="5"/>
        <v>0</v>
      </c>
    </row>
    <row r="30" spans="1:18" s="1301" customFormat="1" ht="15.75" hidden="1" customHeight="1" thickBot="1" x14ac:dyDescent="0.3">
      <c r="A30" s="2262" t="s">
        <v>412</v>
      </c>
      <c r="B30" s="2263"/>
      <c r="C30" s="2263"/>
      <c r="D30" s="2263"/>
      <c r="E30" s="2263"/>
      <c r="F30" s="2263"/>
      <c r="G30" s="2263"/>
      <c r="H30" s="2263"/>
      <c r="I30" s="2263"/>
      <c r="J30" s="2263"/>
      <c r="K30" s="2263"/>
      <c r="L30" s="2263"/>
      <c r="M30" s="2263"/>
      <c r="N30" s="2263"/>
      <c r="O30" s="2263"/>
      <c r="P30" s="2263"/>
      <c r="Q30" s="2263"/>
      <c r="R30" s="2264"/>
    </row>
    <row r="31" spans="1:18" s="1301" customFormat="1" hidden="1" x14ac:dyDescent="0.25">
      <c r="A31" s="93" t="s">
        <v>302</v>
      </c>
      <c r="B31" s="1419"/>
      <c r="C31" s="1423" t="e">
        <f>SUM(B31/B35)</f>
        <v>#DIV/0!</v>
      </c>
      <c r="D31" s="1419"/>
      <c r="E31" s="1423" t="e">
        <f>SUM(D31/D35)</f>
        <v>#DIV/0!</v>
      </c>
      <c r="F31" s="1419"/>
      <c r="G31" s="1423" t="e">
        <f>SUM(F31/F35)</f>
        <v>#DIV/0!</v>
      </c>
      <c r="H31" s="1419"/>
      <c r="I31" s="1423" t="e">
        <f>SUM(H31/H35)</f>
        <v>#DIV/0!</v>
      </c>
      <c r="J31" s="1419"/>
      <c r="K31" s="1423" t="e">
        <f>SUM(J31/J35)</f>
        <v>#DIV/0!</v>
      </c>
      <c r="L31" s="1419"/>
      <c r="M31" s="1423" t="e">
        <f>SUM(L31/L35)</f>
        <v>#DIV/0!</v>
      </c>
      <c r="N31" s="1419"/>
      <c r="O31" s="1423" t="e">
        <f>SUM(N31/N35)</f>
        <v>#DIV/0!</v>
      </c>
      <c r="P31" s="1419"/>
      <c r="Q31" s="1423" t="e">
        <f>SUM(P31/P35)</f>
        <v>#DIV/0!</v>
      </c>
      <c r="R31" s="1641">
        <f>SUM(B31,D31,F31,H31,J31,L31,N31,P31)</f>
        <v>0</v>
      </c>
    </row>
    <row r="32" spans="1:18" s="1301" customFormat="1" hidden="1" x14ac:dyDescent="0.25">
      <c r="A32" s="94" t="s">
        <v>303</v>
      </c>
      <c r="B32" s="1419"/>
      <c r="C32" s="1424" t="e">
        <f>SUM(B32/B35)</f>
        <v>#DIV/0!</v>
      </c>
      <c r="D32" s="1419"/>
      <c r="E32" s="1424" t="e">
        <f>SUM(D32/D35)</f>
        <v>#DIV/0!</v>
      </c>
      <c r="F32" s="1419"/>
      <c r="G32" s="1424" t="e">
        <f>SUM(F32/F35)</f>
        <v>#DIV/0!</v>
      </c>
      <c r="H32" s="1419"/>
      <c r="I32" s="1424" t="e">
        <f>SUM(H32/H35)</f>
        <v>#DIV/0!</v>
      </c>
      <c r="J32" s="1419"/>
      <c r="K32" s="1424" t="e">
        <f>SUM(J32/J35)</f>
        <v>#DIV/0!</v>
      </c>
      <c r="L32" s="1419"/>
      <c r="M32" s="1424" t="e">
        <f>SUM(L32/L35)</f>
        <v>#DIV/0!</v>
      </c>
      <c r="N32" s="1419"/>
      <c r="O32" s="1424" t="e">
        <f>SUM(N32/N35)</f>
        <v>#DIV/0!</v>
      </c>
      <c r="P32" s="1419"/>
      <c r="Q32" s="1424" t="e">
        <f>SUM(P32/P35)</f>
        <v>#DIV/0!</v>
      </c>
      <c r="R32" s="1642">
        <f>SUM(B32,D32,F32,H32,J32,L32,N32,P32)</f>
        <v>0</v>
      </c>
    </row>
    <row r="33" spans="1:18" s="1301" customFormat="1" hidden="1" x14ac:dyDescent="0.25">
      <c r="A33" s="94" t="s">
        <v>304</v>
      </c>
      <c r="B33" s="1419"/>
      <c r="C33" s="1424" t="e">
        <f>SUM(B33/B35)</f>
        <v>#DIV/0!</v>
      </c>
      <c r="D33" s="1419"/>
      <c r="E33" s="1424" t="e">
        <f>SUM(D33/D35)</f>
        <v>#DIV/0!</v>
      </c>
      <c r="F33" s="1419"/>
      <c r="G33" s="1424" t="e">
        <f>SUM(F33/F35)</f>
        <v>#DIV/0!</v>
      </c>
      <c r="H33" s="1419"/>
      <c r="I33" s="1424" t="e">
        <f>SUM(H33/H35)</f>
        <v>#DIV/0!</v>
      </c>
      <c r="J33" s="1419"/>
      <c r="K33" s="1424" t="e">
        <f>SUM(J33/J35)</f>
        <v>#DIV/0!</v>
      </c>
      <c r="L33" s="1419"/>
      <c r="M33" s="1424" t="e">
        <f>SUM(L33/L35)</f>
        <v>#DIV/0!</v>
      </c>
      <c r="N33" s="1419"/>
      <c r="O33" s="1424" t="e">
        <f>SUM(N33/N35)</f>
        <v>#DIV/0!</v>
      </c>
      <c r="P33" s="1419"/>
      <c r="Q33" s="1424" t="e">
        <f>SUM(P33/P35)</f>
        <v>#DIV/0!</v>
      </c>
      <c r="R33" s="1642">
        <f>SUM(B33,D33,F33,H33,J33,L33,N33,P33)</f>
        <v>0</v>
      </c>
    </row>
    <row r="34" spans="1:18" s="1301" customFormat="1" ht="15.75" hidden="1" thickBot="1" x14ac:dyDescent="0.3">
      <c r="A34" s="111" t="s">
        <v>413</v>
      </c>
      <c r="B34" s="1421"/>
      <c r="C34" s="1425" t="e">
        <f>SUM(B34/B35)</f>
        <v>#DIV/0!</v>
      </c>
      <c r="D34" s="1421"/>
      <c r="E34" s="1425" t="e">
        <f>SUM(D34/D35)</f>
        <v>#DIV/0!</v>
      </c>
      <c r="F34" s="1421"/>
      <c r="G34" s="1425" t="e">
        <f>SUM(F34/F35)</f>
        <v>#DIV/0!</v>
      </c>
      <c r="H34" s="1421"/>
      <c r="I34" s="1425" t="e">
        <f>SUM(H34/H35)</f>
        <v>#DIV/0!</v>
      </c>
      <c r="J34" s="1421"/>
      <c r="K34" s="1425" t="e">
        <f>SUM(J34/J35)</f>
        <v>#DIV/0!</v>
      </c>
      <c r="L34" s="1421"/>
      <c r="M34" s="1425" t="e">
        <f>SUM(L34/L35)</f>
        <v>#DIV/0!</v>
      </c>
      <c r="N34" s="1421"/>
      <c r="O34" s="1425" t="e">
        <f>SUM(N34/N35)</f>
        <v>#DIV/0!</v>
      </c>
      <c r="P34" s="1421"/>
      <c r="Q34" s="1425" t="e">
        <f>SUM(P34/P35)</f>
        <v>#DIV/0!</v>
      </c>
      <c r="R34" s="1643">
        <f>SUM(B34,D34,F34,H34,J34,L34,N34,P34)</f>
        <v>0</v>
      </c>
    </row>
    <row r="35" spans="1:18" s="1301" customFormat="1" ht="16.5" hidden="1" thickTop="1" thickBot="1" x14ac:dyDescent="0.3">
      <c r="A35" s="125" t="s">
        <v>402</v>
      </c>
      <c r="B35" s="119">
        <f>SUM(B31:B34)</f>
        <v>0</v>
      </c>
      <c r="C35" s="253" t="e">
        <f>SUM(B35/B35)</f>
        <v>#DIV/0!</v>
      </c>
      <c r="D35" s="119">
        <f>SUM(D31:D34)</f>
        <v>0</v>
      </c>
      <c r="E35" s="253" t="e">
        <f>SUM(E31:E34)</f>
        <v>#DIV/0!</v>
      </c>
      <c r="F35" s="119">
        <f>SUM(F31:F34)</f>
        <v>0</v>
      </c>
      <c r="G35" s="253" t="e">
        <f>SUM(F35/F426)</f>
        <v>#DIV/0!</v>
      </c>
      <c r="H35" s="119">
        <f>SUM(H31:H34)</f>
        <v>0</v>
      </c>
      <c r="I35" s="253" t="e">
        <f>SUM(H35/H426)</f>
        <v>#DIV/0!</v>
      </c>
      <c r="J35" s="119">
        <f>SUM(J31:J34)</f>
        <v>0</v>
      </c>
      <c r="K35" s="253" t="e">
        <f>SUM(J35/J426)</f>
        <v>#DIV/0!</v>
      </c>
      <c r="L35" s="119">
        <f>SUM(L31:L34)</f>
        <v>0</v>
      </c>
      <c r="M35" s="253" t="e">
        <f>SUM(L35/L426)</f>
        <v>#DIV/0!</v>
      </c>
      <c r="N35" s="119">
        <f>SUM(N31:N34)</f>
        <v>0</v>
      </c>
      <c r="O35" s="253" t="e">
        <f>SUM(N35/N426)</f>
        <v>#DIV/0!</v>
      </c>
      <c r="P35" s="119">
        <f>SUM(P31:P34)</f>
        <v>0</v>
      </c>
      <c r="Q35" s="253" t="e">
        <f>SUM(P35/P426)</f>
        <v>#DIV/0!</v>
      </c>
      <c r="R35" s="1640">
        <f>SUM(R31:R34)</f>
        <v>0</v>
      </c>
    </row>
    <row r="36" spans="1:18" s="1301" customFormat="1" ht="15.75" hidden="1" thickBot="1" x14ac:dyDescent="0.3">
      <c r="A36" s="2262" t="s">
        <v>414</v>
      </c>
      <c r="B36" s="2263"/>
      <c r="C36" s="2263"/>
      <c r="D36" s="2263"/>
      <c r="E36" s="2263"/>
      <c r="F36" s="2263"/>
      <c r="G36" s="2263"/>
      <c r="H36" s="2263"/>
      <c r="I36" s="2263"/>
      <c r="J36" s="2263"/>
      <c r="K36" s="2263"/>
      <c r="L36" s="2263"/>
      <c r="M36" s="2263"/>
      <c r="N36" s="2263"/>
      <c r="O36" s="2263"/>
      <c r="P36" s="2263"/>
      <c r="Q36" s="2263"/>
      <c r="R36" s="2264"/>
    </row>
    <row r="37" spans="1:18" s="1301" customFormat="1" hidden="1" x14ac:dyDescent="0.25">
      <c r="A37" s="110"/>
      <c r="B37" s="243" t="s">
        <v>415</v>
      </c>
      <c r="C37" s="244" t="s">
        <v>307</v>
      </c>
      <c r="D37" s="245" t="s">
        <v>415</v>
      </c>
      <c r="E37" s="246" t="s">
        <v>307</v>
      </c>
      <c r="F37" s="244" t="s">
        <v>415</v>
      </c>
      <c r="G37" s="244" t="s">
        <v>307</v>
      </c>
      <c r="H37" s="245" t="s">
        <v>415</v>
      </c>
      <c r="I37" s="246" t="s">
        <v>307</v>
      </c>
      <c r="J37" s="313" t="s">
        <v>415</v>
      </c>
      <c r="K37" s="245" t="s">
        <v>307</v>
      </c>
      <c r="L37" s="246" t="s">
        <v>415</v>
      </c>
      <c r="M37" s="244" t="s">
        <v>307</v>
      </c>
      <c r="N37" s="244" t="s">
        <v>415</v>
      </c>
      <c r="O37" s="244" t="s">
        <v>307</v>
      </c>
      <c r="P37" s="245" t="s">
        <v>415</v>
      </c>
      <c r="Q37" s="246" t="s">
        <v>307</v>
      </c>
      <c r="R37" s="1644" t="s">
        <v>415</v>
      </c>
    </row>
    <row r="38" spans="1:18" s="1301" customFormat="1" hidden="1" x14ac:dyDescent="0.25">
      <c r="A38" s="94" t="s">
        <v>416</v>
      </c>
      <c r="B38" s="1426"/>
      <c r="C38" s="1427"/>
      <c r="D38" s="1426"/>
      <c r="E38" s="1428"/>
      <c r="F38" s="1429"/>
      <c r="G38" s="1427"/>
      <c r="H38" s="1426"/>
      <c r="I38" s="1430"/>
      <c r="J38" s="1429"/>
      <c r="K38" s="1431"/>
      <c r="L38" s="1432"/>
      <c r="M38" s="1427"/>
      <c r="N38" s="1429"/>
      <c r="O38" s="1427"/>
      <c r="P38" s="1426"/>
      <c r="Q38" s="1430"/>
      <c r="R38" s="1645"/>
    </row>
    <row r="39" spans="1:18" s="1301" customFormat="1" hidden="1" x14ac:dyDescent="0.25">
      <c r="A39" s="97" t="s">
        <v>417</v>
      </c>
      <c r="B39" s="1426"/>
      <c r="C39" s="1427"/>
      <c r="D39" s="1426"/>
      <c r="E39" s="1428"/>
      <c r="F39" s="1429"/>
      <c r="G39" s="1427"/>
      <c r="H39" s="1426"/>
      <c r="I39" s="1430"/>
      <c r="J39" s="1429"/>
      <c r="K39" s="1431"/>
      <c r="L39" s="1432"/>
      <c r="M39" s="1427"/>
      <c r="N39" s="1429"/>
      <c r="O39" s="1427"/>
      <c r="P39" s="1426"/>
      <c r="Q39" s="1430"/>
      <c r="R39" s="1645"/>
    </row>
    <row r="40" spans="1:18" s="1301" customFormat="1" ht="15.75" hidden="1" thickBot="1" x14ac:dyDescent="0.3">
      <c r="A40" s="96" t="s">
        <v>418</v>
      </c>
      <c r="B40" s="1433"/>
      <c r="C40" s="1434"/>
      <c r="D40" s="1433"/>
      <c r="E40" s="1435"/>
      <c r="F40" s="1436"/>
      <c r="G40" s="1434"/>
      <c r="H40" s="1433"/>
      <c r="I40" s="1437"/>
      <c r="J40" s="1436"/>
      <c r="K40" s="1438"/>
      <c r="L40" s="1439"/>
      <c r="M40" s="1434"/>
      <c r="N40" s="1436"/>
      <c r="O40" s="1434"/>
      <c r="P40" s="1433"/>
      <c r="Q40" s="1437"/>
      <c r="R40" s="1646"/>
    </row>
    <row r="41" spans="1:18" s="1301" customFormat="1" ht="15.75" customHeight="1" thickBot="1" x14ac:dyDescent="0.3">
      <c r="A41" s="2265" t="s">
        <v>1045</v>
      </c>
      <c r="B41" s="2266"/>
      <c r="C41" s="2266"/>
      <c r="D41" s="2266"/>
      <c r="E41" s="2266"/>
      <c r="F41" s="2266"/>
      <c r="G41" s="2266"/>
      <c r="H41" s="2266"/>
      <c r="I41" s="2266"/>
      <c r="J41" s="2266"/>
      <c r="K41" s="2266"/>
      <c r="L41" s="2266"/>
      <c r="M41" s="2266"/>
      <c r="N41" s="2266"/>
      <c r="O41" s="2266"/>
      <c r="P41" s="2266"/>
      <c r="Q41" s="2266"/>
      <c r="R41" s="2267"/>
    </row>
    <row r="42" spans="1:18" s="1301" customFormat="1" ht="40.5" customHeight="1" thickBot="1" x14ac:dyDescent="0.3">
      <c r="A42" s="107"/>
      <c r="B42" s="2268" t="s">
        <v>393</v>
      </c>
      <c r="C42" s="2269"/>
      <c r="D42" s="2268" t="s">
        <v>394</v>
      </c>
      <c r="E42" s="2269"/>
      <c r="F42" s="2268" t="s">
        <v>294</v>
      </c>
      <c r="G42" s="2269"/>
      <c r="H42" s="2268" t="s">
        <v>297</v>
      </c>
      <c r="I42" s="2269"/>
      <c r="J42" s="2268" t="s">
        <v>395</v>
      </c>
      <c r="K42" s="2269"/>
      <c r="L42" s="2268" t="s">
        <v>396</v>
      </c>
      <c r="M42" s="2269"/>
      <c r="N42" s="2268" t="s">
        <v>397</v>
      </c>
      <c r="O42" s="2269"/>
      <c r="P42" s="2268" t="s">
        <v>398</v>
      </c>
      <c r="Q42" s="2269"/>
      <c r="R42" s="1636" t="s">
        <v>399</v>
      </c>
    </row>
    <row r="43" spans="1:18" s="1301" customFormat="1" ht="15.75" thickBot="1" x14ac:dyDescent="0.3">
      <c r="A43" s="2127" t="s">
        <v>400</v>
      </c>
      <c r="B43" s="2128"/>
      <c r="C43" s="2128"/>
      <c r="D43" s="2128"/>
      <c r="E43" s="2128"/>
      <c r="F43" s="2128"/>
      <c r="G43" s="2128"/>
      <c r="H43" s="2128"/>
      <c r="I43" s="2128"/>
      <c r="J43" s="2128"/>
      <c r="K43" s="2128"/>
      <c r="L43" s="2128"/>
      <c r="M43" s="2128"/>
      <c r="N43" s="2128"/>
      <c r="O43" s="2128"/>
      <c r="P43" s="2128"/>
      <c r="Q43" s="2128"/>
      <c r="R43" s="2129"/>
    </row>
    <row r="44" spans="1:18" s="1301" customFormat="1" x14ac:dyDescent="0.25">
      <c r="A44" s="102" t="s">
        <v>276</v>
      </c>
      <c r="B44" s="419">
        <v>133</v>
      </c>
      <c r="C44" s="420">
        <f>B44/B52</f>
        <v>7.5783475783475787E-2</v>
      </c>
      <c r="D44" s="419">
        <v>0</v>
      </c>
      <c r="E44" s="420">
        <f>D44/D52</f>
        <v>0</v>
      </c>
      <c r="F44" s="419">
        <v>24</v>
      </c>
      <c r="G44" s="420">
        <f>F44/F52</f>
        <v>2.3460410557184751E-2</v>
      </c>
      <c r="H44" s="419">
        <v>9</v>
      </c>
      <c r="I44" s="420">
        <f>H44/H52</f>
        <v>1.5985790408525755E-2</v>
      </c>
      <c r="J44" s="419">
        <v>0</v>
      </c>
      <c r="K44" s="420">
        <f>J44/J52</f>
        <v>0</v>
      </c>
      <c r="L44" s="419">
        <v>5</v>
      </c>
      <c r="M44" s="420">
        <f>L44/L52</f>
        <v>0.15151515151515152</v>
      </c>
      <c r="N44" s="419">
        <v>0</v>
      </c>
      <c r="O44" s="420">
        <f>N44/N52</f>
        <v>0</v>
      </c>
      <c r="P44" s="419">
        <v>1</v>
      </c>
      <c r="Q44" s="420">
        <f>P44/P52</f>
        <v>0.1</v>
      </c>
      <c r="R44" s="1637">
        <f>SUM(B44,D44,F44,H44,J44,L44,N44,P44)</f>
        <v>172</v>
      </c>
    </row>
    <row r="45" spans="1:18" s="1301" customFormat="1" x14ac:dyDescent="0.25">
      <c r="A45" s="100" t="s">
        <v>277</v>
      </c>
      <c r="B45" s="424">
        <v>267</v>
      </c>
      <c r="C45" s="425">
        <f>B45/B52</f>
        <v>0.15213675213675212</v>
      </c>
      <c r="D45" s="424">
        <v>1</v>
      </c>
      <c r="E45" s="425">
        <f>D45/D52</f>
        <v>0.125</v>
      </c>
      <c r="F45" s="424">
        <v>335</v>
      </c>
      <c r="G45" s="425">
        <f>F45/F52</f>
        <v>0.32746823069403713</v>
      </c>
      <c r="H45" s="424">
        <v>81</v>
      </c>
      <c r="I45" s="425">
        <f>H45/H52</f>
        <v>0.14387211367673181</v>
      </c>
      <c r="J45" s="424">
        <v>0</v>
      </c>
      <c r="K45" s="425">
        <f>J45/J52</f>
        <v>0</v>
      </c>
      <c r="L45" s="424">
        <v>4</v>
      </c>
      <c r="M45" s="425">
        <f>L45/L52</f>
        <v>0.12121212121212122</v>
      </c>
      <c r="N45" s="424">
        <v>1</v>
      </c>
      <c r="O45" s="425">
        <f>N45/N52</f>
        <v>0.1</v>
      </c>
      <c r="P45" s="424">
        <v>1</v>
      </c>
      <c r="Q45" s="425">
        <f>P45/P52</f>
        <v>0.1</v>
      </c>
      <c r="R45" s="1638">
        <f>SUM(B45,D45,F45,H45,J45,L45,N45,P45)</f>
        <v>690</v>
      </c>
    </row>
    <row r="46" spans="1:18" s="1301" customFormat="1" x14ac:dyDescent="0.25">
      <c r="A46" s="100" t="s">
        <v>278</v>
      </c>
      <c r="B46" s="424">
        <v>356</v>
      </c>
      <c r="C46" s="425">
        <f>B46/B52</f>
        <v>0.20284900284900284</v>
      </c>
      <c r="D46" s="424">
        <v>0</v>
      </c>
      <c r="E46" s="425">
        <f>D46/D52</f>
        <v>0</v>
      </c>
      <c r="F46" s="424">
        <v>202</v>
      </c>
      <c r="G46" s="425">
        <f>F46/F52</f>
        <v>0.19745845552297164</v>
      </c>
      <c r="H46" s="424">
        <v>94</v>
      </c>
      <c r="I46" s="425">
        <f>H46/H52</f>
        <v>0.1669626998223801</v>
      </c>
      <c r="J46" s="424">
        <v>0</v>
      </c>
      <c r="K46" s="425">
        <f>J46/J52</f>
        <v>0</v>
      </c>
      <c r="L46" s="424">
        <v>5</v>
      </c>
      <c r="M46" s="425">
        <f>L46/L52</f>
        <v>0.15151515151515152</v>
      </c>
      <c r="N46" s="424">
        <v>0</v>
      </c>
      <c r="O46" s="425">
        <f>N46/N52</f>
        <v>0</v>
      </c>
      <c r="P46" s="424">
        <v>0</v>
      </c>
      <c r="Q46" s="425">
        <f>P46/P52</f>
        <v>0</v>
      </c>
      <c r="R46" s="1638">
        <f t="shared" ref="R46:R51" si="6">SUM(B46,D46,F46,H46,J46,L46,N46,P46)</f>
        <v>657</v>
      </c>
    </row>
    <row r="47" spans="1:18" s="1301" customFormat="1" x14ac:dyDescent="0.25">
      <c r="A47" s="100" t="s">
        <v>279</v>
      </c>
      <c r="B47" s="424">
        <v>374</v>
      </c>
      <c r="C47" s="425">
        <f>B47/B52</f>
        <v>0.21310541310541312</v>
      </c>
      <c r="D47" s="424">
        <v>0</v>
      </c>
      <c r="E47" s="425">
        <f>D47/D52</f>
        <v>0</v>
      </c>
      <c r="F47" s="424">
        <v>228</v>
      </c>
      <c r="G47" s="425">
        <f>F47/F52</f>
        <v>0.22287390029325513</v>
      </c>
      <c r="H47" s="424">
        <v>114</v>
      </c>
      <c r="I47" s="425">
        <f>H47/H52</f>
        <v>0.2024866785079929</v>
      </c>
      <c r="J47" s="424">
        <v>0</v>
      </c>
      <c r="K47" s="425">
        <f>J47/J52</f>
        <v>0</v>
      </c>
      <c r="L47" s="424">
        <v>7</v>
      </c>
      <c r="M47" s="425">
        <f>L47/L52</f>
        <v>0.21212121212121213</v>
      </c>
      <c r="N47" s="424">
        <v>0</v>
      </c>
      <c r="O47" s="425">
        <f>N47/N52</f>
        <v>0</v>
      </c>
      <c r="P47" s="424">
        <v>0</v>
      </c>
      <c r="Q47" s="425">
        <f>P47/P52</f>
        <v>0</v>
      </c>
      <c r="R47" s="1638">
        <f t="shared" si="6"/>
        <v>723</v>
      </c>
    </row>
    <row r="48" spans="1:18" s="1301" customFormat="1" x14ac:dyDescent="0.25">
      <c r="A48" s="100" t="s">
        <v>280</v>
      </c>
      <c r="B48" s="424">
        <v>227</v>
      </c>
      <c r="C48" s="425">
        <f>B48/B52</f>
        <v>0.12934472934472935</v>
      </c>
      <c r="D48" s="424">
        <v>1</v>
      </c>
      <c r="E48" s="425">
        <f>D48/D52</f>
        <v>0.125</v>
      </c>
      <c r="F48" s="424">
        <v>111</v>
      </c>
      <c r="G48" s="425">
        <f>F48/F52</f>
        <v>0.10850439882697947</v>
      </c>
      <c r="H48" s="424">
        <v>82</v>
      </c>
      <c r="I48" s="425">
        <f>H48/H52</f>
        <v>0.14564831261101244</v>
      </c>
      <c r="J48" s="424">
        <v>0</v>
      </c>
      <c r="K48" s="425">
        <f>J48/J52</f>
        <v>0</v>
      </c>
      <c r="L48" s="424">
        <v>6</v>
      </c>
      <c r="M48" s="425">
        <f>L48/L52</f>
        <v>0.18181818181818182</v>
      </c>
      <c r="N48" s="424">
        <v>0</v>
      </c>
      <c r="O48" s="425">
        <f>N48/N52</f>
        <v>0</v>
      </c>
      <c r="P48" s="424">
        <v>0</v>
      </c>
      <c r="Q48" s="425">
        <f>P48/P52</f>
        <v>0</v>
      </c>
      <c r="R48" s="1638">
        <f t="shared" si="6"/>
        <v>427</v>
      </c>
    </row>
    <row r="49" spans="1:18" s="1301" customFormat="1" x14ac:dyDescent="0.25">
      <c r="A49" s="100" t="s">
        <v>281</v>
      </c>
      <c r="B49" s="424">
        <v>244</v>
      </c>
      <c r="C49" s="425">
        <f>B49/B52</f>
        <v>0.13903133903133902</v>
      </c>
      <c r="D49" s="424">
        <v>5</v>
      </c>
      <c r="E49" s="425">
        <f>D49/D52</f>
        <v>0.625</v>
      </c>
      <c r="F49" s="424">
        <v>82</v>
      </c>
      <c r="G49" s="425">
        <f>F49/F52</f>
        <v>8.0156402737047897E-2</v>
      </c>
      <c r="H49" s="424">
        <v>107</v>
      </c>
      <c r="I49" s="425">
        <f>H49/H52</f>
        <v>0.19005328596802842</v>
      </c>
      <c r="J49" s="424">
        <v>0</v>
      </c>
      <c r="K49" s="425">
        <f>J49/J52</f>
        <v>0</v>
      </c>
      <c r="L49" s="424">
        <v>2</v>
      </c>
      <c r="M49" s="425">
        <f>L49/L52</f>
        <v>6.0606060606060608E-2</v>
      </c>
      <c r="N49" s="424">
        <v>1</v>
      </c>
      <c r="O49" s="425">
        <f>N49/N52</f>
        <v>0.1</v>
      </c>
      <c r="P49" s="424">
        <v>3</v>
      </c>
      <c r="Q49" s="425">
        <f>P49/P52</f>
        <v>0.3</v>
      </c>
      <c r="R49" s="1638">
        <f t="shared" si="6"/>
        <v>444</v>
      </c>
    </row>
    <row r="50" spans="1:18" s="1301" customFormat="1" x14ac:dyDescent="0.25">
      <c r="A50" s="100" t="s">
        <v>282</v>
      </c>
      <c r="B50" s="424">
        <v>150</v>
      </c>
      <c r="C50" s="425">
        <f>B50/B52</f>
        <v>8.5470085470085472E-2</v>
      </c>
      <c r="D50" s="424">
        <v>1</v>
      </c>
      <c r="E50" s="425">
        <f>D50/D52</f>
        <v>0.125</v>
      </c>
      <c r="F50" s="424">
        <v>41</v>
      </c>
      <c r="G50" s="425">
        <f>F50/F52</f>
        <v>4.0078201368523948E-2</v>
      </c>
      <c r="H50" s="424">
        <v>75</v>
      </c>
      <c r="I50" s="425">
        <f>H50/H52</f>
        <v>0.13321492007104796</v>
      </c>
      <c r="J50" s="424">
        <v>82</v>
      </c>
      <c r="K50" s="425">
        <f>J50/J52</f>
        <v>0.24924012158054712</v>
      </c>
      <c r="L50" s="424">
        <v>4</v>
      </c>
      <c r="M50" s="425">
        <f>L50/L52</f>
        <v>0.12121212121212122</v>
      </c>
      <c r="N50" s="424">
        <v>8</v>
      </c>
      <c r="O50" s="425">
        <f>N50/N52</f>
        <v>0.8</v>
      </c>
      <c r="P50" s="424">
        <v>4</v>
      </c>
      <c r="Q50" s="425">
        <f>P50/P52</f>
        <v>0.4</v>
      </c>
      <c r="R50" s="1638">
        <f t="shared" si="6"/>
        <v>365</v>
      </c>
    </row>
    <row r="51" spans="1:18" s="1301" customFormat="1" ht="15.75" thickBot="1" x14ac:dyDescent="0.3">
      <c r="A51" s="692" t="s">
        <v>401</v>
      </c>
      <c r="B51" s="429">
        <v>4</v>
      </c>
      <c r="C51" s="430">
        <f>B51/B52</f>
        <v>2.2792022792022791E-3</v>
      </c>
      <c r="D51" s="429">
        <v>0</v>
      </c>
      <c r="E51" s="430">
        <f>D51/D52</f>
        <v>0</v>
      </c>
      <c r="F51" s="429">
        <v>0</v>
      </c>
      <c r="G51" s="430">
        <f>F51/F52</f>
        <v>0</v>
      </c>
      <c r="H51" s="429">
        <v>1</v>
      </c>
      <c r="I51" s="430">
        <f>H51/H52</f>
        <v>1.7761989342806395E-3</v>
      </c>
      <c r="J51" s="429">
        <v>247</v>
      </c>
      <c r="K51" s="430">
        <f>J51/J52</f>
        <v>0.75075987841945291</v>
      </c>
      <c r="L51" s="429">
        <v>0</v>
      </c>
      <c r="M51" s="430">
        <f>L51/L52</f>
        <v>0</v>
      </c>
      <c r="N51" s="429">
        <v>0</v>
      </c>
      <c r="O51" s="430">
        <f>N51/N52</f>
        <v>0</v>
      </c>
      <c r="P51" s="429">
        <v>1</v>
      </c>
      <c r="Q51" s="430">
        <f>P51/P52</f>
        <v>0.1</v>
      </c>
      <c r="R51" s="1639">
        <f t="shared" si="6"/>
        <v>253</v>
      </c>
    </row>
    <row r="52" spans="1:18" s="1301" customFormat="1" ht="16.5" thickTop="1" thickBot="1" x14ac:dyDescent="0.3">
      <c r="A52" s="125" t="s">
        <v>402</v>
      </c>
      <c r="B52" s="119">
        <f t="shared" ref="B52:Q52" si="7">SUM(B44:B51)</f>
        <v>1755</v>
      </c>
      <c r="C52" s="253">
        <f t="shared" si="7"/>
        <v>1</v>
      </c>
      <c r="D52" s="119">
        <f t="shared" si="7"/>
        <v>8</v>
      </c>
      <c r="E52" s="253">
        <f t="shared" si="7"/>
        <v>1</v>
      </c>
      <c r="F52" s="119">
        <f t="shared" si="7"/>
        <v>1023</v>
      </c>
      <c r="G52" s="253">
        <f t="shared" si="7"/>
        <v>1</v>
      </c>
      <c r="H52" s="119">
        <f t="shared" si="7"/>
        <v>563</v>
      </c>
      <c r="I52" s="253">
        <f t="shared" si="7"/>
        <v>1</v>
      </c>
      <c r="J52" s="119">
        <f t="shared" si="7"/>
        <v>329</v>
      </c>
      <c r="K52" s="253">
        <f t="shared" si="7"/>
        <v>1</v>
      </c>
      <c r="L52" s="119">
        <f t="shared" si="7"/>
        <v>33</v>
      </c>
      <c r="M52" s="253">
        <f t="shared" si="7"/>
        <v>0.99999999999999989</v>
      </c>
      <c r="N52" s="119">
        <f t="shared" si="7"/>
        <v>10</v>
      </c>
      <c r="O52" s="253">
        <f t="shared" si="7"/>
        <v>1</v>
      </c>
      <c r="P52" s="119">
        <f t="shared" si="7"/>
        <v>10</v>
      </c>
      <c r="Q52" s="253">
        <f t="shared" si="7"/>
        <v>1</v>
      </c>
      <c r="R52" s="1640">
        <f>SUM(B52,D52,F52,H52,J52,L52,N52,P52)</f>
        <v>3731</v>
      </c>
    </row>
    <row r="53" spans="1:18" s="30" customFormat="1" ht="15.75" thickBot="1" x14ac:dyDescent="0.3">
      <c r="A53" s="2127" t="s">
        <v>403</v>
      </c>
      <c r="B53" s="2128"/>
      <c r="C53" s="2128"/>
      <c r="D53" s="2128"/>
      <c r="E53" s="2128"/>
      <c r="F53" s="2128"/>
      <c r="G53" s="2128"/>
      <c r="H53" s="2128"/>
      <c r="I53" s="2128"/>
      <c r="J53" s="2128"/>
      <c r="K53" s="2128"/>
      <c r="L53" s="2128"/>
      <c r="M53" s="2128"/>
      <c r="N53" s="2128"/>
      <c r="O53" s="2128"/>
      <c r="P53" s="2128"/>
      <c r="Q53" s="2128"/>
      <c r="R53" s="2129"/>
    </row>
    <row r="54" spans="1:18" s="1301" customFormat="1" x14ac:dyDescent="0.25">
      <c r="A54" s="102" t="s">
        <v>286</v>
      </c>
      <c r="B54" s="434">
        <v>352</v>
      </c>
      <c r="C54" s="435">
        <f>SUM(B54/B60)</f>
        <v>0.20056980056980056</v>
      </c>
      <c r="D54" s="434">
        <v>1</v>
      </c>
      <c r="E54" s="435">
        <f>SUM(D54/D60)</f>
        <v>0.125</v>
      </c>
      <c r="F54" s="434">
        <v>143</v>
      </c>
      <c r="G54" s="435">
        <f>SUM(F54/F60)</f>
        <v>0.13978494623655913</v>
      </c>
      <c r="H54" s="434">
        <v>96</v>
      </c>
      <c r="I54" s="435">
        <f>SUM(H54/H60)</f>
        <v>0.17051509769094139</v>
      </c>
      <c r="J54" s="434">
        <v>70</v>
      </c>
      <c r="K54" s="435">
        <f>SUM(J54/J60)</f>
        <v>0.21276595744680851</v>
      </c>
      <c r="L54" s="434">
        <v>2</v>
      </c>
      <c r="M54" s="435">
        <f>SUM(L54/L60)</f>
        <v>6.0606060606060608E-2</v>
      </c>
      <c r="N54" s="434">
        <v>1</v>
      </c>
      <c r="O54" s="435">
        <f>SUM(N54/N60)</f>
        <v>0.1</v>
      </c>
      <c r="P54" s="434">
        <v>1</v>
      </c>
      <c r="Q54" s="435">
        <f>SUM(P54/P60)</f>
        <v>0.1</v>
      </c>
      <c r="R54" s="1637">
        <f t="shared" ref="R54:R59" si="8">SUM(B54,D54,F54,H54,J54,L54,N54,P54)</f>
        <v>666</v>
      </c>
    </row>
    <row r="55" spans="1:18" s="1301" customFormat="1" x14ac:dyDescent="0.25">
      <c r="A55" s="100" t="s">
        <v>287</v>
      </c>
      <c r="B55" s="438">
        <v>185</v>
      </c>
      <c r="C55" s="439">
        <f>SUM(B55/B60)</f>
        <v>0.10541310541310542</v>
      </c>
      <c r="D55" s="438">
        <v>0</v>
      </c>
      <c r="E55" s="439">
        <f>SUM(D55/D60)</f>
        <v>0</v>
      </c>
      <c r="F55" s="438">
        <v>83</v>
      </c>
      <c r="G55" s="439">
        <f>SUM(F55/F60)</f>
        <v>8.113391984359726E-2</v>
      </c>
      <c r="H55" s="438">
        <v>80</v>
      </c>
      <c r="I55" s="439">
        <f>SUM(H55/H60)</f>
        <v>0.14209591474245115</v>
      </c>
      <c r="J55" s="438">
        <v>23</v>
      </c>
      <c r="K55" s="439">
        <f>SUM(J55/J60)</f>
        <v>6.9908814589665649E-2</v>
      </c>
      <c r="L55" s="438">
        <v>12</v>
      </c>
      <c r="M55" s="439">
        <f>SUM(L55/L60)</f>
        <v>0.36363636363636365</v>
      </c>
      <c r="N55" s="438">
        <v>0</v>
      </c>
      <c r="O55" s="439">
        <f>SUM(N55/N60)</f>
        <v>0</v>
      </c>
      <c r="P55" s="438">
        <v>1</v>
      </c>
      <c r="Q55" s="439">
        <f>SUM(P55/P60)</f>
        <v>0.1</v>
      </c>
      <c r="R55" s="1638">
        <f t="shared" si="8"/>
        <v>384</v>
      </c>
    </row>
    <row r="56" spans="1:18" s="1301" customFormat="1" x14ac:dyDescent="0.25">
      <c r="A56" s="100" t="s">
        <v>288</v>
      </c>
      <c r="B56" s="438">
        <v>17</v>
      </c>
      <c r="C56" s="439">
        <f>SUM(B56/B60)</f>
        <v>9.6866096866096863E-3</v>
      </c>
      <c r="D56" s="438">
        <v>0</v>
      </c>
      <c r="E56" s="439">
        <f>SUM(D56/D60)</f>
        <v>0</v>
      </c>
      <c r="F56" s="438">
        <v>5</v>
      </c>
      <c r="G56" s="439">
        <f>SUM(F56/F60)</f>
        <v>4.8875855327468231E-3</v>
      </c>
      <c r="H56" s="438">
        <v>6</v>
      </c>
      <c r="I56" s="439">
        <f>SUM(H56/H60)</f>
        <v>1.0657193605683837E-2</v>
      </c>
      <c r="J56" s="438">
        <v>9</v>
      </c>
      <c r="K56" s="439">
        <f>SUM(J56/J60)</f>
        <v>2.7355623100303952E-2</v>
      </c>
      <c r="L56" s="438">
        <v>0</v>
      </c>
      <c r="M56" s="439">
        <f>SUM(L56/L60)</f>
        <v>0</v>
      </c>
      <c r="N56" s="438">
        <v>0</v>
      </c>
      <c r="O56" s="439">
        <f>SUM(N56/N60)</f>
        <v>0</v>
      </c>
      <c r="P56" s="438">
        <v>0</v>
      </c>
      <c r="Q56" s="439">
        <f>SUM(P56/P60)</f>
        <v>0</v>
      </c>
      <c r="R56" s="1638">
        <f t="shared" si="8"/>
        <v>37</v>
      </c>
    </row>
    <row r="57" spans="1:18" s="1301" customFormat="1" x14ac:dyDescent="0.25">
      <c r="A57" s="100" t="s">
        <v>289</v>
      </c>
      <c r="B57" s="438">
        <v>576</v>
      </c>
      <c r="C57" s="439">
        <f>SUM(B57/B60)</f>
        <v>0.3282051282051282</v>
      </c>
      <c r="D57" s="438">
        <v>2</v>
      </c>
      <c r="E57" s="439">
        <f>SUM(D57/D60)</f>
        <v>0.25</v>
      </c>
      <c r="F57" s="438">
        <v>421</v>
      </c>
      <c r="G57" s="439">
        <f>SUM(F57/F60)</f>
        <v>0.41153470185728253</v>
      </c>
      <c r="H57" s="438">
        <v>155</v>
      </c>
      <c r="I57" s="439">
        <f>SUM(H57/H60)</f>
        <v>0.27531083481349911</v>
      </c>
      <c r="J57" s="438">
        <v>110</v>
      </c>
      <c r="K57" s="439">
        <f>SUM(J57/J60)</f>
        <v>0.33434650455927051</v>
      </c>
      <c r="L57" s="438">
        <v>8</v>
      </c>
      <c r="M57" s="439">
        <f>SUM(L57/L60)</f>
        <v>0.24242424242424243</v>
      </c>
      <c r="N57" s="438">
        <v>4</v>
      </c>
      <c r="O57" s="439">
        <f>SUM(N57/N60)</f>
        <v>0.4</v>
      </c>
      <c r="P57" s="438">
        <v>5</v>
      </c>
      <c r="Q57" s="439">
        <f>SUM(P57/P60)</f>
        <v>0.5</v>
      </c>
      <c r="R57" s="1638">
        <f t="shared" si="8"/>
        <v>1281</v>
      </c>
    </row>
    <row r="58" spans="1:18" s="1301" customFormat="1" x14ac:dyDescent="0.25">
      <c r="A58" s="100" t="s">
        <v>404</v>
      </c>
      <c r="B58" s="438">
        <v>603</v>
      </c>
      <c r="C58" s="439">
        <f>SUM(B58/B60)</f>
        <v>0.34358974358974359</v>
      </c>
      <c r="D58" s="438">
        <v>5</v>
      </c>
      <c r="E58" s="439">
        <f>SUM(D58/D60)</f>
        <v>0.625</v>
      </c>
      <c r="F58" s="438">
        <v>371</v>
      </c>
      <c r="G58" s="439">
        <f>SUM(F58/F60)</f>
        <v>0.36265884652981428</v>
      </c>
      <c r="H58" s="438">
        <v>224</v>
      </c>
      <c r="I58" s="439">
        <f>SUM(H58/H60)</f>
        <v>0.39786856127886322</v>
      </c>
      <c r="J58" s="438">
        <v>116</v>
      </c>
      <c r="K58" s="439">
        <f>SUM(J58/J60)</f>
        <v>0.35258358662613981</v>
      </c>
      <c r="L58" s="438">
        <v>5</v>
      </c>
      <c r="M58" s="439">
        <f>SUM(L58/L60)</f>
        <v>0.15151515151515152</v>
      </c>
      <c r="N58" s="438">
        <v>5</v>
      </c>
      <c r="O58" s="439">
        <f>SUM(N58/N60)</f>
        <v>0.5</v>
      </c>
      <c r="P58" s="438">
        <v>3</v>
      </c>
      <c r="Q58" s="439">
        <f>SUM(P58/P60)</f>
        <v>0.3</v>
      </c>
      <c r="R58" s="1638">
        <f t="shared" si="8"/>
        <v>1332</v>
      </c>
    </row>
    <row r="59" spans="1:18" s="1301" customFormat="1" ht="15.75" thickBot="1" x14ac:dyDescent="0.3">
      <c r="A59" s="101" t="s">
        <v>291</v>
      </c>
      <c r="B59" s="442">
        <v>22</v>
      </c>
      <c r="C59" s="443">
        <f>SUM(B59/B60)</f>
        <v>1.2535612535612535E-2</v>
      </c>
      <c r="D59" s="442">
        <v>0</v>
      </c>
      <c r="E59" s="443">
        <f>SUM(D59/D60)</f>
        <v>0</v>
      </c>
      <c r="F59" s="442">
        <v>0</v>
      </c>
      <c r="G59" s="443">
        <f>SUM(F59/F60)</f>
        <v>0</v>
      </c>
      <c r="H59" s="442">
        <v>2</v>
      </c>
      <c r="I59" s="443">
        <f>SUM(H59/H60)</f>
        <v>3.552397868561279E-3</v>
      </c>
      <c r="J59" s="442">
        <v>1</v>
      </c>
      <c r="K59" s="443">
        <f>SUM(J59/J60)</f>
        <v>3.0395136778115501E-3</v>
      </c>
      <c r="L59" s="442">
        <v>6</v>
      </c>
      <c r="M59" s="443">
        <f>SUM(L59/L60)</f>
        <v>0.18181818181818182</v>
      </c>
      <c r="N59" s="442">
        <v>0</v>
      </c>
      <c r="O59" s="443">
        <f>SUM(N59/N60)</f>
        <v>0</v>
      </c>
      <c r="P59" s="442">
        <v>0</v>
      </c>
      <c r="Q59" s="443">
        <f>SUM(P59/P60)</f>
        <v>0</v>
      </c>
      <c r="R59" s="1639">
        <f t="shared" si="8"/>
        <v>31</v>
      </c>
    </row>
    <row r="60" spans="1:18" s="1301" customFormat="1" ht="16.5" thickTop="1" thickBot="1" x14ac:dyDescent="0.3">
      <c r="A60" s="125" t="s">
        <v>402</v>
      </c>
      <c r="B60" s="119">
        <f t="shared" ref="B60:Q60" si="9">SUM(B54:B59)</f>
        <v>1755</v>
      </c>
      <c r="C60" s="253">
        <f t="shared" si="9"/>
        <v>1</v>
      </c>
      <c r="D60" s="119">
        <f t="shared" si="9"/>
        <v>8</v>
      </c>
      <c r="E60" s="253">
        <f t="shared" si="9"/>
        <v>1</v>
      </c>
      <c r="F60" s="119">
        <f t="shared" si="9"/>
        <v>1023</v>
      </c>
      <c r="G60" s="253">
        <f t="shared" si="9"/>
        <v>1</v>
      </c>
      <c r="H60" s="119">
        <f t="shared" si="9"/>
        <v>563</v>
      </c>
      <c r="I60" s="253">
        <f t="shared" si="9"/>
        <v>1</v>
      </c>
      <c r="J60" s="119">
        <f t="shared" si="9"/>
        <v>329</v>
      </c>
      <c r="K60" s="253">
        <f t="shared" si="9"/>
        <v>0.99999999999999989</v>
      </c>
      <c r="L60" s="119">
        <f t="shared" si="9"/>
        <v>33</v>
      </c>
      <c r="M60" s="253">
        <f t="shared" si="9"/>
        <v>1</v>
      </c>
      <c r="N60" s="119">
        <f t="shared" si="9"/>
        <v>10</v>
      </c>
      <c r="O60" s="253">
        <f t="shared" si="9"/>
        <v>1</v>
      </c>
      <c r="P60" s="119">
        <f t="shared" si="9"/>
        <v>10</v>
      </c>
      <c r="Q60" s="253">
        <f t="shared" si="9"/>
        <v>1</v>
      </c>
      <c r="R60" s="1640">
        <f>SUM(B60,D60,F60,H60,J60,L60,N60,P60)</f>
        <v>3731</v>
      </c>
    </row>
    <row r="61" spans="1:18" s="1301" customFormat="1" ht="15.75" customHeight="1" thickBot="1" x14ac:dyDescent="0.3">
      <c r="A61" s="2127" t="s">
        <v>405</v>
      </c>
      <c r="B61" s="2128"/>
      <c r="C61" s="2128"/>
      <c r="D61" s="2128"/>
      <c r="E61" s="2128"/>
      <c r="F61" s="2128"/>
      <c r="G61" s="2128"/>
      <c r="H61" s="2128"/>
      <c r="I61" s="2128"/>
      <c r="J61" s="2128"/>
      <c r="K61" s="2128"/>
      <c r="L61" s="2128"/>
      <c r="M61" s="2128"/>
      <c r="N61" s="2128"/>
      <c r="O61" s="2128"/>
      <c r="P61" s="2128"/>
      <c r="Q61" s="2128"/>
      <c r="R61" s="2129"/>
    </row>
    <row r="62" spans="1:18" s="1301" customFormat="1" x14ac:dyDescent="0.25">
      <c r="A62" s="93" t="s">
        <v>406</v>
      </c>
      <c r="B62" s="434">
        <v>819</v>
      </c>
      <c r="C62" s="435">
        <f>SUM(B62/B68)</f>
        <v>0.46666666666666667</v>
      </c>
      <c r="D62" s="434">
        <v>8</v>
      </c>
      <c r="E62" s="435">
        <f>SUM(D62/D68)</f>
        <v>1</v>
      </c>
      <c r="F62" s="434">
        <v>485</v>
      </c>
      <c r="G62" s="435">
        <f>SUM(F62/F68)</f>
        <v>0.47409579667644186</v>
      </c>
      <c r="H62" s="434">
        <v>316</v>
      </c>
      <c r="I62" s="435">
        <f>SUM(H62/H68)</f>
        <v>0.56127886323268206</v>
      </c>
      <c r="J62" s="434">
        <v>30</v>
      </c>
      <c r="K62" s="435">
        <f>SUM(J62/J68)</f>
        <v>9.1185410334346503E-2</v>
      </c>
      <c r="L62" s="434">
        <v>24</v>
      </c>
      <c r="M62" s="435">
        <f>SUM(L62/L68)</f>
        <v>0.72727272727272729</v>
      </c>
      <c r="N62" s="434">
        <v>2</v>
      </c>
      <c r="O62" s="435">
        <f>SUM(N62/N68)</f>
        <v>0.2</v>
      </c>
      <c r="P62" s="434">
        <v>3</v>
      </c>
      <c r="Q62" s="435">
        <f>SUM(P62/P68)</f>
        <v>0.3</v>
      </c>
      <c r="R62" s="1637">
        <f t="shared" ref="R62:R67" si="10">SUM(B62,D62,F62,H62,J62,L62,N62,P62)</f>
        <v>1687</v>
      </c>
    </row>
    <row r="63" spans="1:18" s="1301" customFormat="1" x14ac:dyDescent="0.25">
      <c r="A63" s="94" t="s">
        <v>407</v>
      </c>
      <c r="B63" s="438">
        <v>453</v>
      </c>
      <c r="C63" s="439">
        <f>SUM(B63/B68)</f>
        <v>0.25811965811965815</v>
      </c>
      <c r="D63" s="438">
        <v>0</v>
      </c>
      <c r="E63" s="439">
        <f>SUM(D63/D68)</f>
        <v>0</v>
      </c>
      <c r="F63" s="438">
        <v>246</v>
      </c>
      <c r="G63" s="439">
        <f>SUM(F63/F68)</f>
        <v>0.2404692082111437</v>
      </c>
      <c r="H63" s="438">
        <v>127</v>
      </c>
      <c r="I63" s="439">
        <f>SUM(H63/H68)</f>
        <v>0.2255772646536412</v>
      </c>
      <c r="J63" s="438">
        <v>39</v>
      </c>
      <c r="K63" s="439">
        <f>SUM(J63/J68)</f>
        <v>0.11854103343465046</v>
      </c>
      <c r="L63" s="438">
        <v>4</v>
      </c>
      <c r="M63" s="439">
        <f>SUM(L63/L68)</f>
        <v>0.12121212121212122</v>
      </c>
      <c r="N63" s="438">
        <v>1</v>
      </c>
      <c r="O63" s="439">
        <f>SUM(N63/N68)</f>
        <v>0.1</v>
      </c>
      <c r="P63" s="438">
        <v>0</v>
      </c>
      <c r="Q63" s="439">
        <f>SUM(P63/P68)</f>
        <v>0</v>
      </c>
      <c r="R63" s="1638">
        <f t="shared" si="10"/>
        <v>870</v>
      </c>
    </row>
    <row r="64" spans="1:18" s="1301" customFormat="1" x14ac:dyDescent="0.25">
      <c r="A64" s="94" t="s">
        <v>408</v>
      </c>
      <c r="B64" s="438">
        <v>229</v>
      </c>
      <c r="C64" s="439">
        <f>SUM(B64/B68)</f>
        <v>0.13048433048433047</v>
      </c>
      <c r="D64" s="438">
        <v>0</v>
      </c>
      <c r="E64" s="439">
        <f>SUM(D64/D68)</f>
        <v>0</v>
      </c>
      <c r="F64" s="438">
        <v>152</v>
      </c>
      <c r="G64" s="439">
        <f>SUM(F64/F68)</f>
        <v>0.14858260019550343</v>
      </c>
      <c r="H64" s="438">
        <v>71</v>
      </c>
      <c r="I64" s="439">
        <f>SUM(H64/H68)</f>
        <v>0.12611012433392541</v>
      </c>
      <c r="J64" s="438">
        <v>38</v>
      </c>
      <c r="K64" s="439">
        <f>SUM(J64/J68)</f>
        <v>0.11550151975683891</v>
      </c>
      <c r="L64" s="438">
        <v>3</v>
      </c>
      <c r="M64" s="439">
        <f>SUM(L64/L68)</f>
        <v>9.0909090909090912E-2</v>
      </c>
      <c r="N64" s="438">
        <v>1</v>
      </c>
      <c r="O64" s="439">
        <f>SUM(N64/N68)</f>
        <v>0.1</v>
      </c>
      <c r="P64" s="438">
        <v>0</v>
      </c>
      <c r="Q64" s="439">
        <f>SUM(P64/P68)</f>
        <v>0</v>
      </c>
      <c r="R64" s="1638">
        <f t="shared" si="10"/>
        <v>494</v>
      </c>
    </row>
    <row r="65" spans="1:18" s="1301" customFormat="1" x14ac:dyDescent="0.25">
      <c r="A65" s="94" t="s">
        <v>409</v>
      </c>
      <c r="B65" s="438">
        <v>102</v>
      </c>
      <c r="C65" s="439">
        <f>SUM(B65/B68)</f>
        <v>5.8119658119658121E-2</v>
      </c>
      <c r="D65" s="438">
        <v>0</v>
      </c>
      <c r="E65" s="439">
        <f>SUM(D65/D68)</f>
        <v>0</v>
      </c>
      <c r="F65" s="438">
        <v>57</v>
      </c>
      <c r="G65" s="439">
        <f>SUM(F65/F68)</f>
        <v>5.5718475073313782E-2</v>
      </c>
      <c r="H65" s="438">
        <v>19</v>
      </c>
      <c r="I65" s="439">
        <f>SUM(H65/H68)</f>
        <v>3.3747779751332148E-2</v>
      </c>
      <c r="J65" s="438">
        <v>38</v>
      </c>
      <c r="K65" s="439">
        <f>SUM(J65/J68)</f>
        <v>0.11550151975683891</v>
      </c>
      <c r="L65" s="438">
        <v>1</v>
      </c>
      <c r="M65" s="439">
        <f>SUM(L65/L68)</f>
        <v>3.0303030303030304E-2</v>
      </c>
      <c r="N65" s="438">
        <v>1</v>
      </c>
      <c r="O65" s="439">
        <f>SUM(N65/N68)</f>
        <v>0.1</v>
      </c>
      <c r="P65" s="438">
        <v>0</v>
      </c>
      <c r="Q65" s="439">
        <f>SUM(P65/P68)</f>
        <v>0</v>
      </c>
      <c r="R65" s="1638">
        <f t="shared" si="10"/>
        <v>218</v>
      </c>
    </row>
    <row r="66" spans="1:18" s="1301" customFormat="1" x14ac:dyDescent="0.25">
      <c r="A66" s="94" t="s">
        <v>410</v>
      </c>
      <c r="B66" s="438">
        <v>67</v>
      </c>
      <c r="C66" s="439">
        <f>SUM(B66/B68)</f>
        <v>3.8176638176638175E-2</v>
      </c>
      <c r="D66" s="438">
        <v>0</v>
      </c>
      <c r="E66" s="439">
        <f>SUM(D66/D68)</f>
        <v>0</v>
      </c>
      <c r="F66" s="438">
        <v>29</v>
      </c>
      <c r="G66" s="439">
        <f>SUM(F66/F68)</f>
        <v>2.8347996089931573E-2</v>
      </c>
      <c r="H66" s="438">
        <v>13</v>
      </c>
      <c r="I66" s="439">
        <f>SUM(H66/H68)</f>
        <v>2.3090586145648313E-2</v>
      </c>
      <c r="J66" s="438">
        <v>30</v>
      </c>
      <c r="K66" s="439">
        <f>SUM(J66/J68)</f>
        <v>9.1185410334346503E-2</v>
      </c>
      <c r="L66" s="438">
        <v>0</v>
      </c>
      <c r="M66" s="439">
        <f>SUM(L66/L68)</f>
        <v>0</v>
      </c>
      <c r="N66" s="438">
        <v>2</v>
      </c>
      <c r="O66" s="439">
        <f>SUM(N66/N68)</f>
        <v>0.2</v>
      </c>
      <c r="P66" s="438">
        <v>0</v>
      </c>
      <c r="Q66" s="439">
        <f>SUM(P66/P68)</f>
        <v>0</v>
      </c>
      <c r="R66" s="1638">
        <f t="shared" si="10"/>
        <v>141</v>
      </c>
    </row>
    <row r="67" spans="1:18" s="1301" customFormat="1" ht="15.75" thickBot="1" x14ac:dyDescent="0.3">
      <c r="A67" s="111" t="s">
        <v>411</v>
      </c>
      <c r="B67" s="442">
        <v>85</v>
      </c>
      <c r="C67" s="443">
        <f>SUM(B67/B68)</f>
        <v>4.843304843304843E-2</v>
      </c>
      <c r="D67" s="442">
        <v>0</v>
      </c>
      <c r="E67" s="443">
        <f>SUM(D67/D68)</f>
        <v>0</v>
      </c>
      <c r="F67" s="442">
        <v>54</v>
      </c>
      <c r="G67" s="443">
        <f>SUM(F67/F68)</f>
        <v>5.2785923753665691E-2</v>
      </c>
      <c r="H67" s="442">
        <v>17</v>
      </c>
      <c r="I67" s="443">
        <f>SUM(H67/H68)</f>
        <v>3.0195381882770871E-2</v>
      </c>
      <c r="J67" s="442">
        <v>154</v>
      </c>
      <c r="K67" s="443">
        <f>SUM(J67/J68)</f>
        <v>0.46808510638297873</v>
      </c>
      <c r="L67" s="442">
        <v>1</v>
      </c>
      <c r="M67" s="443">
        <f>SUM(L67/L68)</f>
        <v>3.0303030303030304E-2</v>
      </c>
      <c r="N67" s="442">
        <v>3</v>
      </c>
      <c r="O67" s="443">
        <f>SUM(N67/N68)</f>
        <v>0.3</v>
      </c>
      <c r="P67" s="442">
        <v>7</v>
      </c>
      <c r="Q67" s="443">
        <f>SUM(P67/P68)</f>
        <v>0.7</v>
      </c>
      <c r="R67" s="1639">
        <f t="shared" si="10"/>
        <v>321</v>
      </c>
    </row>
    <row r="68" spans="1:18" s="1301" customFormat="1" ht="16.5" thickTop="1" thickBot="1" x14ac:dyDescent="0.3">
      <c r="A68" s="125" t="s">
        <v>402</v>
      </c>
      <c r="B68" s="119">
        <f t="shared" ref="B68:R68" si="11">SUM(B62:B67)</f>
        <v>1755</v>
      </c>
      <c r="C68" s="253">
        <f t="shared" si="11"/>
        <v>1.0000000000000002</v>
      </c>
      <c r="D68" s="119">
        <f t="shared" si="11"/>
        <v>8</v>
      </c>
      <c r="E68" s="253">
        <f t="shared" si="11"/>
        <v>1</v>
      </c>
      <c r="F68" s="119">
        <f t="shared" si="11"/>
        <v>1023</v>
      </c>
      <c r="G68" s="253">
        <f t="shared" si="11"/>
        <v>0.99999999999999989</v>
      </c>
      <c r="H68" s="119">
        <f t="shared" si="11"/>
        <v>563</v>
      </c>
      <c r="I68" s="253">
        <f t="shared" si="11"/>
        <v>1</v>
      </c>
      <c r="J68" s="119">
        <f t="shared" si="11"/>
        <v>329</v>
      </c>
      <c r="K68" s="253">
        <f t="shared" si="11"/>
        <v>1</v>
      </c>
      <c r="L68" s="119">
        <f t="shared" si="11"/>
        <v>33</v>
      </c>
      <c r="M68" s="253">
        <f t="shared" si="11"/>
        <v>1</v>
      </c>
      <c r="N68" s="119">
        <f t="shared" si="11"/>
        <v>10</v>
      </c>
      <c r="O68" s="253">
        <f t="shared" si="11"/>
        <v>1</v>
      </c>
      <c r="P68" s="119">
        <f t="shared" si="11"/>
        <v>10</v>
      </c>
      <c r="Q68" s="253">
        <f t="shared" si="11"/>
        <v>1</v>
      </c>
      <c r="R68" s="1640">
        <f t="shared" si="11"/>
        <v>3731</v>
      </c>
    </row>
    <row r="69" spans="1:18" s="1301" customFormat="1" ht="15.75" customHeight="1" thickBot="1" x14ac:dyDescent="0.3">
      <c r="A69" s="2262" t="s">
        <v>412</v>
      </c>
      <c r="B69" s="2263"/>
      <c r="C69" s="2263"/>
      <c r="D69" s="2263"/>
      <c r="E69" s="2263"/>
      <c r="F69" s="2263"/>
      <c r="G69" s="2263"/>
      <c r="H69" s="2263"/>
      <c r="I69" s="2263"/>
      <c r="J69" s="2263"/>
      <c r="K69" s="2263"/>
      <c r="L69" s="2263"/>
      <c r="M69" s="2263"/>
      <c r="N69" s="2263"/>
      <c r="O69" s="2263"/>
      <c r="P69" s="2263"/>
      <c r="Q69" s="2263"/>
      <c r="R69" s="2264"/>
    </row>
    <row r="70" spans="1:18" s="1301" customFormat="1" x14ac:dyDescent="0.25">
      <c r="A70" s="93" t="s">
        <v>302</v>
      </c>
      <c r="B70" s="438">
        <v>59</v>
      </c>
      <c r="C70" s="446">
        <f>SUM(B70/B74)</f>
        <v>3.3618233618233621E-2</v>
      </c>
      <c r="D70" s="438">
        <v>0</v>
      </c>
      <c r="E70" s="446">
        <f>SUM(D70/D74)</f>
        <v>0</v>
      </c>
      <c r="F70" s="438">
        <v>0</v>
      </c>
      <c r="G70" s="446">
        <f>SUM(F70/F74)</f>
        <v>0</v>
      </c>
      <c r="H70" s="438">
        <v>0</v>
      </c>
      <c r="I70" s="446">
        <f>SUM(H70/H74)</f>
        <v>0</v>
      </c>
      <c r="J70" s="438">
        <v>0</v>
      </c>
      <c r="K70" s="446">
        <f>SUM(J70/J74)</f>
        <v>0</v>
      </c>
      <c r="L70" s="438">
        <v>3</v>
      </c>
      <c r="M70" s="446">
        <f>SUM(L70/L74)</f>
        <v>9.0909090909090912E-2</v>
      </c>
      <c r="N70" s="438">
        <v>0</v>
      </c>
      <c r="O70" s="446">
        <f>SUM(N70/N74)</f>
        <v>0</v>
      </c>
      <c r="P70" s="438">
        <v>0</v>
      </c>
      <c r="Q70" s="446">
        <f>SUM(P70/P74)</f>
        <v>0</v>
      </c>
      <c r="R70" s="1641">
        <f>SUM(B70,D70,F70,H70,J70,L70,N70,P70)</f>
        <v>62</v>
      </c>
    </row>
    <row r="71" spans="1:18" s="1301" customFormat="1" x14ac:dyDescent="0.25">
      <c r="A71" s="94" t="s">
        <v>303</v>
      </c>
      <c r="B71" s="438">
        <v>920</v>
      </c>
      <c r="C71" s="450">
        <f>SUM(B71/B74)</f>
        <v>0.5242165242165242</v>
      </c>
      <c r="D71" s="438">
        <v>8</v>
      </c>
      <c r="E71" s="450">
        <f>SUM(D71/D74)</f>
        <v>1</v>
      </c>
      <c r="F71" s="438">
        <v>31</v>
      </c>
      <c r="G71" s="450">
        <f>SUM(F71/F74)</f>
        <v>3.0303030303030304E-2</v>
      </c>
      <c r="H71" s="438">
        <v>140</v>
      </c>
      <c r="I71" s="450">
        <f>SUM(H71/H74)</f>
        <v>0.24866785079928952</v>
      </c>
      <c r="J71" s="438">
        <v>35</v>
      </c>
      <c r="K71" s="450">
        <f>SUM(J71/J74)</f>
        <v>0.10638297872340426</v>
      </c>
      <c r="L71" s="438">
        <v>29</v>
      </c>
      <c r="M71" s="450">
        <f>SUM(L71/L74)</f>
        <v>0.87878787878787878</v>
      </c>
      <c r="N71" s="438">
        <v>3</v>
      </c>
      <c r="O71" s="450">
        <f>SUM(N71/N74)</f>
        <v>0.3</v>
      </c>
      <c r="P71" s="438">
        <v>3</v>
      </c>
      <c r="Q71" s="450">
        <f>SUM(P71/P74)</f>
        <v>0.3</v>
      </c>
      <c r="R71" s="1642">
        <f>SUM(B71,D71,F71,H71,J71,L71,N71,P71)</f>
        <v>1169</v>
      </c>
    </row>
    <row r="72" spans="1:18" s="1301" customFormat="1" x14ac:dyDescent="0.25">
      <c r="A72" s="94" t="s">
        <v>304</v>
      </c>
      <c r="B72" s="438">
        <v>489</v>
      </c>
      <c r="C72" s="450">
        <f>SUM(B72/B74)</f>
        <v>0.27863247863247864</v>
      </c>
      <c r="D72" s="438">
        <v>0</v>
      </c>
      <c r="E72" s="450">
        <f>SUM(D72/D74)</f>
        <v>0</v>
      </c>
      <c r="F72" s="438">
        <v>252</v>
      </c>
      <c r="G72" s="450">
        <f>SUM(F72/F74)</f>
        <v>0.24633431085043989</v>
      </c>
      <c r="H72" s="438">
        <v>230</v>
      </c>
      <c r="I72" s="450">
        <f>SUM(H72/H74)</f>
        <v>0.40852575488454707</v>
      </c>
      <c r="J72" s="438">
        <v>36</v>
      </c>
      <c r="K72" s="450">
        <f>SUM(J72/J74)</f>
        <v>0.10942249240121581</v>
      </c>
      <c r="L72" s="438">
        <v>0</v>
      </c>
      <c r="M72" s="450">
        <f>SUM(L72/L74)</f>
        <v>0</v>
      </c>
      <c r="N72" s="438">
        <v>2</v>
      </c>
      <c r="O72" s="450">
        <f>SUM(N72/N74)</f>
        <v>0.2</v>
      </c>
      <c r="P72" s="438">
        <v>1</v>
      </c>
      <c r="Q72" s="450">
        <f>SUM(P72/P74)</f>
        <v>0.1</v>
      </c>
      <c r="R72" s="1642">
        <f>SUM(B72,D72,F72,H72,J72,L72,N72,P72)</f>
        <v>1010</v>
      </c>
    </row>
    <row r="73" spans="1:18" s="1301" customFormat="1" ht="15.75" thickBot="1" x14ac:dyDescent="0.3">
      <c r="A73" s="111" t="s">
        <v>413</v>
      </c>
      <c r="B73" s="442">
        <v>287</v>
      </c>
      <c r="C73" s="453">
        <f>SUM(B73/B74)</f>
        <v>0.16353276353276353</v>
      </c>
      <c r="D73" s="442">
        <v>0</v>
      </c>
      <c r="E73" s="453">
        <f>SUM(D73/D74)</f>
        <v>0</v>
      </c>
      <c r="F73" s="442">
        <v>740</v>
      </c>
      <c r="G73" s="453">
        <f>SUM(F73/F74)</f>
        <v>0.72336265884652984</v>
      </c>
      <c r="H73" s="442">
        <v>193</v>
      </c>
      <c r="I73" s="453">
        <f>SUM(H73/H74)</f>
        <v>0.34280639431616339</v>
      </c>
      <c r="J73" s="442">
        <v>258</v>
      </c>
      <c r="K73" s="453">
        <f>SUM(J73/J74)</f>
        <v>0.78419452887537999</v>
      </c>
      <c r="L73" s="442">
        <v>1</v>
      </c>
      <c r="M73" s="453">
        <f>SUM(L73/L74)</f>
        <v>3.0303030303030304E-2</v>
      </c>
      <c r="N73" s="442">
        <v>5</v>
      </c>
      <c r="O73" s="453">
        <f>SUM(N73/N74)</f>
        <v>0.5</v>
      </c>
      <c r="P73" s="442">
        <v>6</v>
      </c>
      <c r="Q73" s="453">
        <f>SUM(P73/P74)</f>
        <v>0.6</v>
      </c>
      <c r="R73" s="1643">
        <f>SUM(B73,D73,F73,H73,J73,L73,N73,P73)</f>
        <v>1490</v>
      </c>
    </row>
    <row r="74" spans="1:18" s="1301" customFormat="1" ht="16.5" thickTop="1" thickBot="1" x14ac:dyDescent="0.3">
      <c r="A74" s="125" t="s">
        <v>402</v>
      </c>
      <c r="B74" s="119">
        <f>SUM(B70:B73)</f>
        <v>1755</v>
      </c>
      <c r="C74" s="253">
        <f>SUM(B74/B74)</f>
        <v>1</v>
      </c>
      <c r="D74" s="119">
        <f>SUM(D70:D73)</f>
        <v>8</v>
      </c>
      <c r="E74" s="253">
        <f>SUM(E70:E73)</f>
        <v>1</v>
      </c>
      <c r="F74" s="119">
        <f>SUM(F70:F73)</f>
        <v>1023</v>
      </c>
      <c r="G74" s="253">
        <f>SUM(F74/F74)</f>
        <v>1</v>
      </c>
      <c r="H74" s="119">
        <f>SUM(H70:H73)</f>
        <v>563</v>
      </c>
      <c r="I74" s="253">
        <f>SUM(H74/H74)</f>
        <v>1</v>
      </c>
      <c r="J74" s="119">
        <f>SUM(J70:J73)</f>
        <v>329</v>
      </c>
      <c r="K74" s="253">
        <f>SUM(J74/J74)</f>
        <v>1</v>
      </c>
      <c r="L74" s="119">
        <f>SUM(L70:L73)</f>
        <v>33</v>
      </c>
      <c r="M74" s="253">
        <f>SUM(L74/L74)</f>
        <v>1</v>
      </c>
      <c r="N74" s="119">
        <f>SUM(N70:N73)</f>
        <v>10</v>
      </c>
      <c r="O74" s="253">
        <f>SUM(N74/N74)</f>
        <v>1</v>
      </c>
      <c r="P74" s="119">
        <f>SUM(P70:P73)</f>
        <v>10</v>
      </c>
      <c r="Q74" s="253">
        <f>SUM(P74/P74)</f>
        <v>1</v>
      </c>
      <c r="R74" s="1640">
        <f>SUM(R70:R73)</f>
        <v>3731</v>
      </c>
    </row>
    <row r="75" spans="1:18" s="1301" customFormat="1" ht="15.75" thickBot="1" x14ac:dyDescent="0.3">
      <c r="A75" s="2262" t="s">
        <v>414</v>
      </c>
      <c r="B75" s="2263"/>
      <c r="C75" s="2263"/>
      <c r="D75" s="2263"/>
      <c r="E75" s="2263"/>
      <c r="F75" s="2263"/>
      <c r="G75" s="2263"/>
      <c r="H75" s="2263"/>
      <c r="I75" s="2263"/>
      <c r="J75" s="2263"/>
      <c r="K75" s="2263"/>
      <c r="L75" s="2263"/>
      <c r="M75" s="2263"/>
      <c r="N75" s="2263"/>
      <c r="O75" s="2263"/>
      <c r="P75" s="2263"/>
      <c r="Q75" s="2263"/>
      <c r="R75" s="2264"/>
    </row>
    <row r="76" spans="1:18" s="1301" customFormat="1" x14ac:dyDescent="0.25">
      <c r="A76" s="110"/>
      <c r="B76" s="243" t="s">
        <v>415</v>
      </c>
      <c r="C76" s="244" t="s">
        <v>307</v>
      </c>
      <c r="D76" s="245" t="s">
        <v>415</v>
      </c>
      <c r="E76" s="246" t="s">
        <v>307</v>
      </c>
      <c r="F76" s="244" t="s">
        <v>415</v>
      </c>
      <c r="G76" s="244" t="s">
        <v>307</v>
      </c>
      <c r="H76" s="245" t="s">
        <v>415</v>
      </c>
      <c r="I76" s="246" t="s">
        <v>307</v>
      </c>
      <c r="J76" s="313" t="s">
        <v>415</v>
      </c>
      <c r="K76" s="245" t="s">
        <v>307</v>
      </c>
      <c r="L76" s="246" t="s">
        <v>415</v>
      </c>
      <c r="M76" s="244" t="s">
        <v>307</v>
      </c>
      <c r="N76" s="244" t="s">
        <v>415</v>
      </c>
      <c r="O76" s="244" t="s">
        <v>307</v>
      </c>
      <c r="P76" s="245" t="s">
        <v>415</v>
      </c>
      <c r="Q76" s="246" t="s">
        <v>307</v>
      </c>
      <c r="R76" s="1644" t="s">
        <v>415</v>
      </c>
    </row>
    <row r="77" spans="1:18" s="1301" customFormat="1" x14ac:dyDescent="0.25">
      <c r="A77" s="94" t="s">
        <v>416</v>
      </c>
      <c r="B77" s="457">
        <v>7.7</v>
      </c>
      <c r="C77" s="458">
        <v>7</v>
      </c>
      <c r="D77" s="457">
        <v>13</v>
      </c>
      <c r="E77" s="459">
        <v>14</v>
      </c>
      <c r="F77" s="460">
        <v>6.1</v>
      </c>
      <c r="G77" s="458">
        <v>5</v>
      </c>
      <c r="H77" s="457">
        <v>9.1999999999999993</v>
      </c>
      <c r="I77" s="461">
        <v>9</v>
      </c>
      <c r="J77" s="460">
        <v>19.3</v>
      </c>
      <c r="K77" s="462">
        <v>19</v>
      </c>
      <c r="L77" s="463">
        <v>7.4</v>
      </c>
      <c r="M77" s="458">
        <v>7</v>
      </c>
      <c r="N77" s="460">
        <v>15.7</v>
      </c>
      <c r="O77" s="458">
        <v>18</v>
      </c>
      <c r="P77" s="457">
        <v>13.5</v>
      </c>
      <c r="Q77" s="461">
        <v>7</v>
      </c>
      <c r="R77" s="1647">
        <v>8.6</v>
      </c>
    </row>
    <row r="78" spans="1:18" s="1301" customFormat="1" x14ac:dyDescent="0.25">
      <c r="A78" s="97" t="s">
        <v>417</v>
      </c>
      <c r="B78" s="457">
        <v>2.2000000000000002</v>
      </c>
      <c r="C78" s="458">
        <v>2</v>
      </c>
      <c r="D78" s="457">
        <v>2.2000000000000002</v>
      </c>
      <c r="E78" s="459">
        <v>1</v>
      </c>
      <c r="F78" s="460">
        <v>1</v>
      </c>
      <c r="G78" s="458">
        <v>2</v>
      </c>
      <c r="H78" s="457">
        <v>1.9</v>
      </c>
      <c r="I78" s="461">
        <v>1</v>
      </c>
      <c r="J78" s="460">
        <v>7.5</v>
      </c>
      <c r="K78" s="462">
        <v>5</v>
      </c>
      <c r="L78" s="463">
        <v>1.7</v>
      </c>
      <c r="M78" s="458">
        <v>1</v>
      </c>
      <c r="N78" s="460">
        <v>5</v>
      </c>
      <c r="O78" s="458">
        <v>5</v>
      </c>
      <c r="P78" s="457">
        <v>11.7</v>
      </c>
      <c r="Q78" s="461">
        <v>9</v>
      </c>
      <c r="R78" s="1647">
        <v>2.6</v>
      </c>
    </row>
    <row r="79" spans="1:18" s="1301" customFormat="1" ht="15.75" thickBot="1" x14ac:dyDescent="0.3">
      <c r="A79" s="96" t="s">
        <v>418</v>
      </c>
      <c r="B79" s="464">
        <v>13.4</v>
      </c>
      <c r="C79" s="465">
        <v>11</v>
      </c>
      <c r="D79" s="464">
        <v>4.0999999999999996</v>
      </c>
      <c r="E79" s="466">
        <v>4</v>
      </c>
      <c r="F79" s="467">
        <v>32.5</v>
      </c>
      <c r="G79" s="465">
        <v>29</v>
      </c>
      <c r="H79" s="464">
        <v>21</v>
      </c>
      <c r="I79" s="468">
        <v>19</v>
      </c>
      <c r="J79" s="467">
        <v>52.9</v>
      </c>
      <c r="K79" s="469">
        <v>48</v>
      </c>
      <c r="L79" s="470">
        <v>5.8</v>
      </c>
      <c r="M79" s="465">
        <v>5</v>
      </c>
      <c r="N79" s="467">
        <v>26.2</v>
      </c>
      <c r="O79" s="465">
        <v>25</v>
      </c>
      <c r="P79" s="464">
        <v>36.200000000000003</v>
      </c>
      <c r="Q79" s="468">
        <v>28</v>
      </c>
      <c r="R79" s="1648">
        <v>23.3</v>
      </c>
    </row>
    <row r="80" spans="1:18" s="1301" customFormat="1" ht="15.75" hidden="1" customHeight="1" thickBot="1" x14ac:dyDescent="0.3">
      <c r="A80" s="2265" t="s">
        <v>992</v>
      </c>
      <c r="B80" s="2266"/>
      <c r="C80" s="2266"/>
      <c r="D80" s="2266"/>
      <c r="E80" s="2266"/>
      <c r="F80" s="2266"/>
      <c r="G80" s="2266"/>
      <c r="H80" s="2266"/>
      <c r="I80" s="2266"/>
      <c r="J80" s="2266"/>
      <c r="K80" s="2266"/>
      <c r="L80" s="2266"/>
      <c r="M80" s="2266"/>
      <c r="N80" s="2266"/>
      <c r="O80" s="2266"/>
      <c r="P80" s="2266"/>
      <c r="Q80" s="2266"/>
      <c r="R80" s="2267"/>
    </row>
    <row r="81" spans="1:18" s="1301" customFormat="1" ht="40.5" hidden="1" customHeight="1" thickBot="1" x14ac:dyDescent="0.3">
      <c r="A81" s="107"/>
      <c r="B81" s="2268" t="s">
        <v>393</v>
      </c>
      <c r="C81" s="2269"/>
      <c r="D81" s="2268" t="s">
        <v>394</v>
      </c>
      <c r="E81" s="2269"/>
      <c r="F81" s="2268" t="s">
        <v>294</v>
      </c>
      <c r="G81" s="2269"/>
      <c r="H81" s="2268" t="s">
        <v>297</v>
      </c>
      <c r="I81" s="2269"/>
      <c r="J81" s="2268" t="s">
        <v>395</v>
      </c>
      <c r="K81" s="2269"/>
      <c r="L81" s="2268" t="s">
        <v>396</v>
      </c>
      <c r="M81" s="2269"/>
      <c r="N81" s="2268" t="s">
        <v>397</v>
      </c>
      <c r="O81" s="2269"/>
      <c r="P81" s="2268" t="s">
        <v>398</v>
      </c>
      <c r="Q81" s="2269"/>
      <c r="R81" s="1636" t="s">
        <v>399</v>
      </c>
    </row>
    <row r="82" spans="1:18" s="1301" customFormat="1" ht="15.75" hidden="1" thickBot="1" x14ac:dyDescent="0.3">
      <c r="A82" s="2127" t="s">
        <v>400</v>
      </c>
      <c r="B82" s="2128"/>
      <c r="C82" s="2128"/>
      <c r="D82" s="2128"/>
      <c r="E82" s="2128"/>
      <c r="F82" s="2128"/>
      <c r="G82" s="2128"/>
      <c r="H82" s="2128"/>
      <c r="I82" s="2128"/>
      <c r="J82" s="2128"/>
      <c r="K82" s="2128"/>
      <c r="L82" s="2128"/>
      <c r="M82" s="2128"/>
      <c r="N82" s="2128"/>
      <c r="O82" s="2128"/>
      <c r="P82" s="2128"/>
      <c r="Q82" s="2128"/>
      <c r="R82" s="2129"/>
    </row>
    <row r="83" spans="1:18" s="1301" customFormat="1" hidden="1" x14ac:dyDescent="0.25">
      <c r="A83" s="102" t="s">
        <v>276</v>
      </c>
      <c r="B83" s="419">
        <v>115</v>
      </c>
      <c r="C83" s="420">
        <f>B83/B91</f>
        <v>6.5229722064662501E-2</v>
      </c>
      <c r="D83" s="419">
        <v>3</v>
      </c>
      <c r="E83" s="420">
        <f>D83/D91</f>
        <v>0.12</v>
      </c>
      <c r="F83" s="419">
        <v>22</v>
      </c>
      <c r="G83" s="420">
        <f>F83/F91</f>
        <v>2.0833333333333332E-2</v>
      </c>
      <c r="H83" s="419">
        <v>11</v>
      </c>
      <c r="I83" s="420">
        <f>H83/H91</f>
        <v>2.0146520146520148E-2</v>
      </c>
      <c r="J83" s="419">
        <v>0</v>
      </c>
      <c r="K83" s="420">
        <f>J83/J91</f>
        <v>0</v>
      </c>
      <c r="L83" s="419">
        <v>9</v>
      </c>
      <c r="M83" s="420">
        <f>L83/L91</f>
        <v>0.15</v>
      </c>
      <c r="N83" s="419">
        <v>0</v>
      </c>
      <c r="O83" s="420">
        <f>N83/N91</f>
        <v>0</v>
      </c>
      <c r="P83" s="419">
        <v>0</v>
      </c>
      <c r="Q83" s="420">
        <f>P83/P91</f>
        <v>0</v>
      </c>
      <c r="R83" s="1637">
        <f t="shared" ref="R83:R91" si="12">SUM(B83,D83,F83,H83,J83,L83,N83,P83)</f>
        <v>160</v>
      </c>
    </row>
    <row r="84" spans="1:18" s="1301" customFormat="1" hidden="1" x14ac:dyDescent="0.25">
      <c r="A84" s="100" t="s">
        <v>277</v>
      </c>
      <c r="B84" s="424">
        <v>296</v>
      </c>
      <c r="C84" s="425">
        <f>B84/B91</f>
        <v>0.16789563244469655</v>
      </c>
      <c r="D84" s="424">
        <v>4</v>
      </c>
      <c r="E84" s="425">
        <f>D84/D91</f>
        <v>0.16</v>
      </c>
      <c r="F84" s="424">
        <v>332</v>
      </c>
      <c r="G84" s="425">
        <f>F84/F91</f>
        <v>0.31439393939393939</v>
      </c>
      <c r="H84" s="424">
        <v>68</v>
      </c>
      <c r="I84" s="425">
        <f>H84/H91</f>
        <v>0.12454212454212454</v>
      </c>
      <c r="J84" s="424">
        <v>0</v>
      </c>
      <c r="K84" s="425">
        <f>J84/J91</f>
        <v>0</v>
      </c>
      <c r="L84" s="424">
        <v>5</v>
      </c>
      <c r="M84" s="425">
        <f>L84/L91</f>
        <v>8.3333333333333329E-2</v>
      </c>
      <c r="N84" s="424">
        <v>0</v>
      </c>
      <c r="O84" s="425">
        <f>N84/N91</f>
        <v>0</v>
      </c>
      <c r="P84" s="424">
        <v>1</v>
      </c>
      <c r="Q84" s="425">
        <f>P84/P91</f>
        <v>0.1111111111111111</v>
      </c>
      <c r="R84" s="1638">
        <f t="shared" si="12"/>
        <v>706</v>
      </c>
    </row>
    <row r="85" spans="1:18" s="1301" customFormat="1" hidden="1" x14ac:dyDescent="0.25">
      <c r="A85" s="100" t="s">
        <v>278</v>
      </c>
      <c r="B85" s="424">
        <v>374</v>
      </c>
      <c r="C85" s="425">
        <f>B85/B91</f>
        <v>0.21213840045377197</v>
      </c>
      <c r="D85" s="424">
        <v>2</v>
      </c>
      <c r="E85" s="425">
        <f>D85/D91</f>
        <v>0.08</v>
      </c>
      <c r="F85" s="424">
        <v>240</v>
      </c>
      <c r="G85" s="425">
        <f>F85/F91</f>
        <v>0.22727272727272727</v>
      </c>
      <c r="H85" s="424">
        <v>81</v>
      </c>
      <c r="I85" s="425">
        <f>H85/H91</f>
        <v>0.14835164835164835</v>
      </c>
      <c r="J85" s="424">
        <v>0</v>
      </c>
      <c r="K85" s="425">
        <f>J85/J91</f>
        <v>0</v>
      </c>
      <c r="L85" s="424">
        <v>13</v>
      </c>
      <c r="M85" s="425">
        <f>L85/L91</f>
        <v>0.21666666666666667</v>
      </c>
      <c r="N85" s="424">
        <v>0</v>
      </c>
      <c r="O85" s="425">
        <f>N85/N91</f>
        <v>0</v>
      </c>
      <c r="P85" s="424">
        <v>0</v>
      </c>
      <c r="Q85" s="425">
        <f>P85/P91</f>
        <v>0</v>
      </c>
      <c r="R85" s="1638">
        <f t="shared" si="12"/>
        <v>710</v>
      </c>
    </row>
    <row r="86" spans="1:18" s="1301" customFormat="1" hidden="1" x14ac:dyDescent="0.25">
      <c r="A86" s="100" t="s">
        <v>279</v>
      </c>
      <c r="B86" s="424">
        <v>384</v>
      </c>
      <c r="C86" s="425">
        <f>B86/B91</f>
        <v>0.21781055019852524</v>
      </c>
      <c r="D86" s="424">
        <v>3</v>
      </c>
      <c r="E86" s="425">
        <f>D86/D91</f>
        <v>0.12</v>
      </c>
      <c r="F86" s="424">
        <v>213</v>
      </c>
      <c r="G86" s="425">
        <f>F86/F91</f>
        <v>0.20170454545454544</v>
      </c>
      <c r="H86" s="424">
        <v>106</v>
      </c>
      <c r="I86" s="425">
        <f>H86/H91</f>
        <v>0.19413919413919414</v>
      </c>
      <c r="J86" s="424">
        <v>0</v>
      </c>
      <c r="K86" s="425">
        <f>J86/J91</f>
        <v>0</v>
      </c>
      <c r="L86" s="424">
        <v>13</v>
      </c>
      <c r="M86" s="425">
        <f>L86/L91</f>
        <v>0.21666666666666667</v>
      </c>
      <c r="N86" s="424">
        <v>0</v>
      </c>
      <c r="O86" s="425">
        <f>N86/N91</f>
        <v>0</v>
      </c>
      <c r="P86" s="424">
        <v>0</v>
      </c>
      <c r="Q86" s="425">
        <f>P86/P91</f>
        <v>0</v>
      </c>
      <c r="R86" s="1638">
        <f t="shared" si="12"/>
        <v>719</v>
      </c>
    </row>
    <row r="87" spans="1:18" s="1301" customFormat="1" hidden="1" x14ac:dyDescent="0.25">
      <c r="A87" s="100" t="s">
        <v>280</v>
      </c>
      <c r="B87" s="424">
        <v>229</v>
      </c>
      <c r="C87" s="425">
        <f>B87/B91</f>
        <v>0.12989222915484969</v>
      </c>
      <c r="D87" s="424">
        <v>2</v>
      </c>
      <c r="E87" s="425">
        <f>D87/D91</f>
        <v>0.08</v>
      </c>
      <c r="F87" s="424">
        <v>98</v>
      </c>
      <c r="G87" s="425">
        <f>F87/F91</f>
        <v>9.2803030303030304E-2</v>
      </c>
      <c r="H87" s="424">
        <v>79</v>
      </c>
      <c r="I87" s="425">
        <f>H87/H91</f>
        <v>0.1446886446886447</v>
      </c>
      <c r="J87" s="424">
        <v>0</v>
      </c>
      <c r="K87" s="425">
        <f>J87/J91</f>
        <v>0</v>
      </c>
      <c r="L87" s="424">
        <v>7</v>
      </c>
      <c r="M87" s="425">
        <f>L87/L91</f>
        <v>0.11666666666666667</v>
      </c>
      <c r="N87" s="424">
        <v>0</v>
      </c>
      <c r="O87" s="425">
        <f>N87/N91</f>
        <v>0</v>
      </c>
      <c r="P87" s="424">
        <v>0</v>
      </c>
      <c r="Q87" s="425">
        <f>P87/P91</f>
        <v>0</v>
      </c>
      <c r="R87" s="1638">
        <f t="shared" si="12"/>
        <v>415</v>
      </c>
    </row>
    <row r="88" spans="1:18" s="1301" customFormat="1" hidden="1" x14ac:dyDescent="0.25">
      <c r="A88" s="100" t="s">
        <v>281</v>
      </c>
      <c r="B88" s="424">
        <v>223</v>
      </c>
      <c r="C88" s="425">
        <f>B88/B91</f>
        <v>0.12648893930799773</v>
      </c>
      <c r="D88" s="424">
        <v>4</v>
      </c>
      <c r="E88" s="425">
        <f>D88/D91</f>
        <v>0.16</v>
      </c>
      <c r="F88" s="424">
        <v>93</v>
      </c>
      <c r="G88" s="425">
        <f>F88/F91</f>
        <v>8.8068181818181823E-2</v>
      </c>
      <c r="H88" s="424">
        <v>126</v>
      </c>
      <c r="I88" s="425">
        <f>H88/H91</f>
        <v>0.23076923076923078</v>
      </c>
      <c r="J88" s="424">
        <v>0</v>
      </c>
      <c r="K88" s="425">
        <f>J88/J91</f>
        <v>0</v>
      </c>
      <c r="L88" s="424">
        <v>8</v>
      </c>
      <c r="M88" s="425">
        <f>L88/L91</f>
        <v>0.13333333333333333</v>
      </c>
      <c r="N88" s="424">
        <v>0</v>
      </c>
      <c r="O88" s="425">
        <f>N88/N91</f>
        <v>0</v>
      </c>
      <c r="P88" s="424">
        <v>3</v>
      </c>
      <c r="Q88" s="425">
        <f>P88/P91</f>
        <v>0.33333333333333331</v>
      </c>
      <c r="R88" s="1638">
        <f t="shared" si="12"/>
        <v>457</v>
      </c>
    </row>
    <row r="89" spans="1:18" s="1301" customFormat="1" hidden="1" x14ac:dyDescent="0.25">
      <c r="A89" s="100" t="s">
        <v>282</v>
      </c>
      <c r="B89" s="424">
        <v>138</v>
      </c>
      <c r="C89" s="425">
        <f>B89/B91</f>
        <v>7.8275666477595013E-2</v>
      </c>
      <c r="D89" s="424">
        <v>7</v>
      </c>
      <c r="E89" s="425">
        <f>D89/D91</f>
        <v>0.28000000000000003</v>
      </c>
      <c r="F89" s="424">
        <v>55</v>
      </c>
      <c r="G89" s="425">
        <f>F89/F91</f>
        <v>5.2083333333333336E-2</v>
      </c>
      <c r="H89" s="424">
        <v>75</v>
      </c>
      <c r="I89" s="425">
        <f>H89/H91</f>
        <v>0.13736263736263737</v>
      </c>
      <c r="J89" s="424">
        <v>102</v>
      </c>
      <c r="K89" s="425">
        <f>J89/J91</f>
        <v>0.28099173553719009</v>
      </c>
      <c r="L89" s="424">
        <v>5</v>
      </c>
      <c r="M89" s="425">
        <f>L89/L91</f>
        <v>8.3333333333333329E-2</v>
      </c>
      <c r="N89" s="424">
        <v>5</v>
      </c>
      <c r="O89" s="425">
        <f>N89/N91</f>
        <v>1</v>
      </c>
      <c r="P89" s="424">
        <v>4</v>
      </c>
      <c r="Q89" s="425">
        <f>P89/P91</f>
        <v>0.44444444444444442</v>
      </c>
      <c r="R89" s="1638">
        <f t="shared" si="12"/>
        <v>391</v>
      </c>
    </row>
    <row r="90" spans="1:18" s="1301" customFormat="1" ht="15.75" hidden="1" thickBot="1" x14ac:dyDescent="0.3">
      <c r="A90" s="692" t="s">
        <v>401</v>
      </c>
      <c r="B90" s="429">
        <v>4</v>
      </c>
      <c r="C90" s="430">
        <f>B90/B91</f>
        <v>2.2688598979013048E-3</v>
      </c>
      <c r="D90" s="429">
        <v>0</v>
      </c>
      <c r="E90" s="430">
        <f>D90/D91</f>
        <v>0</v>
      </c>
      <c r="F90" s="429">
        <v>3</v>
      </c>
      <c r="G90" s="430">
        <f>F90/F91</f>
        <v>2.840909090909091E-3</v>
      </c>
      <c r="H90" s="429">
        <v>0</v>
      </c>
      <c r="I90" s="430">
        <f>H90/H91</f>
        <v>0</v>
      </c>
      <c r="J90" s="429">
        <v>261</v>
      </c>
      <c r="K90" s="430">
        <f>J90/J91</f>
        <v>0.71900826446280997</v>
      </c>
      <c r="L90" s="429">
        <v>0</v>
      </c>
      <c r="M90" s="430">
        <f>L90/L91</f>
        <v>0</v>
      </c>
      <c r="N90" s="429">
        <v>0</v>
      </c>
      <c r="O90" s="430">
        <f>N90/N91</f>
        <v>0</v>
      </c>
      <c r="P90" s="429">
        <v>1</v>
      </c>
      <c r="Q90" s="430">
        <f>P90/P91</f>
        <v>0.1111111111111111</v>
      </c>
      <c r="R90" s="1639">
        <f t="shared" si="12"/>
        <v>269</v>
      </c>
    </row>
    <row r="91" spans="1:18" s="1301" customFormat="1" ht="16.5" hidden="1" thickTop="1" thickBot="1" x14ac:dyDescent="0.3">
      <c r="A91" s="125" t="s">
        <v>402</v>
      </c>
      <c r="B91" s="119">
        <f t="shared" ref="B91:Q91" si="13">SUM(B83:B90)</f>
        <v>1763</v>
      </c>
      <c r="C91" s="253">
        <f t="shared" si="13"/>
        <v>1</v>
      </c>
      <c r="D91" s="119">
        <f>SUM(D83:D90)</f>
        <v>25</v>
      </c>
      <c r="E91" s="253">
        <f t="shared" si="13"/>
        <v>1</v>
      </c>
      <c r="F91" s="119">
        <f t="shared" si="13"/>
        <v>1056</v>
      </c>
      <c r="G91" s="253">
        <f t="shared" si="13"/>
        <v>1</v>
      </c>
      <c r="H91" s="119">
        <f t="shared" si="13"/>
        <v>546</v>
      </c>
      <c r="I91" s="253">
        <f t="shared" si="13"/>
        <v>1</v>
      </c>
      <c r="J91" s="119">
        <f t="shared" si="13"/>
        <v>363</v>
      </c>
      <c r="K91" s="253">
        <f t="shared" si="13"/>
        <v>1</v>
      </c>
      <c r="L91" s="119">
        <f t="shared" si="13"/>
        <v>60</v>
      </c>
      <c r="M91" s="253">
        <f t="shared" si="13"/>
        <v>1</v>
      </c>
      <c r="N91" s="119">
        <f t="shared" si="13"/>
        <v>5</v>
      </c>
      <c r="O91" s="253">
        <f t="shared" si="13"/>
        <v>1</v>
      </c>
      <c r="P91" s="119">
        <f t="shared" si="13"/>
        <v>9</v>
      </c>
      <c r="Q91" s="253">
        <f t="shared" si="13"/>
        <v>1</v>
      </c>
      <c r="R91" s="1640">
        <f t="shared" si="12"/>
        <v>3827</v>
      </c>
    </row>
    <row r="92" spans="1:18" s="30" customFormat="1" ht="15.75" hidden="1" thickBot="1" x14ac:dyDescent="0.3">
      <c r="A92" s="2127" t="s">
        <v>403</v>
      </c>
      <c r="B92" s="2128"/>
      <c r="C92" s="2128"/>
      <c r="D92" s="2128"/>
      <c r="E92" s="2128"/>
      <c r="F92" s="2128"/>
      <c r="G92" s="2128"/>
      <c r="H92" s="2128"/>
      <c r="I92" s="2128"/>
      <c r="J92" s="2128"/>
      <c r="K92" s="2128"/>
      <c r="L92" s="2128"/>
      <c r="M92" s="2128"/>
      <c r="N92" s="2128"/>
      <c r="O92" s="2128"/>
      <c r="P92" s="2128"/>
      <c r="Q92" s="2128"/>
      <c r="R92" s="2129"/>
    </row>
    <row r="93" spans="1:18" s="1301" customFormat="1" hidden="1" x14ac:dyDescent="0.25">
      <c r="A93" s="102" t="s">
        <v>286</v>
      </c>
      <c r="B93" s="434">
        <v>298</v>
      </c>
      <c r="C93" s="435">
        <f>SUM(B93/B99)</f>
        <v>0.16903006239364718</v>
      </c>
      <c r="D93" s="434">
        <v>3</v>
      </c>
      <c r="E93" s="435">
        <f>SUM(D93/D99)</f>
        <v>0.12</v>
      </c>
      <c r="F93" s="434">
        <v>167</v>
      </c>
      <c r="G93" s="435">
        <f>SUM(F93/F99)</f>
        <v>0.15814393939393939</v>
      </c>
      <c r="H93" s="434">
        <v>86</v>
      </c>
      <c r="I93" s="435">
        <f>SUM(H93/H99)</f>
        <v>0.1575091575091575</v>
      </c>
      <c r="J93" s="434">
        <v>76</v>
      </c>
      <c r="K93" s="435">
        <f>SUM(J93/J99)</f>
        <v>0.20936639118457301</v>
      </c>
      <c r="L93" s="434">
        <v>2</v>
      </c>
      <c r="M93" s="435">
        <f>SUM(L93/L99)</f>
        <v>3.3333333333333333E-2</v>
      </c>
      <c r="N93" s="434">
        <v>0</v>
      </c>
      <c r="O93" s="435">
        <f>SUM(N93/N99)</f>
        <v>0</v>
      </c>
      <c r="P93" s="434">
        <v>2</v>
      </c>
      <c r="Q93" s="435">
        <f>SUM(P93/P99)</f>
        <v>0.22222222222222221</v>
      </c>
      <c r="R93" s="1637">
        <f t="shared" ref="R93:R98" si="14">SUM(B93,D93,F93,H93,J93,L93,N93,P93)</f>
        <v>634</v>
      </c>
    </row>
    <row r="94" spans="1:18" s="1301" customFormat="1" hidden="1" x14ac:dyDescent="0.25">
      <c r="A94" s="100" t="s">
        <v>287</v>
      </c>
      <c r="B94" s="438">
        <v>155</v>
      </c>
      <c r="C94" s="439">
        <f>SUM(B94/B99)</f>
        <v>8.7918321043675557E-2</v>
      </c>
      <c r="D94" s="438">
        <v>1</v>
      </c>
      <c r="E94" s="439">
        <f>SUM(D94/D99)</f>
        <v>0.04</v>
      </c>
      <c r="F94" s="438">
        <v>76</v>
      </c>
      <c r="G94" s="439">
        <f>SUM(F94/F99)</f>
        <v>7.1969696969696975E-2</v>
      </c>
      <c r="H94" s="438">
        <v>62</v>
      </c>
      <c r="I94" s="439">
        <f>SUM(H94/H99)</f>
        <v>0.11355311355311355</v>
      </c>
      <c r="J94" s="438">
        <v>25</v>
      </c>
      <c r="K94" s="439">
        <f>SUM(J94/J99)</f>
        <v>6.8870523415977963E-2</v>
      </c>
      <c r="L94" s="438">
        <v>38</v>
      </c>
      <c r="M94" s="439">
        <f>SUM(L94/L99)</f>
        <v>0.6333333333333333</v>
      </c>
      <c r="N94" s="438">
        <v>0</v>
      </c>
      <c r="O94" s="439">
        <f>SUM(N94/N99)</f>
        <v>0</v>
      </c>
      <c r="P94" s="438">
        <v>0</v>
      </c>
      <c r="Q94" s="439">
        <f>SUM(P94/P99)</f>
        <v>0</v>
      </c>
      <c r="R94" s="1638">
        <f t="shared" si="14"/>
        <v>357</v>
      </c>
    </row>
    <row r="95" spans="1:18" s="1301" customFormat="1" hidden="1" x14ac:dyDescent="0.25">
      <c r="A95" s="100" t="s">
        <v>288</v>
      </c>
      <c r="B95" s="438">
        <v>34</v>
      </c>
      <c r="C95" s="439">
        <f>SUM(B95/B99)</f>
        <v>1.9285309132161088E-2</v>
      </c>
      <c r="D95" s="438">
        <v>1</v>
      </c>
      <c r="E95" s="439">
        <f>SUM(D95/D99)</f>
        <v>0.04</v>
      </c>
      <c r="F95" s="438">
        <v>13</v>
      </c>
      <c r="G95" s="439">
        <f>SUM(F95/F99)</f>
        <v>1.231060606060606E-2</v>
      </c>
      <c r="H95" s="438">
        <v>9</v>
      </c>
      <c r="I95" s="439">
        <f>SUM(H95/H99)</f>
        <v>1.6483516483516484E-2</v>
      </c>
      <c r="J95" s="438">
        <v>5</v>
      </c>
      <c r="K95" s="439">
        <f>SUM(J95/J99)</f>
        <v>1.3774104683195593E-2</v>
      </c>
      <c r="L95" s="438">
        <v>0</v>
      </c>
      <c r="M95" s="439">
        <f>SUM(L95/L99)</f>
        <v>0</v>
      </c>
      <c r="N95" s="438">
        <v>0</v>
      </c>
      <c r="O95" s="439">
        <f>SUM(N95/N99)</f>
        <v>0</v>
      </c>
      <c r="P95" s="438">
        <v>0</v>
      </c>
      <c r="Q95" s="439">
        <f>SUM(P95/P99)</f>
        <v>0</v>
      </c>
      <c r="R95" s="1638">
        <f t="shared" si="14"/>
        <v>62</v>
      </c>
    </row>
    <row r="96" spans="1:18" s="1301" customFormat="1" hidden="1" x14ac:dyDescent="0.25">
      <c r="A96" s="100" t="s">
        <v>289</v>
      </c>
      <c r="B96" s="438">
        <v>525</v>
      </c>
      <c r="C96" s="439">
        <f>SUM(B96/B99)</f>
        <v>0.29778786159954623</v>
      </c>
      <c r="D96" s="438">
        <v>5</v>
      </c>
      <c r="E96" s="439">
        <f>SUM(D96/D99)</f>
        <v>0.2</v>
      </c>
      <c r="F96" s="438">
        <v>355</v>
      </c>
      <c r="G96" s="439">
        <f>SUM(F96/F99)</f>
        <v>0.33617424242424243</v>
      </c>
      <c r="H96" s="438">
        <v>160</v>
      </c>
      <c r="I96" s="439">
        <f>SUM(H96/H99)</f>
        <v>0.29304029304029305</v>
      </c>
      <c r="J96" s="438">
        <v>115</v>
      </c>
      <c r="K96" s="439">
        <f>SUM(J96/J99)</f>
        <v>0.3168044077134986</v>
      </c>
      <c r="L96" s="438">
        <v>6</v>
      </c>
      <c r="M96" s="439">
        <f>SUM(L96/L99)</f>
        <v>0.1</v>
      </c>
      <c r="N96" s="438">
        <v>2</v>
      </c>
      <c r="O96" s="439">
        <f>SUM(N96/N99)</f>
        <v>0.4</v>
      </c>
      <c r="P96" s="438">
        <v>4</v>
      </c>
      <c r="Q96" s="439">
        <f>SUM(P96/P99)</f>
        <v>0.44444444444444442</v>
      </c>
      <c r="R96" s="1638">
        <f t="shared" si="14"/>
        <v>1172</v>
      </c>
    </row>
    <row r="97" spans="1:18" s="1301" customFormat="1" hidden="1" x14ac:dyDescent="0.25">
      <c r="A97" s="100" t="s">
        <v>404</v>
      </c>
      <c r="B97" s="438">
        <v>626</v>
      </c>
      <c r="C97" s="439">
        <f>SUM(B97/B99)</f>
        <v>0.35507657402155418</v>
      </c>
      <c r="D97" s="438">
        <v>10</v>
      </c>
      <c r="E97" s="439">
        <f>SUM(D97/D99)</f>
        <v>0.4</v>
      </c>
      <c r="F97" s="438">
        <v>371</v>
      </c>
      <c r="G97" s="439">
        <f>SUM(F97/F99)</f>
        <v>0.35132575757575757</v>
      </c>
      <c r="H97" s="438">
        <v>199</v>
      </c>
      <c r="I97" s="439">
        <f>SUM(H97/H99)</f>
        <v>0.36446886446886445</v>
      </c>
      <c r="J97" s="438">
        <v>134</v>
      </c>
      <c r="K97" s="439">
        <f>SUM(J97/J99)</f>
        <v>0.36914600550964188</v>
      </c>
      <c r="L97" s="438">
        <v>7</v>
      </c>
      <c r="M97" s="439">
        <f>SUM(L97/L99)</f>
        <v>0.11666666666666667</v>
      </c>
      <c r="N97" s="438">
        <v>2</v>
      </c>
      <c r="O97" s="439">
        <f>SUM(N97/N99)</f>
        <v>0.4</v>
      </c>
      <c r="P97" s="438">
        <v>3</v>
      </c>
      <c r="Q97" s="439">
        <f>SUM(P97/P99)</f>
        <v>0.33333333333333331</v>
      </c>
      <c r="R97" s="1638">
        <f t="shared" si="14"/>
        <v>1352</v>
      </c>
    </row>
    <row r="98" spans="1:18" s="1301" customFormat="1" ht="15.75" hidden="1" thickBot="1" x14ac:dyDescent="0.3">
      <c r="A98" s="101" t="s">
        <v>291</v>
      </c>
      <c r="B98" s="442">
        <v>125</v>
      </c>
      <c r="C98" s="443">
        <f>SUM(B98/B99)</f>
        <v>7.0901871809415762E-2</v>
      </c>
      <c r="D98" s="442">
        <v>5</v>
      </c>
      <c r="E98" s="443">
        <f>SUM(D98/D99)</f>
        <v>0.2</v>
      </c>
      <c r="F98" s="442">
        <v>74</v>
      </c>
      <c r="G98" s="443">
        <f>SUM(F98/F99)</f>
        <v>7.0075757575757569E-2</v>
      </c>
      <c r="H98" s="442">
        <v>30</v>
      </c>
      <c r="I98" s="443">
        <f>SUM(H98/H99)</f>
        <v>5.4945054945054944E-2</v>
      </c>
      <c r="J98" s="442">
        <v>8</v>
      </c>
      <c r="K98" s="443">
        <f>SUM(J98/J99)</f>
        <v>2.2038567493112948E-2</v>
      </c>
      <c r="L98" s="442">
        <v>7</v>
      </c>
      <c r="M98" s="443">
        <f>SUM(L98/L99)</f>
        <v>0.11666666666666667</v>
      </c>
      <c r="N98" s="442">
        <v>1</v>
      </c>
      <c r="O98" s="443">
        <f>SUM(N98/N99)</f>
        <v>0.2</v>
      </c>
      <c r="P98" s="442">
        <v>0</v>
      </c>
      <c r="Q98" s="443">
        <f>SUM(P98/P99)</f>
        <v>0</v>
      </c>
      <c r="R98" s="1639">
        <f t="shared" si="14"/>
        <v>250</v>
      </c>
    </row>
    <row r="99" spans="1:18" s="1301" customFormat="1" ht="16.5" hidden="1" thickTop="1" thickBot="1" x14ac:dyDescent="0.3">
      <c r="A99" s="125" t="s">
        <v>402</v>
      </c>
      <c r="B99" s="119">
        <f t="shared" ref="B99:Q99" si="15">SUM(B93:B98)</f>
        <v>1763</v>
      </c>
      <c r="C99" s="253">
        <f t="shared" si="15"/>
        <v>1</v>
      </c>
      <c r="D99" s="119">
        <f t="shared" si="15"/>
        <v>25</v>
      </c>
      <c r="E99" s="253">
        <f t="shared" si="15"/>
        <v>1</v>
      </c>
      <c r="F99" s="119">
        <f t="shared" si="15"/>
        <v>1056</v>
      </c>
      <c r="G99" s="253">
        <f t="shared" si="15"/>
        <v>1</v>
      </c>
      <c r="H99" s="119">
        <f t="shared" si="15"/>
        <v>546</v>
      </c>
      <c r="I99" s="253">
        <f t="shared" si="15"/>
        <v>1</v>
      </c>
      <c r="J99" s="119">
        <f t="shared" si="15"/>
        <v>363</v>
      </c>
      <c r="K99" s="253">
        <f t="shared" si="15"/>
        <v>1</v>
      </c>
      <c r="L99" s="119">
        <f t="shared" si="15"/>
        <v>60</v>
      </c>
      <c r="M99" s="253">
        <f t="shared" si="15"/>
        <v>1</v>
      </c>
      <c r="N99" s="119">
        <f t="shared" si="15"/>
        <v>5</v>
      </c>
      <c r="O99" s="253">
        <f t="shared" si="15"/>
        <v>1</v>
      </c>
      <c r="P99" s="119">
        <f t="shared" si="15"/>
        <v>9</v>
      </c>
      <c r="Q99" s="253">
        <f t="shared" si="15"/>
        <v>1</v>
      </c>
      <c r="R99" s="1640">
        <f>SUM(B99,D99,F99,H99,J99,L99,N99,P99)</f>
        <v>3827</v>
      </c>
    </row>
    <row r="100" spans="1:18" s="1301" customFormat="1" ht="15.75" hidden="1" customHeight="1" thickBot="1" x14ac:dyDescent="0.3">
      <c r="A100" s="2127" t="s">
        <v>405</v>
      </c>
      <c r="B100" s="2128"/>
      <c r="C100" s="2128"/>
      <c r="D100" s="2128"/>
      <c r="E100" s="2128"/>
      <c r="F100" s="2128"/>
      <c r="G100" s="2128"/>
      <c r="H100" s="2128"/>
      <c r="I100" s="2128"/>
      <c r="J100" s="2128"/>
      <c r="K100" s="2128"/>
      <c r="L100" s="2128"/>
      <c r="M100" s="2128"/>
      <c r="N100" s="2128"/>
      <c r="O100" s="2128"/>
      <c r="P100" s="2128"/>
      <c r="Q100" s="2128"/>
      <c r="R100" s="2129"/>
    </row>
    <row r="101" spans="1:18" s="1301" customFormat="1" hidden="1" x14ac:dyDescent="0.25">
      <c r="A101" s="93" t="s">
        <v>406</v>
      </c>
      <c r="B101" s="434">
        <v>800</v>
      </c>
      <c r="C101" s="435">
        <f>SUM(B101/B107)</f>
        <v>0.45377197958026094</v>
      </c>
      <c r="D101" s="434">
        <v>16</v>
      </c>
      <c r="E101" s="435">
        <f>SUM(D101/D107)</f>
        <v>0.64</v>
      </c>
      <c r="F101" s="434">
        <v>439</v>
      </c>
      <c r="G101" s="435">
        <f>SUM(F101/F107)</f>
        <v>0.41571969696969696</v>
      </c>
      <c r="H101" s="434">
        <v>308</v>
      </c>
      <c r="I101" s="435">
        <f>SUM(H101/H107)</f>
        <v>0.5641025641025641</v>
      </c>
      <c r="J101" s="434">
        <v>46</v>
      </c>
      <c r="K101" s="435">
        <f>SUM(J101/J107)</f>
        <v>0.12672176308539945</v>
      </c>
      <c r="L101" s="434">
        <v>36</v>
      </c>
      <c r="M101" s="435">
        <f>SUM(L101/L107)</f>
        <v>0.6</v>
      </c>
      <c r="N101" s="434">
        <v>2</v>
      </c>
      <c r="O101" s="435">
        <f>SUM(N101/N107)</f>
        <v>0.4</v>
      </c>
      <c r="P101" s="434">
        <v>0</v>
      </c>
      <c r="Q101" s="435">
        <f>SUM(P101/P107)</f>
        <v>0</v>
      </c>
      <c r="R101" s="1637">
        <f t="shared" ref="R101:R106" si="16">SUM(B101,D101,F101,H101,J101,L101,N101,P101)</f>
        <v>1647</v>
      </c>
    </row>
    <row r="102" spans="1:18" s="1301" customFormat="1" hidden="1" x14ac:dyDescent="0.25">
      <c r="A102" s="94" t="s">
        <v>407</v>
      </c>
      <c r="B102" s="438">
        <v>459</v>
      </c>
      <c r="C102" s="439">
        <f>SUM(B102/B107)</f>
        <v>0.26035167328417469</v>
      </c>
      <c r="D102" s="438">
        <v>9</v>
      </c>
      <c r="E102" s="439">
        <f>SUM(D102/D107)</f>
        <v>0.36</v>
      </c>
      <c r="F102" s="438">
        <v>264</v>
      </c>
      <c r="G102" s="439">
        <f>SUM(F102/F107)</f>
        <v>0.25</v>
      </c>
      <c r="H102" s="438">
        <v>108</v>
      </c>
      <c r="I102" s="439">
        <f>SUM(H102/H107)</f>
        <v>0.19780219780219779</v>
      </c>
      <c r="J102" s="438">
        <v>36</v>
      </c>
      <c r="K102" s="439">
        <f>SUM(J102/J107)</f>
        <v>9.9173553719008267E-2</v>
      </c>
      <c r="L102" s="438">
        <v>17</v>
      </c>
      <c r="M102" s="439">
        <f>SUM(L102/L107)</f>
        <v>0.28333333333333333</v>
      </c>
      <c r="N102" s="438">
        <v>1</v>
      </c>
      <c r="O102" s="439">
        <f>SUM(N102/N107)</f>
        <v>0.2</v>
      </c>
      <c r="P102" s="438">
        <v>1</v>
      </c>
      <c r="Q102" s="439">
        <f>SUM(P102/P107)</f>
        <v>0.1111111111111111</v>
      </c>
      <c r="R102" s="1638">
        <f t="shared" si="16"/>
        <v>895</v>
      </c>
    </row>
    <row r="103" spans="1:18" s="1301" customFormat="1" hidden="1" x14ac:dyDescent="0.25">
      <c r="A103" s="94" t="s">
        <v>408</v>
      </c>
      <c r="B103" s="438">
        <v>250</v>
      </c>
      <c r="C103" s="439">
        <f>SUM(B103/B107)</f>
        <v>0.14180374361883152</v>
      </c>
      <c r="D103" s="438">
        <v>0</v>
      </c>
      <c r="E103" s="439">
        <f>SUM(D103/D107)</f>
        <v>0</v>
      </c>
      <c r="F103" s="438">
        <v>156</v>
      </c>
      <c r="G103" s="439">
        <f>SUM(F103/F107)</f>
        <v>0.14772727272727273</v>
      </c>
      <c r="H103" s="438">
        <v>59</v>
      </c>
      <c r="I103" s="439">
        <f>SUM(H103/H107)</f>
        <v>0.10805860805860806</v>
      </c>
      <c r="J103" s="438">
        <v>42</v>
      </c>
      <c r="K103" s="439">
        <f>SUM(J103/J107)</f>
        <v>0.11570247933884298</v>
      </c>
      <c r="L103" s="438">
        <v>6</v>
      </c>
      <c r="M103" s="439">
        <f>SUM(L103/L107)</f>
        <v>0.1</v>
      </c>
      <c r="N103" s="438">
        <v>0</v>
      </c>
      <c r="O103" s="439">
        <f>SUM(N103/N107)</f>
        <v>0</v>
      </c>
      <c r="P103" s="438">
        <v>1</v>
      </c>
      <c r="Q103" s="439">
        <f>SUM(P103/P107)</f>
        <v>0.1111111111111111</v>
      </c>
      <c r="R103" s="1638">
        <f t="shared" si="16"/>
        <v>514</v>
      </c>
    </row>
    <row r="104" spans="1:18" s="1301" customFormat="1" hidden="1" x14ac:dyDescent="0.25">
      <c r="A104" s="94" t="s">
        <v>409</v>
      </c>
      <c r="B104" s="438">
        <v>137</v>
      </c>
      <c r="C104" s="439">
        <f>SUM(B104/B107)</f>
        <v>7.7708451503119683E-2</v>
      </c>
      <c r="D104" s="438">
        <v>0</v>
      </c>
      <c r="E104" s="439">
        <f>SUM(D104/D107)</f>
        <v>0</v>
      </c>
      <c r="F104" s="438">
        <v>80</v>
      </c>
      <c r="G104" s="439">
        <f>SUM(F104/F107)</f>
        <v>7.575757575757576E-2</v>
      </c>
      <c r="H104" s="438">
        <v>34</v>
      </c>
      <c r="I104" s="439">
        <f>SUM(H104/H107)</f>
        <v>6.2271062271062272E-2</v>
      </c>
      <c r="J104" s="438">
        <v>41</v>
      </c>
      <c r="K104" s="439">
        <f>SUM(J104/J107)</f>
        <v>0.11294765840220386</v>
      </c>
      <c r="L104" s="438">
        <v>1</v>
      </c>
      <c r="M104" s="439">
        <f>SUM(L104/L107)</f>
        <v>1.6666666666666666E-2</v>
      </c>
      <c r="N104" s="438">
        <v>0</v>
      </c>
      <c r="O104" s="439">
        <f>SUM(N104/N107)</f>
        <v>0</v>
      </c>
      <c r="P104" s="438">
        <v>2</v>
      </c>
      <c r="Q104" s="439">
        <f>SUM(P104/P107)</f>
        <v>0.22222222222222221</v>
      </c>
      <c r="R104" s="1638">
        <f t="shared" si="16"/>
        <v>295</v>
      </c>
    </row>
    <row r="105" spans="1:18" s="1301" customFormat="1" hidden="1" x14ac:dyDescent="0.25">
      <c r="A105" s="94" t="s">
        <v>410</v>
      </c>
      <c r="B105" s="438">
        <v>56</v>
      </c>
      <c r="C105" s="439">
        <f>SUM(B105/B107)</f>
        <v>3.1764038570618262E-2</v>
      </c>
      <c r="D105" s="438">
        <v>0</v>
      </c>
      <c r="E105" s="439">
        <f>SUM(D105/D107)</f>
        <v>0</v>
      </c>
      <c r="F105" s="438">
        <v>52</v>
      </c>
      <c r="G105" s="439">
        <f>SUM(F105/F107)</f>
        <v>4.924242424242424E-2</v>
      </c>
      <c r="H105" s="438">
        <v>13</v>
      </c>
      <c r="I105" s="439">
        <f>SUM(H105/H107)</f>
        <v>2.3809523809523808E-2</v>
      </c>
      <c r="J105" s="438">
        <v>33</v>
      </c>
      <c r="K105" s="439">
        <f>SUM(J105/J107)</f>
        <v>9.0909090909090912E-2</v>
      </c>
      <c r="L105" s="438">
        <v>0</v>
      </c>
      <c r="M105" s="439">
        <f>SUM(L105/L107)</f>
        <v>0</v>
      </c>
      <c r="N105" s="438">
        <v>0</v>
      </c>
      <c r="O105" s="439">
        <f>SUM(N105/N107)</f>
        <v>0</v>
      </c>
      <c r="P105" s="438">
        <v>1</v>
      </c>
      <c r="Q105" s="439">
        <f>SUM(P105/P107)</f>
        <v>0.1111111111111111</v>
      </c>
      <c r="R105" s="1638">
        <f t="shared" si="16"/>
        <v>155</v>
      </c>
    </row>
    <row r="106" spans="1:18" s="1301" customFormat="1" ht="15.75" hidden="1" thickBot="1" x14ac:dyDescent="0.3">
      <c r="A106" s="111" t="s">
        <v>411</v>
      </c>
      <c r="B106" s="442">
        <v>61</v>
      </c>
      <c r="C106" s="443">
        <f>SUM(B106/B107)</f>
        <v>3.4600113442994893E-2</v>
      </c>
      <c r="D106" s="442">
        <v>0</v>
      </c>
      <c r="E106" s="443">
        <f>SUM(D106/D107)</f>
        <v>0</v>
      </c>
      <c r="F106" s="442">
        <v>65</v>
      </c>
      <c r="G106" s="443">
        <f>SUM(F106/F107)</f>
        <v>6.1553030303030304E-2</v>
      </c>
      <c r="H106" s="442">
        <v>24</v>
      </c>
      <c r="I106" s="443">
        <f>SUM(H106/H107)</f>
        <v>4.3956043956043959E-2</v>
      </c>
      <c r="J106" s="442">
        <v>165</v>
      </c>
      <c r="K106" s="443">
        <f>SUM(J106/J107)</f>
        <v>0.45454545454545453</v>
      </c>
      <c r="L106" s="442">
        <v>0</v>
      </c>
      <c r="M106" s="443">
        <f>SUM(L106/L107)</f>
        <v>0</v>
      </c>
      <c r="N106" s="442">
        <v>2</v>
      </c>
      <c r="O106" s="443">
        <f>SUM(N106/N107)</f>
        <v>0.4</v>
      </c>
      <c r="P106" s="442">
        <v>4</v>
      </c>
      <c r="Q106" s="443">
        <f>SUM(P106/P107)</f>
        <v>0.44444444444444442</v>
      </c>
      <c r="R106" s="1639">
        <f t="shared" si="16"/>
        <v>321</v>
      </c>
    </row>
    <row r="107" spans="1:18" s="1301" customFormat="1" ht="16.5" hidden="1" thickTop="1" thickBot="1" x14ac:dyDescent="0.3">
      <c r="A107" s="125" t="s">
        <v>402</v>
      </c>
      <c r="B107" s="119">
        <f t="shared" ref="B107:R107" si="17">SUM(B101:B106)</f>
        <v>1763</v>
      </c>
      <c r="C107" s="253">
        <f t="shared" si="17"/>
        <v>1</v>
      </c>
      <c r="D107" s="119">
        <f t="shared" si="17"/>
        <v>25</v>
      </c>
      <c r="E107" s="253">
        <f t="shared" si="17"/>
        <v>1</v>
      </c>
      <c r="F107" s="119">
        <f t="shared" si="17"/>
        <v>1056</v>
      </c>
      <c r="G107" s="253">
        <f t="shared" si="17"/>
        <v>1</v>
      </c>
      <c r="H107" s="119">
        <f t="shared" si="17"/>
        <v>546</v>
      </c>
      <c r="I107" s="253">
        <f t="shared" si="17"/>
        <v>1</v>
      </c>
      <c r="J107" s="119">
        <f t="shared" si="17"/>
        <v>363</v>
      </c>
      <c r="K107" s="253">
        <f t="shared" si="17"/>
        <v>1</v>
      </c>
      <c r="L107" s="119">
        <f t="shared" si="17"/>
        <v>60</v>
      </c>
      <c r="M107" s="253">
        <f t="shared" si="17"/>
        <v>1</v>
      </c>
      <c r="N107" s="119">
        <f t="shared" si="17"/>
        <v>5</v>
      </c>
      <c r="O107" s="253">
        <f t="shared" si="17"/>
        <v>1</v>
      </c>
      <c r="P107" s="119">
        <f t="shared" si="17"/>
        <v>9</v>
      </c>
      <c r="Q107" s="253">
        <f t="shared" si="17"/>
        <v>1</v>
      </c>
      <c r="R107" s="1640">
        <f t="shared" si="17"/>
        <v>3827</v>
      </c>
    </row>
    <row r="108" spans="1:18" s="1301" customFormat="1" ht="15.75" hidden="1" customHeight="1" thickBot="1" x14ac:dyDescent="0.3">
      <c r="A108" s="2127" t="s">
        <v>412</v>
      </c>
      <c r="B108" s="2128"/>
      <c r="C108" s="2128"/>
      <c r="D108" s="2128"/>
      <c r="E108" s="2128"/>
      <c r="F108" s="2128"/>
      <c r="G108" s="2128"/>
      <c r="H108" s="2128"/>
      <c r="I108" s="2128"/>
      <c r="J108" s="2128"/>
      <c r="K108" s="2128"/>
      <c r="L108" s="2128"/>
      <c r="M108" s="2128"/>
      <c r="N108" s="2128"/>
      <c r="O108" s="2128"/>
      <c r="P108" s="2128"/>
      <c r="Q108" s="2128"/>
      <c r="R108" s="2129"/>
    </row>
    <row r="109" spans="1:18" s="1301" customFormat="1" hidden="1" x14ac:dyDescent="0.25">
      <c r="A109" s="93" t="s">
        <v>302</v>
      </c>
      <c r="B109" s="438">
        <v>42</v>
      </c>
      <c r="C109" s="446">
        <f>SUM(B109/B113)</f>
        <v>2.3823028927963699E-2</v>
      </c>
      <c r="D109" s="438">
        <v>5</v>
      </c>
      <c r="E109" s="446">
        <f>SUM(D109/D113)</f>
        <v>0.2</v>
      </c>
      <c r="F109" s="438">
        <v>0</v>
      </c>
      <c r="G109" s="446">
        <f>SUM(F109/F113)</f>
        <v>0</v>
      </c>
      <c r="H109" s="438">
        <v>1</v>
      </c>
      <c r="I109" s="446">
        <f>SUM(H109/H113)</f>
        <v>1.8315018315018315E-3</v>
      </c>
      <c r="J109" s="438">
        <v>0</v>
      </c>
      <c r="K109" s="446">
        <f>SUM(J109/J113)</f>
        <v>0</v>
      </c>
      <c r="L109" s="438">
        <v>3</v>
      </c>
      <c r="M109" s="446">
        <f>SUM(L109/L113)</f>
        <v>0.05</v>
      </c>
      <c r="N109" s="438">
        <v>0</v>
      </c>
      <c r="O109" s="446">
        <f>SUM(N109/N113)</f>
        <v>0</v>
      </c>
      <c r="P109" s="438">
        <v>0</v>
      </c>
      <c r="Q109" s="446">
        <f>SUM(P109/P113)</f>
        <v>0</v>
      </c>
      <c r="R109" s="1641">
        <f>SUM(B109,D109,F109,H109,J109,L109,N109,P109)</f>
        <v>51</v>
      </c>
    </row>
    <row r="110" spans="1:18" s="1301" customFormat="1" hidden="1" x14ac:dyDescent="0.25">
      <c r="A110" s="94" t="s">
        <v>303</v>
      </c>
      <c r="B110" s="438">
        <v>936</v>
      </c>
      <c r="C110" s="450">
        <f>SUM(B110/B113)</f>
        <v>0.53091321610890529</v>
      </c>
      <c r="D110" s="438">
        <v>19</v>
      </c>
      <c r="E110" s="450">
        <f>SUM(D110/D113)</f>
        <v>0.76</v>
      </c>
      <c r="F110" s="438">
        <v>28</v>
      </c>
      <c r="G110" s="450">
        <f>SUM(F110/F113)</f>
        <v>2.6515151515151516E-2</v>
      </c>
      <c r="H110" s="438">
        <v>126</v>
      </c>
      <c r="I110" s="450">
        <f>SUM(H110/H113)</f>
        <v>0.23076923076923078</v>
      </c>
      <c r="J110" s="438">
        <v>43</v>
      </c>
      <c r="K110" s="450">
        <f>SUM(J110/J113)</f>
        <v>0.1184573002754821</v>
      </c>
      <c r="L110" s="438">
        <v>50</v>
      </c>
      <c r="M110" s="450">
        <f>SUM(L110/L113)</f>
        <v>0.83333333333333337</v>
      </c>
      <c r="N110" s="438">
        <v>2</v>
      </c>
      <c r="O110" s="450">
        <f>SUM(N110/N113)</f>
        <v>0.4</v>
      </c>
      <c r="P110" s="438">
        <v>2</v>
      </c>
      <c r="Q110" s="450">
        <f>SUM(P110/P113)</f>
        <v>0.22222222222222221</v>
      </c>
      <c r="R110" s="1642">
        <f>SUM(B110,D110,F110,H110,J110,L110,N110,P110)</f>
        <v>1206</v>
      </c>
    </row>
    <row r="111" spans="1:18" s="1301" customFormat="1" hidden="1" x14ac:dyDescent="0.25">
      <c r="A111" s="94" t="s">
        <v>304</v>
      </c>
      <c r="B111" s="438">
        <v>486</v>
      </c>
      <c r="C111" s="450">
        <f>SUM(B111/B113)</f>
        <v>0.27566647759500851</v>
      </c>
      <c r="D111" s="438">
        <v>0</v>
      </c>
      <c r="E111" s="450">
        <f>SUM(D111/D113)</f>
        <v>0</v>
      </c>
      <c r="F111" s="438">
        <v>302</v>
      </c>
      <c r="G111" s="450">
        <f>SUM(F111/F113)</f>
        <v>0.28598484848484851</v>
      </c>
      <c r="H111" s="438">
        <v>244</v>
      </c>
      <c r="I111" s="450">
        <f>SUM(H111/H113)</f>
        <v>0.44688644688644691</v>
      </c>
      <c r="J111" s="438">
        <v>54</v>
      </c>
      <c r="K111" s="450">
        <f>SUM(J111/J113)</f>
        <v>0.1487603305785124</v>
      </c>
      <c r="L111" s="438">
        <v>7</v>
      </c>
      <c r="M111" s="450">
        <f>SUM(L111/L113)</f>
        <v>0.11666666666666667</v>
      </c>
      <c r="N111" s="438">
        <v>1</v>
      </c>
      <c r="O111" s="450">
        <f>SUM(N111/N113)</f>
        <v>0.2</v>
      </c>
      <c r="P111" s="438">
        <v>2</v>
      </c>
      <c r="Q111" s="450">
        <f>SUM(P111/P113)</f>
        <v>0.22222222222222221</v>
      </c>
      <c r="R111" s="1642">
        <f>SUM(B111,D111,F111,H111,J111,L111,N111,P111)</f>
        <v>1096</v>
      </c>
    </row>
    <row r="112" spans="1:18" s="1301" customFormat="1" ht="15.75" hidden="1" thickBot="1" x14ac:dyDescent="0.3">
      <c r="A112" s="111" t="s">
        <v>413</v>
      </c>
      <c r="B112" s="442">
        <v>299</v>
      </c>
      <c r="C112" s="453">
        <f>SUM(B112/B113)</f>
        <v>0.16959727736812252</v>
      </c>
      <c r="D112" s="442">
        <v>1</v>
      </c>
      <c r="E112" s="453">
        <f>SUM(D112/D113)</f>
        <v>0.04</v>
      </c>
      <c r="F112" s="442">
        <v>726</v>
      </c>
      <c r="G112" s="453">
        <f>SUM(F112/F113)</f>
        <v>0.6875</v>
      </c>
      <c r="H112" s="442">
        <v>175</v>
      </c>
      <c r="I112" s="453">
        <f>SUM(H112/H113)</f>
        <v>0.32051282051282054</v>
      </c>
      <c r="J112" s="442">
        <v>266</v>
      </c>
      <c r="K112" s="453">
        <f>SUM(J112/J113)</f>
        <v>0.73278236914600547</v>
      </c>
      <c r="L112" s="442">
        <v>0</v>
      </c>
      <c r="M112" s="453">
        <f>SUM(L112/L113)</f>
        <v>0</v>
      </c>
      <c r="N112" s="442">
        <v>2</v>
      </c>
      <c r="O112" s="453">
        <f>SUM(N112/N113)</f>
        <v>0.4</v>
      </c>
      <c r="P112" s="442">
        <v>5</v>
      </c>
      <c r="Q112" s="453">
        <f>SUM(P112/P113)</f>
        <v>0.55555555555555558</v>
      </c>
      <c r="R112" s="1643">
        <f>SUM(B112,D112,F112,H112,J112,L112,N112,P112)</f>
        <v>1474</v>
      </c>
    </row>
    <row r="113" spans="1:19" s="1301" customFormat="1" ht="16.5" hidden="1" thickTop="1" thickBot="1" x14ac:dyDescent="0.3">
      <c r="A113" s="125" t="s">
        <v>402</v>
      </c>
      <c r="B113" s="119">
        <f>SUM(B109:B112)</f>
        <v>1763</v>
      </c>
      <c r="C113" s="253">
        <f>SUM(B113/B113)</f>
        <v>1</v>
      </c>
      <c r="D113" s="119">
        <f t="shared" ref="D113:R113" si="18">SUM(D109:D112)</f>
        <v>25</v>
      </c>
      <c r="E113" s="253">
        <f t="shared" si="18"/>
        <v>1</v>
      </c>
      <c r="F113" s="119">
        <f t="shared" si="18"/>
        <v>1056</v>
      </c>
      <c r="G113" s="253">
        <f t="shared" si="18"/>
        <v>1</v>
      </c>
      <c r="H113" s="119">
        <f t="shared" si="18"/>
        <v>546</v>
      </c>
      <c r="I113" s="253">
        <f t="shared" si="18"/>
        <v>1</v>
      </c>
      <c r="J113" s="119">
        <f t="shared" si="18"/>
        <v>363</v>
      </c>
      <c r="K113" s="253">
        <f t="shared" si="18"/>
        <v>1</v>
      </c>
      <c r="L113" s="119">
        <f t="shared" si="18"/>
        <v>60</v>
      </c>
      <c r="M113" s="253">
        <f t="shared" si="18"/>
        <v>1</v>
      </c>
      <c r="N113" s="119">
        <f t="shared" si="18"/>
        <v>5</v>
      </c>
      <c r="O113" s="253">
        <f t="shared" si="18"/>
        <v>1</v>
      </c>
      <c r="P113" s="119">
        <f t="shared" si="18"/>
        <v>9</v>
      </c>
      <c r="Q113" s="253">
        <f t="shared" si="18"/>
        <v>1</v>
      </c>
      <c r="R113" s="1640">
        <f t="shared" si="18"/>
        <v>3827</v>
      </c>
    </row>
    <row r="114" spans="1:19" s="1301" customFormat="1" ht="15.75" hidden="1" thickBot="1" x14ac:dyDescent="0.3">
      <c r="A114" s="2127" t="s">
        <v>414</v>
      </c>
      <c r="B114" s="2128"/>
      <c r="C114" s="2128"/>
      <c r="D114" s="2128"/>
      <c r="E114" s="2128"/>
      <c r="F114" s="2128"/>
      <c r="G114" s="2128"/>
      <c r="H114" s="2128"/>
      <c r="I114" s="2128"/>
      <c r="J114" s="2128"/>
      <c r="K114" s="2128"/>
      <c r="L114" s="2128"/>
      <c r="M114" s="2128"/>
      <c r="N114" s="2128"/>
      <c r="O114" s="2128"/>
      <c r="P114" s="2128"/>
      <c r="Q114" s="2128"/>
      <c r="R114" s="2129"/>
    </row>
    <row r="115" spans="1:19" s="1301" customFormat="1" hidden="1" x14ac:dyDescent="0.25">
      <c r="A115" s="110"/>
      <c r="B115" s="245" t="s">
        <v>415</v>
      </c>
      <c r="C115" s="1893" t="s">
        <v>307</v>
      </c>
      <c r="D115" s="245" t="s">
        <v>415</v>
      </c>
      <c r="E115" s="246" t="s">
        <v>307</v>
      </c>
      <c r="F115" s="1893" t="s">
        <v>415</v>
      </c>
      <c r="G115" s="1893" t="s">
        <v>307</v>
      </c>
      <c r="H115" s="245" t="s">
        <v>415</v>
      </c>
      <c r="I115" s="246" t="s">
        <v>307</v>
      </c>
      <c r="J115" s="1894" t="s">
        <v>415</v>
      </c>
      <c r="K115" s="246" t="s">
        <v>307</v>
      </c>
      <c r="L115" s="245" t="s">
        <v>415</v>
      </c>
      <c r="M115" s="246" t="s">
        <v>307</v>
      </c>
      <c r="N115" s="1895" t="s">
        <v>415</v>
      </c>
      <c r="O115" s="1893" t="s">
        <v>307</v>
      </c>
      <c r="P115" s="245" t="s">
        <v>415</v>
      </c>
      <c r="Q115" s="246" t="s">
        <v>307</v>
      </c>
      <c r="R115" s="1644" t="s">
        <v>415</v>
      </c>
    </row>
    <row r="116" spans="1:19" s="1301" customFormat="1" hidden="1" x14ac:dyDescent="0.25">
      <c r="A116" s="94" t="s">
        <v>416</v>
      </c>
      <c r="B116" s="457">
        <v>7.9790130459444129</v>
      </c>
      <c r="C116" s="458">
        <v>7</v>
      </c>
      <c r="D116" s="457">
        <v>9.84</v>
      </c>
      <c r="E116" s="459">
        <v>11</v>
      </c>
      <c r="F116" s="460">
        <v>6.6846590909090908</v>
      </c>
      <c r="G116" s="458">
        <v>5</v>
      </c>
      <c r="H116" s="457">
        <v>10.1007326007326</v>
      </c>
      <c r="I116" s="461">
        <v>11</v>
      </c>
      <c r="J116" s="457">
        <v>19.369146005509641</v>
      </c>
      <c r="K116" s="461">
        <v>19</v>
      </c>
      <c r="L116" s="457">
        <v>7.833333333333333</v>
      </c>
      <c r="M116" s="461">
        <v>7</v>
      </c>
      <c r="N116" s="1896">
        <v>17.600000000000001</v>
      </c>
      <c r="O116" s="458">
        <v>18</v>
      </c>
      <c r="P116" s="457">
        <v>15.555555555555555</v>
      </c>
      <c r="Q116" s="461">
        <v>17</v>
      </c>
      <c r="R116" s="1647">
        <v>9</v>
      </c>
      <c r="S116" s="1825"/>
    </row>
    <row r="117" spans="1:19" s="1301" customFormat="1" hidden="1" x14ac:dyDescent="0.25">
      <c r="A117" s="97" t="s">
        <v>417</v>
      </c>
      <c r="B117" s="457">
        <v>2.1514463981849121</v>
      </c>
      <c r="C117" s="458">
        <v>2</v>
      </c>
      <c r="D117" s="457">
        <v>1.36</v>
      </c>
      <c r="E117" s="459">
        <v>1</v>
      </c>
      <c r="F117" s="460">
        <v>2.46875</v>
      </c>
      <c r="G117" s="458">
        <v>2</v>
      </c>
      <c r="H117" s="457">
        <v>2.0714285714285716</v>
      </c>
      <c r="I117" s="461">
        <v>1</v>
      </c>
      <c r="J117" s="457">
        <v>7.3911845730027546</v>
      </c>
      <c r="K117" s="461">
        <v>5</v>
      </c>
      <c r="L117" s="457">
        <v>1.5333333333333334</v>
      </c>
      <c r="M117" s="461">
        <v>1</v>
      </c>
      <c r="N117" s="1896">
        <v>6.8</v>
      </c>
      <c r="O117" s="458">
        <v>2</v>
      </c>
      <c r="P117" s="457">
        <v>11.555555555555555</v>
      </c>
      <c r="Q117" s="461">
        <v>5</v>
      </c>
      <c r="R117" s="1892">
        <v>2</v>
      </c>
    </row>
    <row r="118" spans="1:19" s="1301" customFormat="1" ht="15.75" hidden="1" thickBot="1" x14ac:dyDescent="0.3">
      <c r="A118" s="96" t="s">
        <v>418</v>
      </c>
      <c r="B118" s="464">
        <v>13.737946681792399</v>
      </c>
      <c r="C118" s="465">
        <v>11</v>
      </c>
      <c r="D118" s="464">
        <v>3.88</v>
      </c>
      <c r="E118" s="466">
        <v>3</v>
      </c>
      <c r="F118" s="467">
        <v>31.859848484848484</v>
      </c>
      <c r="G118" s="465">
        <v>28</v>
      </c>
      <c r="H118" s="464">
        <v>20.791208791208792</v>
      </c>
      <c r="I118" s="468">
        <v>19</v>
      </c>
      <c r="J118" s="464">
        <v>45.752066115702476</v>
      </c>
      <c r="K118" s="468">
        <v>41</v>
      </c>
      <c r="L118" s="464">
        <v>5.916666666666667</v>
      </c>
      <c r="M118" s="468">
        <v>5</v>
      </c>
      <c r="N118" s="1897">
        <v>29.8</v>
      </c>
      <c r="O118" s="465">
        <v>19</v>
      </c>
      <c r="P118" s="464">
        <v>45.666666666666664</v>
      </c>
      <c r="Q118" s="468">
        <v>33</v>
      </c>
      <c r="R118" s="1648">
        <v>19</v>
      </c>
    </row>
    <row r="119" spans="1:19" s="1301" customFormat="1" ht="15.75" hidden="1" customHeight="1" thickBot="1" x14ac:dyDescent="0.3">
      <c r="A119" s="2265" t="s">
        <v>114</v>
      </c>
      <c r="B119" s="2266"/>
      <c r="C119" s="2266"/>
      <c r="D119" s="2266"/>
      <c r="E119" s="2266"/>
      <c r="F119" s="2266"/>
      <c r="G119" s="2266"/>
      <c r="H119" s="2266"/>
      <c r="I119" s="2266"/>
      <c r="J119" s="2266"/>
      <c r="K119" s="2266"/>
      <c r="L119" s="2266"/>
      <c r="M119" s="2266"/>
      <c r="N119" s="2266"/>
      <c r="O119" s="2266"/>
      <c r="P119" s="2266"/>
      <c r="Q119" s="2266"/>
      <c r="R119" s="2267"/>
    </row>
    <row r="120" spans="1:19" s="1301" customFormat="1" ht="40.5" hidden="1" customHeight="1" thickBot="1" x14ac:dyDescent="0.3">
      <c r="A120" s="107"/>
      <c r="B120" s="2271" t="s">
        <v>393</v>
      </c>
      <c r="C120" s="2272"/>
      <c r="D120" s="2271" t="s">
        <v>394</v>
      </c>
      <c r="E120" s="2272"/>
      <c r="F120" s="2271" t="s">
        <v>294</v>
      </c>
      <c r="G120" s="2272"/>
      <c r="H120" s="2271" t="s">
        <v>297</v>
      </c>
      <c r="I120" s="2272"/>
      <c r="J120" s="2271" t="s">
        <v>395</v>
      </c>
      <c r="K120" s="2272"/>
      <c r="L120" s="2271" t="s">
        <v>396</v>
      </c>
      <c r="M120" s="2272"/>
      <c r="N120" s="2271" t="s">
        <v>397</v>
      </c>
      <c r="O120" s="2272"/>
      <c r="P120" s="2271" t="s">
        <v>398</v>
      </c>
      <c r="Q120" s="2272"/>
      <c r="R120" s="1636" t="s">
        <v>399</v>
      </c>
    </row>
    <row r="121" spans="1:19" s="1301" customFormat="1" ht="15.75" hidden="1" thickBot="1" x14ac:dyDescent="0.3">
      <c r="A121" s="2127" t="s">
        <v>400</v>
      </c>
      <c r="B121" s="2128"/>
      <c r="C121" s="2128"/>
      <c r="D121" s="2270"/>
      <c r="E121" s="2270"/>
      <c r="F121" s="2128"/>
      <c r="G121" s="2128"/>
      <c r="H121" s="2270"/>
      <c r="I121" s="2270"/>
      <c r="J121" s="2128"/>
      <c r="K121" s="2128"/>
      <c r="L121" s="2270"/>
      <c r="M121" s="2270"/>
      <c r="N121" s="2128"/>
      <c r="O121" s="2128"/>
      <c r="P121" s="2270"/>
      <c r="Q121" s="2270"/>
      <c r="R121" s="2135"/>
    </row>
    <row r="122" spans="1:19" s="1301" customFormat="1" hidden="1" x14ac:dyDescent="0.25">
      <c r="A122" s="102" t="s">
        <v>276</v>
      </c>
      <c r="B122" s="419">
        <v>122</v>
      </c>
      <c r="C122" s="420">
        <f>B122/B130</f>
        <v>6.3707571801566582E-2</v>
      </c>
      <c r="D122" s="419">
        <v>5</v>
      </c>
      <c r="E122" s="420">
        <f>D122/D130</f>
        <v>0.19230769230769232</v>
      </c>
      <c r="F122" s="419">
        <v>14</v>
      </c>
      <c r="G122" s="420">
        <f>F122/F130</f>
        <v>1.0378057820607857E-2</v>
      </c>
      <c r="H122" s="419">
        <v>8</v>
      </c>
      <c r="I122" s="420">
        <f>H122/H130</f>
        <v>1.8957345971563982E-2</v>
      </c>
      <c r="J122" s="419">
        <v>0</v>
      </c>
      <c r="K122" s="420">
        <f>J122/J130</f>
        <v>0</v>
      </c>
      <c r="L122" s="419">
        <v>15</v>
      </c>
      <c r="M122" s="420">
        <f>L122/L130</f>
        <v>0.20833333333333334</v>
      </c>
      <c r="N122" s="419">
        <v>0</v>
      </c>
      <c r="O122" s="420">
        <f>N122/N130</f>
        <v>0</v>
      </c>
      <c r="P122" s="419">
        <v>3</v>
      </c>
      <c r="Q122" s="420">
        <f>P122/P130</f>
        <v>0.2</v>
      </c>
      <c r="R122" s="1637">
        <f>SUM(B122,D122,F122,H122,J122,L122,N122,P122)</f>
        <v>167</v>
      </c>
    </row>
    <row r="123" spans="1:19" s="1301" customFormat="1" hidden="1" x14ac:dyDescent="0.25">
      <c r="A123" s="100" t="s">
        <v>277</v>
      </c>
      <c r="B123" s="424">
        <v>305</v>
      </c>
      <c r="C123" s="425">
        <f>B123/B130</f>
        <v>0.15926892950391644</v>
      </c>
      <c r="D123" s="424">
        <v>2</v>
      </c>
      <c r="E123" s="425">
        <f>D123/D130</f>
        <v>7.6923076923076927E-2</v>
      </c>
      <c r="F123" s="424">
        <v>439</v>
      </c>
      <c r="G123" s="425">
        <f>F123/F130</f>
        <v>0.32542624166048922</v>
      </c>
      <c r="H123" s="424">
        <v>42</v>
      </c>
      <c r="I123" s="425">
        <f>H123/H130</f>
        <v>9.9526066350710901E-2</v>
      </c>
      <c r="J123" s="424">
        <v>0</v>
      </c>
      <c r="K123" s="425">
        <f>J123/J130</f>
        <v>0</v>
      </c>
      <c r="L123" s="424">
        <v>14</v>
      </c>
      <c r="M123" s="425">
        <f>L123/L130</f>
        <v>0.19444444444444445</v>
      </c>
      <c r="N123" s="424">
        <v>1</v>
      </c>
      <c r="O123" s="425">
        <f>N123/N130</f>
        <v>8.3333333333333329E-2</v>
      </c>
      <c r="P123" s="424">
        <v>3</v>
      </c>
      <c r="Q123" s="425">
        <f>P123/P130</f>
        <v>0.2</v>
      </c>
      <c r="R123" s="1638">
        <f>SUM(B123,D123,F123,H123,J123,L123,N123,P123)</f>
        <v>806</v>
      </c>
    </row>
    <row r="124" spans="1:19" s="1301" customFormat="1" hidden="1" x14ac:dyDescent="0.25">
      <c r="A124" s="100" t="s">
        <v>278</v>
      </c>
      <c r="B124" s="424">
        <v>395</v>
      </c>
      <c r="C124" s="425">
        <f>B124/B130</f>
        <v>0.20626631853785901</v>
      </c>
      <c r="D124" s="424">
        <v>5</v>
      </c>
      <c r="E124" s="425">
        <f>D124/D130</f>
        <v>0.19230769230769232</v>
      </c>
      <c r="F124" s="424">
        <v>314</v>
      </c>
      <c r="G124" s="425">
        <f>F124/F130</f>
        <v>0.23276501111934766</v>
      </c>
      <c r="H124" s="424">
        <v>52</v>
      </c>
      <c r="I124" s="425">
        <f>H124/H130</f>
        <v>0.12322274881516587</v>
      </c>
      <c r="J124" s="424">
        <v>0</v>
      </c>
      <c r="K124" s="425">
        <f>J124/J130</f>
        <v>0</v>
      </c>
      <c r="L124" s="424">
        <v>16</v>
      </c>
      <c r="M124" s="425">
        <f>L124/L130</f>
        <v>0.22222222222222221</v>
      </c>
      <c r="N124" s="424">
        <v>0</v>
      </c>
      <c r="O124" s="425">
        <f>N124/N130</f>
        <v>0</v>
      </c>
      <c r="P124" s="424">
        <v>1</v>
      </c>
      <c r="Q124" s="425">
        <f>P124/P130</f>
        <v>6.6666666666666666E-2</v>
      </c>
      <c r="R124" s="1638">
        <f t="shared" ref="R124:R129" si="19">SUM(B124,D124,F124,H124,J124,L124,N124,P124)</f>
        <v>783</v>
      </c>
    </row>
    <row r="125" spans="1:19" s="1301" customFormat="1" hidden="1" x14ac:dyDescent="0.25">
      <c r="A125" s="100" t="s">
        <v>279</v>
      </c>
      <c r="B125" s="424">
        <v>424</v>
      </c>
      <c r="C125" s="425">
        <f>B125/B130</f>
        <v>0.22140992167101828</v>
      </c>
      <c r="D125" s="424">
        <v>7</v>
      </c>
      <c r="E125" s="425">
        <f>D125/D130</f>
        <v>0.26923076923076922</v>
      </c>
      <c r="F125" s="424">
        <v>292</v>
      </c>
      <c r="G125" s="425">
        <f>F125/F130</f>
        <v>0.21645663454410674</v>
      </c>
      <c r="H125" s="424">
        <v>85</v>
      </c>
      <c r="I125" s="425">
        <f>H125/H130</f>
        <v>0.2014218009478673</v>
      </c>
      <c r="J125" s="424">
        <v>0</v>
      </c>
      <c r="K125" s="425">
        <f>J125/J130</f>
        <v>0</v>
      </c>
      <c r="L125" s="424">
        <v>14</v>
      </c>
      <c r="M125" s="425">
        <f>L125/L130</f>
        <v>0.19444444444444445</v>
      </c>
      <c r="N125" s="424">
        <v>0</v>
      </c>
      <c r="O125" s="425">
        <f>N125/N130</f>
        <v>0</v>
      </c>
      <c r="P125" s="424">
        <v>1</v>
      </c>
      <c r="Q125" s="425">
        <f>P125/P130</f>
        <v>6.6666666666666666E-2</v>
      </c>
      <c r="R125" s="1638">
        <f t="shared" si="19"/>
        <v>823</v>
      </c>
    </row>
    <row r="126" spans="1:19" s="1301" customFormat="1" hidden="1" x14ac:dyDescent="0.25">
      <c r="A126" s="100" t="s">
        <v>280</v>
      </c>
      <c r="B126" s="424">
        <v>263</v>
      </c>
      <c r="C126" s="425">
        <f>B126/B130</f>
        <v>0.13733681462140993</v>
      </c>
      <c r="D126" s="424">
        <v>2</v>
      </c>
      <c r="E126" s="425">
        <f>D126/D130</f>
        <v>7.6923076923076927E-2</v>
      </c>
      <c r="F126" s="424">
        <v>131</v>
      </c>
      <c r="G126" s="425">
        <f>F126/F130</f>
        <v>9.7108969607116388E-2</v>
      </c>
      <c r="H126" s="424">
        <v>67</v>
      </c>
      <c r="I126" s="425">
        <f>H126/H130</f>
        <v>0.15876777251184834</v>
      </c>
      <c r="J126" s="424">
        <v>0</v>
      </c>
      <c r="K126" s="425">
        <f>J126/J130</f>
        <v>0</v>
      </c>
      <c r="L126" s="424">
        <v>2</v>
      </c>
      <c r="M126" s="425">
        <f>L126/L130</f>
        <v>2.7777777777777776E-2</v>
      </c>
      <c r="N126" s="424">
        <v>0</v>
      </c>
      <c r="O126" s="425">
        <f>N126/N130</f>
        <v>0</v>
      </c>
      <c r="P126" s="424">
        <v>0</v>
      </c>
      <c r="Q126" s="425">
        <f>P126/P130</f>
        <v>0</v>
      </c>
      <c r="R126" s="1638">
        <f t="shared" si="19"/>
        <v>465</v>
      </c>
    </row>
    <row r="127" spans="1:19" s="1301" customFormat="1" hidden="1" x14ac:dyDescent="0.25">
      <c r="A127" s="100" t="s">
        <v>281</v>
      </c>
      <c r="B127" s="424">
        <v>242</v>
      </c>
      <c r="C127" s="425">
        <f>B127/B130</f>
        <v>0.12637075718015667</v>
      </c>
      <c r="D127" s="424">
        <v>3</v>
      </c>
      <c r="E127" s="425">
        <f>D127/D130</f>
        <v>0.11538461538461539</v>
      </c>
      <c r="F127" s="424">
        <v>104</v>
      </c>
      <c r="G127" s="425">
        <f>F127/F130</f>
        <v>7.7094143810229804E-2</v>
      </c>
      <c r="H127" s="424">
        <v>101</v>
      </c>
      <c r="I127" s="425">
        <f>H127/H130</f>
        <v>0.23933649289099526</v>
      </c>
      <c r="J127" s="424">
        <v>0</v>
      </c>
      <c r="K127" s="425">
        <f>J127/J130</f>
        <v>0</v>
      </c>
      <c r="L127" s="424">
        <v>3</v>
      </c>
      <c r="M127" s="425">
        <f>L127/L130</f>
        <v>4.1666666666666664E-2</v>
      </c>
      <c r="N127" s="424">
        <v>1</v>
      </c>
      <c r="O127" s="425">
        <f>N127/N130</f>
        <v>8.3333333333333329E-2</v>
      </c>
      <c r="P127" s="424">
        <v>3</v>
      </c>
      <c r="Q127" s="425">
        <f>P127/P130</f>
        <v>0.2</v>
      </c>
      <c r="R127" s="1638">
        <f t="shared" si="19"/>
        <v>457</v>
      </c>
    </row>
    <row r="128" spans="1:19" s="1301" customFormat="1" hidden="1" x14ac:dyDescent="0.25">
      <c r="A128" s="100" t="s">
        <v>282</v>
      </c>
      <c r="B128" s="424">
        <v>164</v>
      </c>
      <c r="C128" s="425">
        <f>B128/B130</f>
        <v>8.563968668407311E-2</v>
      </c>
      <c r="D128" s="424">
        <v>2</v>
      </c>
      <c r="E128" s="425">
        <f>D128/D130</f>
        <v>7.6923076923076927E-2</v>
      </c>
      <c r="F128" s="424">
        <v>54</v>
      </c>
      <c r="G128" s="425">
        <f>F128/F130</f>
        <v>4.0029651593773162E-2</v>
      </c>
      <c r="H128" s="424">
        <v>67</v>
      </c>
      <c r="I128" s="425">
        <f>H128/H130</f>
        <v>0.15876777251184834</v>
      </c>
      <c r="J128" s="424">
        <v>101</v>
      </c>
      <c r="K128" s="425">
        <f>J128/J130</f>
        <v>0.26370757180156656</v>
      </c>
      <c r="L128" s="424">
        <v>8</v>
      </c>
      <c r="M128" s="425">
        <f>L128/L130</f>
        <v>0.1111111111111111</v>
      </c>
      <c r="N128" s="424">
        <v>10</v>
      </c>
      <c r="O128" s="425">
        <f>N128/N130</f>
        <v>0.83333333333333337</v>
      </c>
      <c r="P128" s="424">
        <v>3</v>
      </c>
      <c r="Q128" s="425">
        <f>P128/P130</f>
        <v>0.2</v>
      </c>
      <c r="R128" s="1638">
        <f t="shared" si="19"/>
        <v>409</v>
      </c>
    </row>
    <row r="129" spans="1:18" s="1301" customFormat="1" ht="15.75" hidden="1" thickBot="1" x14ac:dyDescent="0.3">
      <c r="A129" s="692" t="s">
        <v>401</v>
      </c>
      <c r="B129" s="429">
        <v>0</v>
      </c>
      <c r="C129" s="430">
        <f>B129/B130</f>
        <v>0</v>
      </c>
      <c r="D129" s="429">
        <v>0</v>
      </c>
      <c r="E129" s="430">
        <f>D129/D130</f>
        <v>0</v>
      </c>
      <c r="F129" s="429">
        <v>1</v>
      </c>
      <c r="G129" s="430">
        <f>F129/F130</f>
        <v>7.4128984432913266E-4</v>
      </c>
      <c r="H129" s="429">
        <v>0</v>
      </c>
      <c r="I129" s="430">
        <f>H129/H130</f>
        <v>0</v>
      </c>
      <c r="J129" s="429">
        <v>282</v>
      </c>
      <c r="K129" s="430">
        <f>J129/J130</f>
        <v>0.73629242819843344</v>
      </c>
      <c r="L129" s="429">
        <v>0</v>
      </c>
      <c r="M129" s="430">
        <f>L129/L130</f>
        <v>0</v>
      </c>
      <c r="N129" s="429">
        <v>0</v>
      </c>
      <c r="O129" s="430">
        <f>N129/N130</f>
        <v>0</v>
      </c>
      <c r="P129" s="429">
        <v>1</v>
      </c>
      <c r="Q129" s="430">
        <f>P129/P130</f>
        <v>6.6666666666666666E-2</v>
      </c>
      <c r="R129" s="1639">
        <f t="shared" si="19"/>
        <v>284</v>
      </c>
    </row>
    <row r="130" spans="1:18" s="1301" customFormat="1" ht="16.5" hidden="1" thickTop="1" thickBot="1" x14ac:dyDescent="0.3">
      <c r="A130" s="125" t="s">
        <v>402</v>
      </c>
      <c r="B130" s="119">
        <f t="shared" ref="B130:Q130" si="20">SUM(B122:B129)</f>
        <v>1915</v>
      </c>
      <c r="C130" s="253">
        <f t="shared" si="20"/>
        <v>0.99999999999999989</v>
      </c>
      <c r="D130" s="119">
        <f t="shared" si="20"/>
        <v>26</v>
      </c>
      <c r="E130" s="253">
        <f t="shared" si="20"/>
        <v>1</v>
      </c>
      <c r="F130" s="119">
        <f t="shared" si="20"/>
        <v>1349</v>
      </c>
      <c r="G130" s="253">
        <f t="shared" si="20"/>
        <v>1</v>
      </c>
      <c r="H130" s="119">
        <f t="shared" si="20"/>
        <v>422</v>
      </c>
      <c r="I130" s="253">
        <f t="shared" si="20"/>
        <v>1</v>
      </c>
      <c r="J130" s="119">
        <f t="shared" si="20"/>
        <v>383</v>
      </c>
      <c r="K130" s="253">
        <f t="shared" si="20"/>
        <v>1</v>
      </c>
      <c r="L130" s="119">
        <f t="shared" si="20"/>
        <v>72</v>
      </c>
      <c r="M130" s="253">
        <f t="shared" si="20"/>
        <v>1</v>
      </c>
      <c r="N130" s="119">
        <f t="shared" si="20"/>
        <v>12</v>
      </c>
      <c r="O130" s="253">
        <f t="shared" si="20"/>
        <v>1</v>
      </c>
      <c r="P130" s="119">
        <f t="shared" si="20"/>
        <v>15</v>
      </c>
      <c r="Q130" s="253">
        <f t="shared" si="20"/>
        <v>1</v>
      </c>
      <c r="R130" s="1640">
        <f>SUM(B130,D130,F130,H130,J130,L130,N130,P130)</f>
        <v>4194</v>
      </c>
    </row>
    <row r="131" spans="1:18" s="30" customFormat="1" ht="15.75" hidden="1" thickBot="1" x14ac:dyDescent="0.3">
      <c r="A131" s="2262" t="s">
        <v>403</v>
      </c>
      <c r="B131" s="2263"/>
      <c r="C131" s="2263"/>
      <c r="D131" s="2263"/>
      <c r="E131" s="2263"/>
      <c r="F131" s="2263"/>
      <c r="G131" s="2263"/>
      <c r="H131" s="2263"/>
      <c r="I131" s="2263"/>
      <c r="J131" s="2263"/>
      <c r="K131" s="2263"/>
      <c r="L131" s="2263"/>
      <c r="M131" s="2263"/>
      <c r="N131" s="2263"/>
      <c r="O131" s="2263"/>
      <c r="P131" s="2263"/>
      <c r="Q131" s="2263"/>
      <c r="R131" s="2264"/>
    </row>
    <row r="132" spans="1:18" s="1301" customFormat="1" hidden="1" x14ac:dyDescent="0.25">
      <c r="A132" s="102" t="s">
        <v>286</v>
      </c>
      <c r="B132" s="434">
        <v>288</v>
      </c>
      <c r="C132" s="435">
        <f>SUM(B132/B138)</f>
        <v>0.1503916449086162</v>
      </c>
      <c r="D132" s="434">
        <v>0</v>
      </c>
      <c r="E132" s="435">
        <f>SUM(D132/D138)</f>
        <v>0</v>
      </c>
      <c r="F132" s="434">
        <v>174</v>
      </c>
      <c r="G132" s="435">
        <f>SUM(F132/F138)</f>
        <v>0.12898443291326908</v>
      </c>
      <c r="H132" s="434">
        <v>28</v>
      </c>
      <c r="I132" s="435">
        <f>SUM(H132/H138)</f>
        <v>6.6350710900473939E-2</v>
      </c>
      <c r="J132" s="434">
        <v>79</v>
      </c>
      <c r="K132" s="435">
        <f>SUM(J132/J138)</f>
        <v>0.20626631853785901</v>
      </c>
      <c r="L132" s="434">
        <v>7</v>
      </c>
      <c r="M132" s="435">
        <f>SUM(L132/L138)</f>
        <v>9.7222222222222224E-2</v>
      </c>
      <c r="N132" s="434">
        <v>3</v>
      </c>
      <c r="O132" s="435">
        <f>SUM(N132/N138)</f>
        <v>0.25</v>
      </c>
      <c r="P132" s="434">
        <v>4</v>
      </c>
      <c r="Q132" s="435">
        <f>SUM(P132/P138)</f>
        <v>0.26666666666666666</v>
      </c>
      <c r="R132" s="1637">
        <f t="shared" ref="R132:R137" si="21">SUM(B132,D132,F132,H132,J132,L132,N132,P132)</f>
        <v>583</v>
      </c>
    </row>
    <row r="133" spans="1:18" s="1301" customFormat="1" hidden="1" x14ac:dyDescent="0.25">
      <c r="A133" s="100" t="s">
        <v>287</v>
      </c>
      <c r="B133" s="438">
        <v>133</v>
      </c>
      <c r="C133" s="439">
        <f>SUM(B133/B138)</f>
        <v>6.9451697127937334E-2</v>
      </c>
      <c r="D133" s="438">
        <v>3</v>
      </c>
      <c r="E133" s="439">
        <f>SUM(D133/D138)</f>
        <v>0.11538461538461539</v>
      </c>
      <c r="F133" s="438">
        <v>86</v>
      </c>
      <c r="G133" s="439">
        <f>SUM(F133/F138)</f>
        <v>6.3750926612305414E-2</v>
      </c>
      <c r="H133" s="438">
        <v>67</v>
      </c>
      <c r="I133" s="439">
        <f>SUM(H133/H138)</f>
        <v>0.15876777251184834</v>
      </c>
      <c r="J133" s="438">
        <v>28</v>
      </c>
      <c r="K133" s="439">
        <f>SUM(J133/J138)</f>
        <v>7.3107049608355096E-2</v>
      </c>
      <c r="L133" s="438">
        <v>28</v>
      </c>
      <c r="M133" s="439">
        <f>SUM(L133/L138)</f>
        <v>0.3888888888888889</v>
      </c>
      <c r="N133" s="438">
        <v>0</v>
      </c>
      <c r="O133" s="439">
        <f>SUM(N133/N138)</f>
        <v>0</v>
      </c>
      <c r="P133" s="438">
        <v>1</v>
      </c>
      <c r="Q133" s="439">
        <f>SUM(P133/P138)</f>
        <v>6.6666666666666666E-2</v>
      </c>
      <c r="R133" s="1638">
        <f t="shared" si="21"/>
        <v>346</v>
      </c>
    </row>
    <row r="134" spans="1:18" s="1301" customFormat="1" hidden="1" x14ac:dyDescent="0.25">
      <c r="A134" s="100" t="s">
        <v>288</v>
      </c>
      <c r="B134" s="438">
        <v>16</v>
      </c>
      <c r="C134" s="439">
        <f>SUM(B134/B138)</f>
        <v>8.3550913838120102E-3</v>
      </c>
      <c r="D134" s="438">
        <v>0</v>
      </c>
      <c r="E134" s="439">
        <f>SUM(D134/D138)</f>
        <v>0</v>
      </c>
      <c r="F134" s="438">
        <v>10</v>
      </c>
      <c r="G134" s="439">
        <f>SUM(F134/F138)</f>
        <v>7.4128984432913266E-3</v>
      </c>
      <c r="H134" s="438">
        <v>8</v>
      </c>
      <c r="I134" s="439">
        <f>SUM(H134/H138)</f>
        <v>1.8957345971563982E-2</v>
      </c>
      <c r="J134" s="438">
        <v>1</v>
      </c>
      <c r="K134" s="439">
        <f>SUM(J134/J138)</f>
        <v>2.6109660574412533E-3</v>
      </c>
      <c r="L134" s="438">
        <v>0</v>
      </c>
      <c r="M134" s="439">
        <f>SUM(L134/L138)</f>
        <v>0</v>
      </c>
      <c r="N134" s="438">
        <v>0</v>
      </c>
      <c r="O134" s="439">
        <f>SUM(N134/N138)</f>
        <v>0</v>
      </c>
      <c r="P134" s="438">
        <v>0</v>
      </c>
      <c r="Q134" s="439">
        <f>SUM(P134/P138)</f>
        <v>0</v>
      </c>
      <c r="R134" s="1638">
        <f t="shared" si="21"/>
        <v>35</v>
      </c>
    </row>
    <row r="135" spans="1:18" s="1301" customFormat="1" hidden="1" x14ac:dyDescent="0.25">
      <c r="A135" s="100" t="s">
        <v>289</v>
      </c>
      <c r="B135" s="438">
        <v>494</v>
      </c>
      <c r="C135" s="439">
        <f>SUM(B135/B138)</f>
        <v>0.25796344647519581</v>
      </c>
      <c r="D135" s="438">
        <v>7</v>
      </c>
      <c r="E135" s="439">
        <f>SUM(D135/D138)</f>
        <v>0.26923076923076922</v>
      </c>
      <c r="F135" s="438">
        <v>435</v>
      </c>
      <c r="G135" s="439">
        <f>SUM(F135/F138)</f>
        <v>0.32246108228317272</v>
      </c>
      <c r="H135" s="438">
        <v>108</v>
      </c>
      <c r="I135" s="439">
        <f>SUM(H135/H138)</f>
        <v>0.25592417061611372</v>
      </c>
      <c r="J135" s="438">
        <v>135</v>
      </c>
      <c r="K135" s="439">
        <f>SUM(J135/J138)</f>
        <v>0.35248041775456918</v>
      </c>
      <c r="L135" s="438">
        <v>6</v>
      </c>
      <c r="M135" s="439">
        <f>SUM(L135/L138)</f>
        <v>8.3333333333333329E-2</v>
      </c>
      <c r="N135" s="438">
        <v>1</v>
      </c>
      <c r="O135" s="439">
        <f>SUM(N135/N138)</f>
        <v>8.3333333333333329E-2</v>
      </c>
      <c r="P135" s="438">
        <v>4</v>
      </c>
      <c r="Q135" s="439">
        <f>SUM(P135/P138)</f>
        <v>0.26666666666666666</v>
      </c>
      <c r="R135" s="1638">
        <f t="shared" si="21"/>
        <v>1190</v>
      </c>
    </row>
    <row r="136" spans="1:18" s="1301" customFormat="1" hidden="1" x14ac:dyDescent="0.25">
      <c r="A136" s="100" t="s">
        <v>404</v>
      </c>
      <c r="B136" s="438">
        <v>518</v>
      </c>
      <c r="C136" s="439">
        <f>SUM(B136/B138)</f>
        <v>0.27049608355091381</v>
      </c>
      <c r="D136" s="438">
        <v>5</v>
      </c>
      <c r="E136" s="439">
        <f>SUM(D136/D138)</f>
        <v>0.19230769230769232</v>
      </c>
      <c r="F136" s="438">
        <v>402</v>
      </c>
      <c r="G136" s="439">
        <f>SUM(F136/F138)</f>
        <v>0.29799851742031136</v>
      </c>
      <c r="H136" s="438">
        <v>138</v>
      </c>
      <c r="I136" s="439">
        <f>SUM(H136/H138)</f>
        <v>0.32701421800947866</v>
      </c>
      <c r="J136" s="438">
        <v>126</v>
      </c>
      <c r="K136" s="439">
        <f>SUM(J136/J138)</f>
        <v>0.32898172323759789</v>
      </c>
      <c r="L136" s="438">
        <v>5</v>
      </c>
      <c r="M136" s="439">
        <f>SUM(L136/L138)</f>
        <v>6.9444444444444448E-2</v>
      </c>
      <c r="N136" s="438">
        <v>3</v>
      </c>
      <c r="O136" s="439">
        <f>SUM(N136/N138)</f>
        <v>0.25</v>
      </c>
      <c r="P136" s="438">
        <v>2</v>
      </c>
      <c r="Q136" s="439">
        <f>SUM(P136/P138)</f>
        <v>0.13333333333333333</v>
      </c>
      <c r="R136" s="1638">
        <f t="shared" si="21"/>
        <v>1199</v>
      </c>
    </row>
    <row r="137" spans="1:18" s="1301" customFormat="1" ht="15.75" hidden="1" thickBot="1" x14ac:dyDescent="0.3">
      <c r="A137" s="101" t="s">
        <v>291</v>
      </c>
      <c r="B137" s="442">
        <v>466</v>
      </c>
      <c r="C137" s="443">
        <f>SUM(B137/B138)</f>
        <v>0.24334203655352479</v>
      </c>
      <c r="D137" s="442">
        <v>11</v>
      </c>
      <c r="E137" s="443">
        <f>SUM(D137/D138)</f>
        <v>0.42307692307692307</v>
      </c>
      <c r="F137" s="442">
        <v>242</v>
      </c>
      <c r="G137" s="443">
        <f>SUM(F137/F138)</f>
        <v>0.17939214232765011</v>
      </c>
      <c r="H137" s="442">
        <v>73</v>
      </c>
      <c r="I137" s="443">
        <f>SUM(H137/H138)</f>
        <v>0.17298578199052134</v>
      </c>
      <c r="J137" s="442">
        <v>14</v>
      </c>
      <c r="K137" s="443">
        <f>SUM(J137/J138)</f>
        <v>3.6553524804177548E-2</v>
      </c>
      <c r="L137" s="442">
        <v>26</v>
      </c>
      <c r="M137" s="443">
        <f>SUM(L137/L138)</f>
        <v>0.3611111111111111</v>
      </c>
      <c r="N137" s="442">
        <v>5</v>
      </c>
      <c r="O137" s="443">
        <f>SUM(N137/N138)</f>
        <v>0.41666666666666669</v>
      </c>
      <c r="P137" s="442">
        <v>4</v>
      </c>
      <c r="Q137" s="443">
        <f>SUM(P137/P138)</f>
        <v>0.26666666666666666</v>
      </c>
      <c r="R137" s="1639">
        <f t="shared" si="21"/>
        <v>841</v>
      </c>
    </row>
    <row r="138" spans="1:18" s="1301" customFormat="1" ht="16.5" hidden="1" thickTop="1" thickBot="1" x14ac:dyDescent="0.3">
      <c r="A138" s="125" t="s">
        <v>402</v>
      </c>
      <c r="B138" s="119">
        <f t="shared" ref="B138:Q138" si="22">SUM(B132:B137)</f>
        <v>1915</v>
      </c>
      <c r="C138" s="253">
        <f t="shared" si="22"/>
        <v>1</v>
      </c>
      <c r="D138" s="119">
        <f t="shared" si="22"/>
        <v>26</v>
      </c>
      <c r="E138" s="253">
        <f t="shared" si="22"/>
        <v>1</v>
      </c>
      <c r="F138" s="119">
        <f t="shared" si="22"/>
        <v>1349</v>
      </c>
      <c r="G138" s="253">
        <f t="shared" si="22"/>
        <v>1</v>
      </c>
      <c r="H138" s="119">
        <f t="shared" si="22"/>
        <v>422</v>
      </c>
      <c r="I138" s="253">
        <f t="shared" si="22"/>
        <v>1</v>
      </c>
      <c r="J138" s="119">
        <f t="shared" si="22"/>
        <v>383</v>
      </c>
      <c r="K138" s="253">
        <f t="shared" si="22"/>
        <v>0.99999999999999989</v>
      </c>
      <c r="L138" s="119">
        <f t="shared" si="22"/>
        <v>72</v>
      </c>
      <c r="M138" s="253">
        <f t="shared" si="22"/>
        <v>1</v>
      </c>
      <c r="N138" s="119">
        <f t="shared" si="22"/>
        <v>12</v>
      </c>
      <c r="O138" s="253">
        <f t="shared" si="22"/>
        <v>1</v>
      </c>
      <c r="P138" s="119">
        <f t="shared" si="22"/>
        <v>15</v>
      </c>
      <c r="Q138" s="253">
        <f t="shared" si="22"/>
        <v>1</v>
      </c>
      <c r="R138" s="1640">
        <f>SUM(B138,D138,F138,H138,J138,L138,N138,P138)</f>
        <v>4194</v>
      </c>
    </row>
    <row r="139" spans="1:18" s="1301" customFormat="1" ht="15.75" hidden="1" customHeight="1" thickBot="1" x14ac:dyDescent="0.3">
      <c r="A139" s="2262" t="s">
        <v>405</v>
      </c>
      <c r="B139" s="2263"/>
      <c r="C139" s="2263"/>
      <c r="D139" s="2263"/>
      <c r="E139" s="2263"/>
      <c r="F139" s="2263"/>
      <c r="G139" s="2263"/>
      <c r="H139" s="2263"/>
      <c r="I139" s="2263"/>
      <c r="J139" s="2263"/>
      <c r="K139" s="2263"/>
      <c r="L139" s="2263"/>
      <c r="M139" s="2263"/>
      <c r="N139" s="2263"/>
      <c r="O139" s="2263"/>
      <c r="P139" s="2263"/>
      <c r="Q139" s="2263"/>
      <c r="R139" s="2264"/>
    </row>
    <row r="140" spans="1:18" s="1301" customFormat="1" hidden="1" x14ac:dyDescent="0.25">
      <c r="A140" s="93" t="s">
        <v>406</v>
      </c>
      <c r="B140" s="434">
        <v>960</v>
      </c>
      <c r="C140" s="435">
        <f>SUM(B140/B146)</f>
        <v>0.50130548302872058</v>
      </c>
      <c r="D140" s="434">
        <v>14</v>
      </c>
      <c r="E140" s="435">
        <f>SUM(D140/D146)</f>
        <v>0.53846153846153844</v>
      </c>
      <c r="F140" s="434">
        <v>573</v>
      </c>
      <c r="G140" s="435">
        <f>SUM(F140/F146)</f>
        <v>0.42475908080059305</v>
      </c>
      <c r="H140" s="434">
        <v>228</v>
      </c>
      <c r="I140" s="435">
        <f>SUM(H140/H146)</f>
        <v>0.54028436018957349</v>
      </c>
      <c r="J140" s="434">
        <v>31</v>
      </c>
      <c r="K140" s="435">
        <f>SUM(J140/J146)</f>
        <v>8.0939947780678853E-2</v>
      </c>
      <c r="L140" s="434">
        <v>37</v>
      </c>
      <c r="M140" s="435">
        <f>SUM(L140/L146)</f>
        <v>0.51388888888888884</v>
      </c>
      <c r="N140" s="434">
        <v>7</v>
      </c>
      <c r="O140" s="435">
        <f>SUM(N140/N146)</f>
        <v>0.58333333333333337</v>
      </c>
      <c r="P140" s="434">
        <v>3</v>
      </c>
      <c r="Q140" s="435">
        <f>SUM(P140/P146)</f>
        <v>0.2</v>
      </c>
      <c r="R140" s="1637">
        <f t="shared" ref="R140:R145" si="23">SUM(B140,D140,F140,H140,J140,L140,N140,P140)</f>
        <v>1853</v>
      </c>
    </row>
    <row r="141" spans="1:18" s="1301" customFormat="1" hidden="1" x14ac:dyDescent="0.25">
      <c r="A141" s="94" t="s">
        <v>407</v>
      </c>
      <c r="B141" s="438">
        <v>456</v>
      </c>
      <c r="C141" s="439">
        <f>SUM(B141/B146)</f>
        <v>0.23812010443864229</v>
      </c>
      <c r="D141" s="438">
        <v>4</v>
      </c>
      <c r="E141" s="439">
        <f>SUM(D141/D146)</f>
        <v>0.15384615384615385</v>
      </c>
      <c r="F141" s="438">
        <v>310</v>
      </c>
      <c r="G141" s="439">
        <f>SUM(F141/F146)</f>
        <v>0.22979985174203113</v>
      </c>
      <c r="H141" s="438">
        <v>84</v>
      </c>
      <c r="I141" s="439">
        <f>SUM(H141/H146)</f>
        <v>0.1990521327014218</v>
      </c>
      <c r="J141" s="438">
        <v>36</v>
      </c>
      <c r="K141" s="439">
        <f>SUM(J141/J146)</f>
        <v>9.3994778067885115E-2</v>
      </c>
      <c r="L141" s="438">
        <v>15</v>
      </c>
      <c r="M141" s="439">
        <f>SUM(L141/L146)</f>
        <v>0.20833333333333334</v>
      </c>
      <c r="N141" s="438">
        <v>1</v>
      </c>
      <c r="O141" s="439">
        <f>SUM(N141/N146)</f>
        <v>8.3333333333333329E-2</v>
      </c>
      <c r="P141" s="438">
        <v>5</v>
      </c>
      <c r="Q141" s="439">
        <f>SUM(P141/P146)</f>
        <v>0.33333333333333331</v>
      </c>
      <c r="R141" s="1638">
        <f t="shared" si="23"/>
        <v>911</v>
      </c>
    </row>
    <row r="142" spans="1:18" s="1301" customFormat="1" hidden="1" x14ac:dyDescent="0.25">
      <c r="A142" s="94" t="s">
        <v>408</v>
      </c>
      <c r="B142" s="438">
        <v>250</v>
      </c>
      <c r="C142" s="439">
        <f>SUM(B142/B146)</f>
        <v>0.13054830287206268</v>
      </c>
      <c r="D142" s="438">
        <v>7</v>
      </c>
      <c r="E142" s="439">
        <f>SUM(D142/D146)</f>
        <v>0.26923076923076922</v>
      </c>
      <c r="F142" s="438">
        <v>217</v>
      </c>
      <c r="G142" s="439">
        <f>SUM(F142/F146)</f>
        <v>0.16085989621942179</v>
      </c>
      <c r="H142" s="438">
        <v>58</v>
      </c>
      <c r="I142" s="439">
        <f>SUM(H142/H146)</f>
        <v>0.13744075829383887</v>
      </c>
      <c r="J142" s="438">
        <v>47</v>
      </c>
      <c r="K142" s="439">
        <f>SUM(J142/J146)</f>
        <v>0.12271540469973891</v>
      </c>
      <c r="L142" s="438">
        <v>6</v>
      </c>
      <c r="M142" s="439">
        <f>SUM(L142/L146)</f>
        <v>8.3333333333333329E-2</v>
      </c>
      <c r="N142" s="438">
        <v>0</v>
      </c>
      <c r="O142" s="439">
        <f>SUM(N142/N146)</f>
        <v>0</v>
      </c>
      <c r="P142" s="438">
        <v>4</v>
      </c>
      <c r="Q142" s="439">
        <f>SUM(P142/P146)</f>
        <v>0.26666666666666666</v>
      </c>
      <c r="R142" s="1638">
        <f t="shared" si="23"/>
        <v>589</v>
      </c>
    </row>
    <row r="143" spans="1:18" s="1301" customFormat="1" hidden="1" x14ac:dyDescent="0.25">
      <c r="A143" s="94" t="s">
        <v>409</v>
      </c>
      <c r="B143" s="438">
        <v>112</v>
      </c>
      <c r="C143" s="439">
        <f>SUM(B143/B146)</f>
        <v>5.848563968668407E-2</v>
      </c>
      <c r="D143" s="438">
        <v>1</v>
      </c>
      <c r="E143" s="439">
        <f>SUM(D143/D146)</f>
        <v>3.8461538461538464E-2</v>
      </c>
      <c r="F143" s="438">
        <v>99</v>
      </c>
      <c r="G143" s="439">
        <f>SUM(F143/F146)</f>
        <v>7.3387694588584143E-2</v>
      </c>
      <c r="H143" s="438">
        <v>28</v>
      </c>
      <c r="I143" s="439">
        <f>SUM(H143/H146)</f>
        <v>6.6350710900473939E-2</v>
      </c>
      <c r="J143" s="438">
        <v>44</v>
      </c>
      <c r="K143" s="439">
        <f>SUM(J143/J146)</f>
        <v>0.11488250652741515</v>
      </c>
      <c r="L143" s="438">
        <v>7</v>
      </c>
      <c r="M143" s="439">
        <f>SUM(L143/L146)</f>
        <v>9.7222222222222224E-2</v>
      </c>
      <c r="N143" s="438">
        <v>1</v>
      </c>
      <c r="O143" s="439">
        <f>SUM(N143/N146)</f>
        <v>8.3333333333333329E-2</v>
      </c>
      <c r="P143" s="438">
        <v>0</v>
      </c>
      <c r="Q143" s="439">
        <f>SUM(P143/P146)</f>
        <v>0</v>
      </c>
      <c r="R143" s="1638">
        <f t="shared" si="23"/>
        <v>292</v>
      </c>
    </row>
    <row r="144" spans="1:18" s="1301" customFormat="1" hidden="1" x14ac:dyDescent="0.25">
      <c r="A144" s="94" t="s">
        <v>410</v>
      </c>
      <c r="B144" s="438">
        <v>61</v>
      </c>
      <c r="C144" s="439">
        <f>SUM(B144/B146)</f>
        <v>3.1853785900783291E-2</v>
      </c>
      <c r="D144" s="438">
        <v>0</v>
      </c>
      <c r="E144" s="439">
        <f>SUM(D144/D146)</f>
        <v>0</v>
      </c>
      <c r="F144" s="438">
        <v>53</v>
      </c>
      <c r="G144" s="439">
        <f>SUM(F144/F146)</f>
        <v>3.9288361749444035E-2</v>
      </c>
      <c r="H144" s="438">
        <v>12</v>
      </c>
      <c r="I144" s="439">
        <f>SUM(H144/H146)</f>
        <v>2.843601895734597E-2</v>
      </c>
      <c r="J144" s="438">
        <v>33</v>
      </c>
      <c r="K144" s="439">
        <f>SUM(J144/J146)</f>
        <v>8.6161879895561358E-2</v>
      </c>
      <c r="L144" s="438">
        <v>5</v>
      </c>
      <c r="M144" s="439">
        <f>SUM(L144/L146)</f>
        <v>6.9444444444444448E-2</v>
      </c>
      <c r="N144" s="438">
        <v>0</v>
      </c>
      <c r="O144" s="439">
        <f>SUM(N144/N146)</f>
        <v>0</v>
      </c>
      <c r="P144" s="438">
        <v>0</v>
      </c>
      <c r="Q144" s="439">
        <f>SUM(P144/P146)</f>
        <v>0</v>
      </c>
      <c r="R144" s="1638">
        <f t="shared" si="23"/>
        <v>164</v>
      </c>
    </row>
    <row r="145" spans="1:18" s="1301" customFormat="1" ht="15.75" hidden="1" thickBot="1" x14ac:dyDescent="0.3">
      <c r="A145" s="111" t="s">
        <v>411</v>
      </c>
      <c r="B145" s="442">
        <v>76</v>
      </c>
      <c r="C145" s="443">
        <f>SUM(B145/B146)</f>
        <v>3.9686684073107048E-2</v>
      </c>
      <c r="D145" s="442">
        <v>0</v>
      </c>
      <c r="E145" s="443">
        <f>SUM(D145/D146)</f>
        <v>0</v>
      </c>
      <c r="F145" s="442">
        <v>97</v>
      </c>
      <c r="G145" s="443">
        <f>SUM(F145/F146)</f>
        <v>7.1905114899925876E-2</v>
      </c>
      <c r="H145" s="442">
        <v>12</v>
      </c>
      <c r="I145" s="443">
        <f>SUM(H145/H146)</f>
        <v>2.843601895734597E-2</v>
      </c>
      <c r="J145" s="442">
        <v>192</v>
      </c>
      <c r="K145" s="443">
        <f>SUM(J145/J146)</f>
        <v>0.50130548302872058</v>
      </c>
      <c r="L145" s="442">
        <v>2</v>
      </c>
      <c r="M145" s="443">
        <f>SUM(L145/L146)</f>
        <v>2.7777777777777776E-2</v>
      </c>
      <c r="N145" s="442">
        <v>3</v>
      </c>
      <c r="O145" s="443">
        <f>SUM(N145/N146)</f>
        <v>0.25</v>
      </c>
      <c r="P145" s="442">
        <v>3</v>
      </c>
      <c r="Q145" s="443">
        <f>SUM(P145/P146)</f>
        <v>0.2</v>
      </c>
      <c r="R145" s="1639">
        <f t="shared" si="23"/>
        <v>385</v>
      </c>
    </row>
    <row r="146" spans="1:18" s="1301" customFormat="1" ht="16.5" hidden="1" thickTop="1" thickBot="1" x14ac:dyDescent="0.3">
      <c r="A146" s="125" t="s">
        <v>402</v>
      </c>
      <c r="B146" s="119">
        <f t="shared" ref="B146:R146" si="24">SUM(B140:B145)</f>
        <v>1915</v>
      </c>
      <c r="C146" s="253">
        <f t="shared" si="24"/>
        <v>0.99999999999999989</v>
      </c>
      <c r="D146" s="119">
        <f t="shared" si="24"/>
        <v>26</v>
      </c>
      <c r="E146" s="253">
        <f t="shared" si="24"/>
        <v>0.99999999999999989</v>
      </c>
      <c r="F146" s="119">
        <f t="shared" si="24"/>
        <v>1349</v>
      </c>
      <c r="G146" s="253">
        <f t="shared" si="24"/>
        <v>1</v>
      </c>
      <c r="H146" s="119">
        <f t="shared" si="24"/>
        <v>422</v>
      </c>
      <c r="I146" s="253">
        <f t="shared" si="24"/>
        <v>1</v>
      </c>
      <c r="J146" s="119">
        <f t="shared" si="24"/>
        <v>383</v>
      </c>
      <c r="K146" s="253">
        <f t="shared" si="24"/>
        <v>1</v>
      </c>
      <c r="L146" s="119">
        <f t="shared" si="24"/>
        <v>72</v>
      </c>
      <c r="M146" s="253">
        <f t="shared" si="24"/>
        <v>1</v>
      </c>
      <c r="N146" s="119">
        <f t="shared" si="24"/>
        <v>12</v>
      </c>
      <c r="O146" s="253">
        <f t="shared" si="24"/>
        <v>1</v>
      </c>
      <c r="P146" s="119">
        <f t="shared" si="24"/>
        <v>15</v>
      </c>
      <c r="Q146" s="253">
        <f t="shared" si="24"/>
        <v>1</v>
      </c>
      <c r="R146" s="1640">
        <f t="shared" si="24"/>
        <v>4194</v>
      </c>
    </row>
    <row r="147" spans="1:18" s="1301" customFormat="1" ht="15.75" hidden="1" customHeight="1" thickBot="1" x14ac:dyDescent="0.3">
      <c r="A147" s="2262" t="s">
        <v>412</v>
      </c>
      <c r="B147" s="2263"/>
      <c r="C147" s="2263"/>
      <c r="D147" s="2263"/>
      <c r="E147" s="2263"/>
      <c r="F147" s="2263"/>
      <c r="G147" s="2263"/>
      <c r="H147" s="2263"/>
      <c r="I147" s="2263"/>
      <c r="J147" s="2263"/>
      <c r="K147" s="2263"/>
      <c r="L147" s="2263"/>
      <c r="M147" s="2263"/>
      <c r="N147" s="2263"/>
      <c r="O147" s="2263"/>
      <c r="P147" s="2263"/>
      <c r="Q147" s="2263"/>
      <c r="R147" s="2264"/>
    </row>
    <row r="148" spans="1:18" s="1301" customFormat="1" hidden="1" x14ac:dyDescent="0.25">
      <c r="A148" s="93" t="s">
        <v>302</v>
      </c>
      <c r="B148" s="438">
        <v>59</v>
      </c>
      <c r="C148" s="446">
        <f>SUM(B148/B152)</f>
        <v>3.0809399477806788E-2</v>
      </c>
      <c r="D148" s="438">
        <v>0</v>
      </c>
      <c r="E148" s="446">
        <f>SUM(D148/D152)</f>
        <v>0</v>
      </c>
      <c r="F148" s="438">
        <v>1</v>
      </c>
      <c r="G148" s="446">
        <f>SUM(F148/F152)</f>
        <v>7.4128984432913266E-4</v>
      </c>
      <c r="H148" s="438">
        <v>1</v>
      </c>
      <c r="I148" s="446">
        <f>SUM(H148/H152)</f>
        <v>2.3696682464454978E-3</v>
      </c>
      <c r="J148" s="438">
        <v>0</v>
      </c>
      <c r="K148" s="446">
        <f>SUM(J148/J152)</f>
        <v>0</v>
      </c>
      <c r="L148" s="438">
        <v>2</v>
      </c>
      <c r="M148" s="446">
        <f>SUM(L148/L152)</f>
        <v>2.7777777777777776E-2</v>
      </c>
      <c r="N148" s="438">
        <v>2</v>
      </c>
      <c r="O148" s="446">
        <f>SUM(N148/N152)</f>
        <v>0.16666666666666666</v>
      </c>
      <c r="P148" s="438">
        <v>1</v>
      </c>
      <c r="Q148" s="446">
        <f>SUM(P148/P152)</f>
        <v>6.6666666666666666E-2</v>
      </c>
      <c r="R148" s="1641">
        <f>SUM(B148,D148,F148,H148,J148,L148,N148,P148)</f>
        <v>66</v>
      </c>
    </row>
    <row r="149" spans="1:18" s="1301" customFormat="1" hidden="1" x14ac:dyDescent="0.25">
      <c r="A149" s="94" t="s">
        <v>303</v>
      </c>
      <c r="B149" s="438">
        <v>935</v>
      </c>
      <c r="C149" s="450">
        <f>SUM(B149/B152)</f>
        <v>0.48825065274151436</v>
      </c>
      <c r="D149" s="438">
        <v>22</v>
      </c>
      <c r="E149" s="450">
        <f>SUM(D149/D152)</f>
        <v>0.84615384615384615</v>
      </c>
      <c r="F149" s="438">
        <v>25</v>
      </c>
      <c r="G149" s="450">
        <f>SUM(F149/F152)</f>
        <v>1.8532246108228317E-2</v>
      </c>
      <c r="H149" s="438">
        <v>97</v>
      </c>
      <c r="I149" s="450">
        <f>SUM(H149/H152)</f>
        <v>0.22985781990521326</v>
      </c>
      <c r="J149" s="438">
        <v>36</v>
      </c>
      <c r="K149" s="450">
        <f>SUM(J149/J152)</f>
        <v>9.3994778067885115E-2</v>
      </c>
      <c r="L149" s="438">
        <v>54</v>
      </c>
      <c r="M149" s="450">
        <f>SUM(L149/L152)</f>
        <v>0.75</v>
      </c>
      <c r="N149" s="438">
        <v>6</v>
      </c>
      <c r="O149" s="450">
        <f>SUM(N149/N152)</f>
        <v>0.5</v>
      </c>
      <c r="P149" s="438">
        <v>6</v>
      </c>
      <c r="Q149" s="450">
        <f>SUM(P149/P152)</f>
        <v>0.4</v>
      </c>
      <c r="R149" s="1642">
        <f>SUM(B149,D149,F149,H149,J149,L149,N149,P149)</f>
        <v>1181</v>
      </c>
    </row>
    <row r="150" spans="1:18" s="1301" customFormat="1" hidden="1" x14ac:dyDescent="0.25">
      <c r="A150" s="94" t="s">
        <v>304</v>
      </c>
      <c r="B150" s="438">
        <v>617</v>
      </c>
      <c r="C150" s="450">
        <f>SUM(B150/B152)</f>
        <v>0.32219321148825064</v>
      </c>
      <c r="D150" s="438">
        <v>2</v>
      </c>
      <c r="E150" s="450">
        <f>SUM(D150/D152)</f>
        <v>7.6923076923076927E-2</v>
      </c>
      <c r="F150" s="438">
        <v>384</v>
      </c>
      <c r="G150" s="450">
        <f>SUM(F150/F152)</f>
        <v>0.28465530022238694</v>
      </c>
      <c r="H150" s="438">
        <v>175</v>
      </c>
      <c r="I150" s="450">
        <f>SUM(H150/H152)</f>
        <v>0.41469194312796209</v>
      </c>
      <c r="J150" s="438">
        <v>32</v>
      </c>
      <c r="K150" s="450">
        <f>SUM(J150/J152)</f>
        <v>8.3550913838120106E-2</v>
      </c>
      <c r="L150" s="438">
        <v>5</v>
      </c>
      <c r="M150" s="450">
        <f>SUM(L150/L152)</f>
        <v>6.9444444444444448E-2</v>
      </c>
      <c r="N150" s="438">
        <v>1</v>
      </c>
      <c r="O150" s="450">
        <f>SUM(N150/N152)</f>
        <v>8.3333333333333329E-2</v>
      </c>
      <c r="P150" s="438">
        <v>3</v>
      </c>
      <c r="Q150" s="450">
        <f>SUM(P150/P152)</f>
        <v>0.2</v>
      </c>
      <c r="R150" s="1642">
        <f>SUM(B150,D150,F150,H150,J150,L150,N150,P150)</f>
        <v>1219</v>
      </c>
    </row>
    <row r="151" spans="1:18" s="1301" customFormat="1" ht="15.75" hidden="1" thickBot="1" x14ac:dyDescent="0.3">
      <c r="A151" s="111" t="s">
        <v>413</v>
      </c>
      <c r="B151" s="442">
        <v>304</v>
      </c>
      <c r="C151" s="453">
        <f>SUM(B151/B152)</f>
        <v>0.15874673629242819</v>
      </c>
      <c r="D151" s="442">
        <v>2</v>
      </c>
      <c r="E151" s="453">
        <f>SUM(D151/D152)</f>
        <v>7.6923076923076927E-2</v>
      </c>
      <c r="F151" s="442">
        <v>939</v>
      </c>
      <c r="G151" s="453">
        <f>SUM(F151/F152)</f>
        <v>0.69607116382505563</v>
      </c>
      <c r="H151" s="442">
        <v>149</v>
      </c>
      <c r="I151" s="453">
        <f>SUM(H151/H152)</f>
        <v>0.35308056872037913</v>
      </c>
      <c r="J151" s="442">
        <v>315</v>
      </c>
      <c r="K151" s="453">
        <f>SUM(J151/J152)</f>
        <v>0.82245430809399478</v>
      </c>
      <c r="L151" s="442">
        <v>11</v>
      </c>
      <c r="M151" s="453">
        <f>SUM(L151/L152)</f>
        <v>0.15277777777777779</v>
      </c>
      <c r="N151" s="442">
        <v>3</v>
      </c>
      <c r="O151" s="453">
        <f>SUM(N151/N152)</f>
        <v>0.25</v>
      </c>
      <c r="P151" s="442">
        <v>5</v>
      </c>
      <c r="Q151" s="453">
        <f>SUM(P151/P152)</f>
        <v>0.33333333333333331</v>
      </c>
      <c r="R151" s="1643">
        <f>SUM(B151,D151,F151,H151,J151,L151,N151,P151)</f>
        <v>1728</v>
      </c>
    </row>
    <row r="152" spans="1:18" s="1301" customFormat="1" ht="16.5" hidden="1" thickTop="1" thickBot="1" x14ac:dyDescent="0.3">
      <c r="A152" s="125" t="s">
        <v>402</v>
      </c>
      <c r="B152" s="119">
        <f>SUM(B148:B151)</f>
        <v>1915</v>
      </c>
      <c r="C152" s="253">
        <f>SUM(B152/B152)</f>
        <v>1</v>
      </c>
      <c r="D152" s="119">
        <f t="shared" ref="D152:R152" si="25">SUM(D148:D151)</f>
        <v>26</v>
      </c>
      <c r="E152" s="253">
        <f t="shared" si="25"/>
        <v>1</v>
      </c>
      <c r="F152" s="119">
        <f t="shared" si="25"/>
        <v>1349</v>
      </c>
      <c r="G152" s="253">
        <f t="shared" si="25"/>
        <v>1</v>
      </c>
      <c r="H152" s="119">
        <f t="shared" si="25"/>
        <v>422</v>
      </c>
      <c r="I152" s="253">
        <f t="shared" si="25"/>
        <v>1</v>
      </c>
      <c r="J152" s="119">
        <f t="shared" si="25"/>
        <v>383</v>
      </c>
      <c r="K152" s="253">
        <f t="shared" si="25"/>
        <v>1</v>
      </c>
      <c r="L152" s="119">
        <f t="shared" si="25"/>
        <v>72</v>
      </c>
      <c r="M152" s="253">
        <f t="shared" si="25"/>
        <v>1</v>
      </c>
      <c r="N152" s="119">
        <f t="shared" si="25"/>
        <v>12</v>
      </c>
      <c r="O152" s="253">
        <f t="shared" si="25"/>
        <v>1</v>
      </c>
      <c r="P152" s="119">
        <f t="shared" si="25"/>
        <v>15</v>
      </c>
      <c r="Q152" s="253">
        <f t="shared" si="25"/>
        <v>1</v>
      </c>
      <c r="R152" s="1640">
        <f t="shared" si="25"/>
        <v>4194</v>
      </c>
    </row>
    <row r="153" spans="1:18" s="1301" customFormat="1" ht="15.75" hidden="1" thickBot="1" x14ac:dyDescent="0.3">
      <c r="A153" s="2262" t="s">
        <v>414</v>
      </c>
      <c r="B153" s="2263"/>
      <c r="C153" s="2263"/>
      <c r="D153" s="2263"/>
      <c r="E153" s="2263"/>
      <c r="F153" s="2263"/>
      <c r="G153" s="2263"/>
      <c r="H153" s="2263"/>
      <c r="I153" s="2263"/>
      <c r="J153" s="2263"/>
      <c r="K153" s="2263"/>
      <c r="L153" s="2263"/>
      <c r="M153" s="2263"/>
      <c r="N153" s="2263"/>
      <c r="O153" s="2263"/>
      <c r="P153" s="2263"/>
      <c r="Q153" s="2263"/>
      <c r="R153" s="2264"/>
    </row>
    <row r="154" spans="1:18" s="1301" customFormat="1" hidden="1" x14ac:dyDescent="0.25">
      <c r="A154" s="110"/>
      <c r="B154" s="243" t="s">
        <v>415</v>
      </c>
      <c r="C154" s="244" t="s">
        <v>307</v>
      </c>
      <c r="D154" s="245" t="s">
        <v>415</v>
      </c>
      <c r="E154" s="246" t="s">
        <v>307</v>
      </c>
      <c r="F154" s="244" t="s">
        <v>415</v>
      </c>
      <c r="G154" s="244" t="s">
        <v>307</v>
      </c>
      <c r="H154" s="245" t="s">
        <v>415</v>
      </c>
      <c r="I154" s="246" t="s">
        <v>307</v>
      </c>
      <c r="J154" s="313" t="s">
        <v>415</v>
      </c>
      <c r="K154" s="245" t="s">
        <v>307</v>
      </c>
      <c r="L154" s="246" t="s">
        <v>415</v>
      </c>
      <c r="M154" s="244" t="s">
        <v>307</v>
      </c>
      <c r="N154" s="244" t="s">
        <v>415</v>
      </c>
      <c r="O154" s="244" t="s">
        <v>307</v>
      </c>
      <c r="P154" s="245" t="s">
        <v>415</v>
      </c>
      <c r="Q154" s="246" t="s">
        <v>307</v>
      </c>
      <c r="R154" s="1644" t="s">
        <v>415</v>
      </c>
    </row>
    <row r="155" spans="1:18" s="1301" customFormat="1" hidden="1" x14ac:dyDescent="0.25">
      <c r="A155" s="94" t="s">
        <v>416</v>
      </c>
      <c r="B155" s="457">
        <v>7.6631853785900788</v>
      </c>
      <c r="C155" s="458">
        <v>7</v>
      </c>
      <c r="D155" s="457">
        <v>6.8461538461538458</v>
      </c>
      <c r="E155" s="459">
        <v>6</v>
      </c>
      <c r="F155" s="460">
        <v>6.0207561156412162</v>
      </c>
      <c r="G155" s="458">
        <v>5</v>
      </c>
      <c r="H155" s="457">
        <v>10.101895734597157</v>
      </c>
      <c r="I155" s="461">
        <v>11</v>
      </c>
      <c r="J155" s="460">
        <v>19.336814621409921</v>
      </c>
      <c r="K155" s="462">
        <v>19</v>
      </c>
      <c r="L155" s="463">
        <v>5.6527777777777777</v>
      </c>
      <c r="M155" s="458">
        <v>4</v>
      </c>
      <c r="N155" s="460">
        <v>15.333333333333334</v>
      </c>
      <c r="O155" s="458">
        <v>16.5</v>
      </c>
      <c r="P155" s="457">
        <v>9.1333333333333329</v>
      </c>
      <c r="Q155" s="461">
        <v>9</v>
      </c>
      <c r="R155" s="1647">
        <v>8.4</v>
      </c>
    </row>
    <row r="156" spans="1:18" s="1301" customFormat="1" hidden="1" x14ac:dyDescent="0.25">
      <c r="A156" s="97" t="s">
        <v>417</v>
      </c>
      <c r="B156" s="457">
        <v>2.0861618798955615</v>
      </c>
      <c r="C156" s="458">
        <v>1</v>
      </c>
      <c r="D156" s="457">
        <v>1.8076923076923077</v>
      </c>
      <c r="E156" s="459">
        <v>1</v>
      </c>
      <c r="F156" s="460">
        <v>2.4358784284655299</v>
      </c>
      <c r="G156" s="458">
        <v>2</v>
      </c>
      <c r="H156" s="457">
        <v>1.971563981042654</v>
      </c>
      <c r="I156" s="461">
        <v>1</v>
      </c>
      <c r="J156" s="460">
        <v>7.8877284595300265</v>
      </c>
      <c r="K156" s="462">
        <v>6</v>
      </c>
      <c r="L156" s="463">
        <v>2.3611111111111112</v>
      </c>
      <c r="M156" s="458">
        <v>1</v>
      </c>
      <c r="N156" s="460">
        <v>3.1666666666666665</v>
      </c>
      <c r="O156" s="458">
        <v>1</v>
      </c>
      <c r="P156" s="457">
        <v>4.4666666666666668</v>
      </c>
      <c r="Q156" s="461">
        <v>2</v>
      </c>
      <c r="R156" s="1647">
        <v>2.7</v>
      </c>
    </row>
    <row r="157" spans="1:18" s="1301" customFormat="1" ht="15.6" hidden="1" customHeight="1" thickBot="1" x14ac:dyDescent="0.3">
      <c r="A157" s="96" t="s">
        <v>418</v>
      </c>
      <c r="B157" s="464">
        <v>13.639686684073107</v>
      </c>
      <c r="C157" s="465">
        <v>12</v>
      </c>
      <c r="D157" s="464">
        <v>6.884615384615385</v>
      </c>
      <c r="E157" s="466">
        <v>4</v>
      </c>
      <c r="F157" s="467">
        <v>30.859896219421795</v>
      </c>
      <c r="G157" s="465">
        <v>29</v>
      </c>
      <c r="H157" s="464">
        <v>20.312796208530798</v>
      </c>
      <c r="I157" s="468">
        <v>19</v>
      </c>
      <c r="J157" s="467">
        <v>50.219321148825067</v>
      </c>
      <c r="K157" s="469">
        <v>46</v>
      </c>
      <c r="L157" s="470">
        <v>9.9166666666666661</v>
      </c>
      <c r="M157" s="465">
        <v>5</v>
      </c>
      <c r="N157" s="467">
        <v>10.333333333333334</v>
      </c>
      <c r="O157" s="465">
        <v>4</v>
      </c>
      <c r="P157" s="464">
        <v>19.666666666666668</v>
      </c>
      <c r="Q157" s="468">
        <v>15</v>
      </c>
      <c r="R157" s="1648">
        <v>23.1</v>
      </c>
    </row>
    <row r="158" spans="1:18" s="1301" customFormat="1" ht="15.75" hidden="1" customHeight="1" thickBot="1" x14ac:dyDescent="0.3">
      <c r="A158" s="2265" t="s">
        <v>419</v>
      </c>
      <c r="B158" s="2266"/>
      <c r="C158" s="2266"/>
      <c r="D158" s="2266"/>
      <c r="E158" s="2266"/>
      <c r="F158" s="2266"/>
      <c r="G158" s="2266"/>
      <c r="H158" s="2266"/>
      <c r="I158" s="2266"/>
      <c r="J158" s="2266"/>
      <c r="K158" s="2266"/>
      <c r="L158" s="2266"/>
      <c r="M158" s="2266"/>
      <c r="N158" s="2266"/>
      <c r="O158" s="2266"/>
      <c r="P158" s="2266"/>
      <c r="Q158" s="2266"/>
      <c r="R158" s="2267"/>
    </row>
    <row r="159" spans="1:18" s="1301" customFormat="1" ht="40.5" hidden="1" customHeight="1" thickBot="1" x14ac:dyDescent="0.3">
      <c r="A159" s="107"/>
      <c r="B159" s="2271" t="s">
        <v>393</v>
      </c>
      <c r="C159" s="2272"/>
      <c r="D159" s="2271" t="s">
        <v>394</v>
      </c>
      <c r="E159" s="2272"/>
      <c r="F159" s="2271" t="s">
        <v>294</v>
      </c>
      <c r="G159" s="2272"/>
      <c r="H159" s="2271" t="s">
        <v>297</v>
      </c>
      <c r="I159" s="2272"/>
      <c r="J159" s="2271" t="s">
        <v>395</v>
      </c>
      <c r="K159" s="2272"/>
      <c r="L159" s="2271" t="s">
        <v>396</v>
      </c>
      <c r="M159" s="2272"/>
      <c r="N159" s="2271" t="s">
        <v>397</v>
      </c>
      <c r="O159" s="2272"/>
      <c r="P159" s="2271" t="s">
        <v>398</v>
      </c>
      <c r="Q159" s="2272"/>
      <c r="R159" s="1636" t="s">
        <v>399</v>
      </c>
    </row>
    <row r="160" spans="1:18" s="1301" customFormat="1" ht="15.75" hidden="1" thickBot="1" x14ac:dyDescent="0.3">
      <c r="A160" s="2127" t="s">
        <v>400</v>
      </c>
      <c r="B160" s="2128"/>
      <c r="C160" s="2128"/>
      <c r="D160" s="2270"/>
      <c r="E160" s="2270"/>
      <c r="F160" s="2128"/>
      <c r="G160" s="2128"/>
      <c r="H160" s="2270"/>
      <c r="I160" s="2270"/>
      <c r="J160" s="2128"/>
      <c r="K160" s="2128"/>
      <c r="L160" s="2270"/>
      <c r="M160" s="2270"/>
      <c r="N160" s="2128"/>
      <c r="O160" s="2128"/>
      <c r="P160" s="2270"/>
      <c r="Q160" s="2270"/>
      <c r="R160" s="2135"/>
    </row>
    <row r="161" spans="1:18" s="1301" customFormat="1" hidden="1" x14ac:dyDescent="0.25">
      <c r="A161" s="102" t="s">
        <v>276</v>
      </c>
      <c r="B161" s="419">
        <v>154</v>
      </c>
      <c r="C161" s="420">
        <f>B161/B169</f>
        <v>7.2368421052631582E-2</v>
      </c>
      <c r="D161" s="419">
        <v>3</v>
      </c>
      <c r="E161" s="420">
        <f>D161/D169</f>
        <v>6.8181818181818177E-2</v>
      </c>
      <c r="F161" s="419">
        <v>23</v>
      </c>
      <c r="G161" s="420">
        <f>F161/F169</f>
        <v>1.7898832684824902E-2</v>
      </c>
      <c r="H161" s="419">
        <v>3</v>
      </c>
      <c r="I161" s="420">
        <f>H161/H169</f>
        <v>8.3333333333333332E-3</v>
      </c>
      <c r="J161" s="419">
        <v>0</v>
      </c>
      <c r="K161" s="420">
        <f>J161/J169</f>
        <v>0</v>
      </c>
      <c r="L161" s="419">
        <v>5</v>
      </c>
      <c r="M161" s="420">
        <f>L161/L169</f>
        <v>8.0645161290322578E-2</v>
      </c>
      <c r="N161" s="419">
        <v>0</v>
      </c>
      <c r="O161" s="420">
        <f>N161/N169</f>
        <v>0</v>
      </c>
      <c r="P161" s="419">
        <v>3</v>
      </c>
      <c r="Q161" s="420">
        <f>P161/P169</f>
        <v>0.3</v>
      </c>
      <c r="R161" s="1637">
        <f>SUM(B161,D161,F161,H161,J161,L161,N161,P161)</f>
        <v>191</v>
      </c>
    </row>
    <row r="162" spans="1:18" s="1301" customFormat="1" hidden="1" x14ac:dyDescent="0.25">
      <c r="A162" s="100" t="s">
        <v>277</v>
      </c>
      <c r="B162" s="424">
        <v>354</v>
      </c>
      <c r="C162" s="425">
        <f>B162/B169</f>
        <v>0.16635338345864661</v>
      </c>
      <c r="D162" s="424">
        <v>4</v>
      </c>
      <c r="E162" s="425">
        <f>D162/D169</f>
        <v>9.0909090909090912E-2</v>
      </c>
      <c r="F162" s="424">
        <v>387</v>
      </c>
      <c r="G162" s="425">
        <f>F162/F169</f>
        <v>0.30116731517509726</v>
      </c>
      <c r="H162" s="424">
        <v>28</v>
      </c>
      <c r="I162" s="425">
        <f>H162/H169</f>
        <v>7.7777777777777779E-2</v>
      </c>
      <c r="J162" s="424">
        <v>0</v>
      </c>
      <c r="K162" s="425">
        <f>J162/J169</f>
        <v>0</v>
      </c>
      <c r="L162" s="424">
        <v>5</v>
      </c>
      <c r="M162" s="425">
        <f>L162/L169</f>
        <v>8.0645161290322578E-2</v>
      </c>
      <c r="N162" s="424">
        <v>0</v>
      </c>
      <c r="O162" s="425">
        <f>N162/N169</f>
        <v>0</v>
      </c>
      <c r="P162" s="424">
        <v>2</v>
      </c>
      <c r="Q162" s="425">
        <f>P162/P169</f>
        <v>0.2</v>
      </c>
      <c r="R162" s="1638">
        <f>SUM(B162,D162,F162,H162,J162,L162,N162,P162)</f>
        <v>780</v>
      </c>
    </row>
    <row r="163" spans="1:18" s="1301" customFormat="1" hidden="1" x14ac:dyDescent="0.25">
      <c r="A163" s="100" t="s">
        <v>278</v>
      </c>
      <c r="B163" s="424">
        <v>448</v>
      </c>
      <c r="C163" s="425">
        <f>B163/B169</f>
        <v>0.21052631578947367</v>
      </c>
      <c r="D163" s="424">
        <v>4</v>
      </c>
      <c r="E163" s="425">
        <f>D163/D169</f>
        <v>9.0909090909090912E-2</v>
      </c>
      <c r="F163" s="424">
        <v>298</v>
      </c>
      <c r="G163" s="425">
        <f>F163/F169</f>
        <v>0.23190661478599223</v>
      </c>
      <c r="H163" s="424">
        <v>55</v>
      </c>
      <c r="I163" s="425">
        <f>H163/H169</f>
        <v>0.15277777777777779</v>
      </c>
      <c r="J163" s="424">
        <v>0</v>
      </c>
      <c r="K163" s="425">
        <f>J163/J169</f>
        <v>0</v>
      </c>
      <c r="L163" s="424">
        <v>12</v>
      </c>
      <c r="M163" s="425">
        <f>L163/L169</f>
        <v>0.19354838709677419</v>
      </c>
      <c r="N163" s="424">
        <v>0</v>
      </c>
      <c r="O163" s="425">
        <f>N163/N169</f>
        <v>0</v>
      </c>
      <c r="P163" s="424">
        <v>2</v>
      </c>
      <c r="Q163" s="425">
        <f>P163/P169</f>
        <v>0.2</v>
      </c>
      <c r="R163" s="1638">
        <f t="shared" ref="R163:R168" si="26">SUM(B163,D163,F163,H163,J163,L163,N163,P163)</f>
        <v>819</v>
      </c>
    </row>
    <row r="164" spans="1:18" s="1301" customFormat="1" hidden="1" x14ac:dyDescent="0.25">
      <c r="A164" s="100" t="s">
        <v>279</v>
      </c>
      <c r="B164" s="424">
        <v>456</v>
      </c>
      <c r="C164" s="425">
        <f>B164/B169</f>
        <v>0.21428571428571427</v>
      </c>
      <c r="D164" s="424">
        <v>7</v>
      </c>
      <c r="E164" s="425">
        <f>D164/D169</f>
        <v>0.15909090909090909</v>
      </c>
      <c r="F164" s="424">
        <v>235</v>
      </c>
      <c r="G164" s="425">
        <f>F164/F169</f>
        <v>0.1828793774319066</v>
      </c>
      <c r="H164" s="424">
        <v>65</v>
      </c>
      <c r="I164" s="425">
        <f>H164/H169</f>
        <v>0.18055555555555555</v>
      </c>
      <c r="J164" s="424">
        <v>0</v>
      </c>
      <c r="K164" s="425">
        <f>J164/J169</f>
        <v>0</v>
      </c>
      <c r="L164" s="424">
        <v>13</v>
      </c>
      <c r="M164" s="425">
        <f>L164/L169</f>
        <v>0.20967741935483872</v>
      </c>
      <c r="N164" s="424">
        <v>0</v>
      </c>
      <c r="O164" s="425">
        <f>N164/N169</f>
        <v>0</v>
      </c>
      <c r="P164" s="424">
        <v>0</v>
      </c>
      <c r="Q164" s="425">
        <f>P164/P169</f>
        <v>0</v>
      </c>
      <c r="R164" s="1638">
        <f t="shared" si="26"/>
        <v>776</v>
      </c>
    </row>
    <row r="165" spans="1:18" s="1301" customFormat="1" hidden="1" x14ac:dyDescent="0.25">
      <c r="A165" s="100" t="s">
        <v>280</v>
      </c>
      <c r="B165" s="424">
        <v>281</v>
      </c>
      <c r="C165" s="425">
        <f>B165/B169</f>
        <v>0.13204887218045114</v>
      </c>
      <c r="D165" s="424">
        <v>11</v>
      </c>
      <c r="E165" s="425">
        <f>D165/D169</f>
        <v>0.25</v>
      </c>
      <c r="F165" s="424">
        <v>152</v>
      </c>
      <c r="G165" s="425">
        <f>F165/F169</f>
        <v>0.11828793774319066</v>
      </c>
      <c r="H165" s="424">
        <v>58</v>
      </c>
      <c r="I165" s="425">
        <f>H165/H169</f>
        <v>0.16111111111111112</v>
      </c>
      <c r="J165" s="424">
        <v>0</v>
      </c>
      <c r="K165" s="425">
        <f>J165/J169</f>
        <v>0</v>
      </c>
      <c r="L165" s="424">
        <v>7</v>
      </c>
      <c r="M165" s="425">
        <f>L165/L169</f>
        <v>0.11290322580645161</v>
      </c>
      <c r="N165" s="424">
        <v>0</v>
      </c>
      <c r="O165" s="425">
        <f>N165/N169</f>
        <v>0</v>
      </c>
      <c r="P165" s="424">
        <v>0</v>
      </c>
      <c r="Q165" s="425">
        <f>P165/P169</f>
        <v>0</v>
      </c>
      <c r="R165" s="1638">
        <f t="shared" si="26"/>
        <v>509</v>
      </c>
    </row>
    <row r="166" spans="1:18" s="1301" customFormat="1" hidden="1" x14ac:dyDescent="0.25">
      <c r="A166" s="100" t="s">
        <v>281</v>
      </c>
      <c r="B166" s="424">
        <v>268</v>
      </c>
      <c r="C166" s="425">
        <f>B166/B169</f>
        <v>0.12593984962406016</v>
      </c>
      <c r="D166" s="424">
        <v>11</v>
      </c>
      <c r="E166" s="425">
        <f>D166/D169</f>
        <v>0.25</v>
      </c>
      <c r="F166" s="424">
        <v>131</v>
      </c>
      <c r="G166" s="425">
        <f>F166/F169</f>
        <v>0.10194552529182879</v>
      </c>
      <c r="H166" s="424">
        <v>89</v>
      </c>
      <c r="I166" s="425">
        <f>H166/H169</f>
        <v>0.24722222222222223</v>
      </c>
      <c r="J166" s="424">
        <v>0</v>
      </c>
      <c r="K166" s="425">
        <f>J166/J169</f>
        <v>0</v>
      </c>
      <c r="L166" s="424">
        <v>5</v>
      </c>
      <c r="M166" s="425">
        <f>L166/L169</f>
        <v>8.0645161290322578E-2</v>
      </c>
      <c r="N166" s="424">
        <v>5</v>
      </c>
      <c r="O166" s="425">
        <f>N166/N169</f>
        <v>0.38461538461538464</v>
      </c>
      <c r="P166" s="424">
        <v>0</v>
      </c>
      <c r="Q166" s="425">
        <f>P166/P169</f>
        <v>0</v>
      </c>
      <c r="R166" s="1638">
        <f t="shared" si="26"/>
        <v>509</v>
      </c>
    </row>
    <row r="167" spans="1:18" s="1301" customFormat="1" hidden="1" x14ac:dyDescent="0.25">
      <c r="A167" s="100" t="s">
        <v>282</v>
      </c>
      <c r="B167" s="424">
        <v>167</v>
      </c>
      <c r="C167" s="425">
        <f>B167/B169</f>
        <v>7.8477443609022562E-2</v>
      </c>
      <c r="D167" s="424">
        <v>4</v>
      </c>
      <c r="E167" s="425">
        <f>D167/D169</f>
        <v>9.0909090909090912E-2</v>
      </c>
      <c r="F167" s="424">
        <v>58</v>
      </c>
      <c r="G167" s="425">
        <f>F167/F169</f>
        <v>4.5136186770428015E-2</v>
      </c>
      <c r="H167" s="424">
        <v>62</v>
      </c>
      <c r="I167" s="425">
        <f>H167/H169</f>
        <v>0.17222222222222222</v>
      </c>
      <c r="J167" s="424">
        <v>76</v>
      </c>
      <c r="K167" s="425">
        <f>J167/J169</f>
        <v>0.19689119170984457</v>
      </c>
      <c r="L167" s="424">
        <v>11</v>
      </c>
      <c r="M167" s="425">
        <f>L167/L169</f>
        <v>0.17741935483870969</v>
      </c>
      <c r="N167" s="424">
        <v>8</v>
      </c>
      <c r="O167" s="425">
        <f>N167/N169</f>
        <v>0.61538461538461542</v>
      </c>
      <c r="P167" s="424">
        <v>2</v>
      </c>
      <c r="Q167" s="425">
        <f>P167/P169</f>
        <v>0.2</v>
      </c>
      <c r="R167" s="1638">
        <f t="shared" si="26"/>
        <v>388</v>
      </c>
    </row>
    <row r="168" spans="1:18" s="1301" customFormat="1" ht="15.75" hidden="1" thickBot="1" x14ac:dyDescent="0.3">
      <c r="A168" s="692" t="s">
        <v>401</v>
      </c>
      <c r="B168" s="429">
        <v>0</v>
      </c>
      <c r="C168" s="430">
        <f>B168/B169</f>
        <v>0</v>
      </c>
      <c r="D168" s="429">
        <v>0</v>
      </c>
      <c r="E168" s="430">
        <f>D168/D169</f>
        <v>0</v>
      </c>
      <c r="F168" s="429">
        <v>1</v>
      </c>
      <c r="G168" s="430">
        <f>F168/F169</f>
        <v>7.7821011673151756E-4</v>
      </c>
      <c r="H168" s="429">
        <v>0</v>
      </c>
      <c r="I168" s="430">
        <f>H168/H169</f>
        <v>0</v>
      </c>
      <c r="J168" s="429">
        <v>310</v>
      </c>
      <c r="K168" s="430">
        <f>J168/J169</f>
        <v>0.80310880829015541</v>
      </c>
      <c r="L168" s="429">
        <v>4</v>
      </c>
      <c r="M168" s="430">
        <f>L168/L169</f>
        <v>6.4516129032258063E-2</v>
      </c>
      <c r="N168" s="429">
        <v>0</v>
      </c>
      <c r="O168" s="430">
        <f>N168/N169</f>
        <v>0</v>
      </c>
      <c r="P168" s="429">
        <v>1</v>
      </c>
      <c r="Q168" s="430">
        <f>P168/P169</f>
        <v>0.1</v>
      </c>
      <c r="R168" s="1639">
        <f t="shared" si="26"/>
        <v>316</v>
      </c>
    </row>
    <row r="169" spans="1:18" s="1301" customFormat="1" ht="16.5" hidden="1" thickTop="1" thickBot="1" x14ac:dyDescent="0.3">
      <c r="A169" s="125" t="s">
        <v>402</v>
      </c>
      <c r="B169" s="119">
        <f t="shared" ref="B169:Q169" si="27">SUM(B161:B168)</f>
        <v>2128</v>
      </c>
      <c r="C169" s="253">
        <f t="shared" si="27"/>
        <v>1</v>
      </c>
      <c r="D169" s="119">
        <f t="shared" si="27"/>
        <v>44</v>
      </c>
      <c r="E169" s="253">
        <f t="shared" si="27"/>
        <v>1</v>
      </c>
      <c r="F169" s="119">
        <f t="shared" si="27"/>
        <v>1285</v>
      </c>
      <c r="G169" s="253">
        <f t="shared" si="27"/>
        <v>1</v>
      </c>
      <c r="H169" s="119">
        <f t="shared" si="27"/>
        <v>360</v>
      </c>
      <c r="I169" s="253">
        <f t="shared" si="27"/>
        <v>1</v>
      </c>
      <c r="J169" s="119">
        <f t="shared" si="27"/>
        <v>386</v>
      </c>
      <c r="K169" s="253">
        <f t="shared" si="27"/>
        <v>1</v>
      </c>
      <c r="L169" s="119">
        <f t="shared" si="27"/>
        <v>62</v>
      </c>
      <c r="M169" s="253">
        <f t="shared" si="27"/>
        <v>1</v>
      </c>
      <c r="N169" s="119">
        <f t="shared" si="27"/>
        <v>13</v>
      </c>
      <c r="O169" s="253">
        <f t="shared" si="27"/>
        <v>1</v>
      </c>
      <c r="P169" s="119">
        <f t="shared" si="27"/>
        <v>10</v>
      </c>
      <c r="Q169" s="253">
        <f t="shared" si="27"/>
        <v>0.99999999999999989</v>
      </c>
      <c r="R169" s="1640">
        <f>SUM(B169,D169,F169,H169,J169,L169,N169,P169)</f>
        <v>4288</v>
      </c>
    </row>
    <row r="170" spans="1:18" s="30" customFormat="1" ht="15.75" hidden="1" thickBot="1" x14ac:dyDescent="0.3">
      <c r="A170" s="2262" t="s">
        <v>403</v>
      </c>
      <c r="B170" s="2263"/>
      <c r="C170" s="2263"/>
      <c r="D170" s="2263"/>
      <c r="E170" s="2263"/>
      <c r="F170" s="2263"/>
      <c r="G170" s="2263"/>
      <c r="H170" s="2263"/>
      <c r="I170" s="2263"/>
      <c r="J170" s="2263"/>
      <c r="K170" s="2263"/>
      <c r="L170" s="2263"/>
      <c r="M170" s="2263"/>
      <c r="N170" s="2263"/>
      <c r="O170" s="2263"/>
      <c r="P170" s="2263"/>
      <c r="Q170" s="2263"/>
      <c r="R170" s="2264"/>
    </row>
    <row r="171" spans="1:18" s="1301" customFormat="1" hidden="1" x14ac:dyDescent="0.25">
      <c r="A171" s="102" t="s">
        <v>286</v>
      </c>
      <c r="B171" s="434">
        <v>349</v>
      </c>
      <c r="C171" s="435">
        <f>SUM(B171/B177)</f>
        <v>0.16408086506817113</v>
      </c>
      <c r="D171" s="434">
        <v>8</v>
      </c>
      <c r="E171" s="435">
        <f>SUM(D171/D177)</f>
        <v>0.18181818181818182</v>
      </c>
      <c r="F171" s="434">
        <v>181</v>
      </c>
      <c r="G171" s="435">
        <f>SUM(F171/F177)</f>
        <v>0.14085603112840467</v>
      </c>
      <c r="H171" s="434">
        <v>54</v>
      </c>
      <c r="I171" s="435">
        <f>SUM(H171/H177)</f>
        <v>0.15</v>
      </c>
      <c r="J171" s="434">
        <v>95</v>
      </c>
      <c r="K171" s="435">
        <f>SUM(J171/J177)</f>
        <v>0.24611398963730569</v>
      </c>
      <c r="L171" s="434">
        <v>7</v>
      </c>
      <c r="M171" s="435">
        <f>SUM(L171/L177)</f>
        <v>0.11290322580645161</v>
      </c>
      <c r="N171" s="434">
        <v>4</v>
      </c>
      <c r="O171" s="435">
        <f>SUM(N171/N177)</f>
        <v>0.2857142857142857</v>
      </c>
      <c r="P171" s="434">
        <v>2</v>
      </c>
      <c r="Q171" s="435">
        <f>SUM(P171/P177)</f>
        <v>0.2</v>
      </c>
      <c r="R171" s="1637">
        <f t="shared" ref="R171:R176" si="28">SUM(B171,D171,F171,H171,J171,L171,N171,P171)</f>
        <v>700</v>
      </c>
    </row>
    <row r="172" spans="1:18" s="1301" customFormat="1" hidden="1" x14ac:dyDescent="0.25">
      <c r="A172" s="100" t="s">
        <v>287</v>
      </c>
      <c r="B172" s="438">
        <v>118</v>
      </c>
      <c r="C172" s="439">
        <f>SUM(B172/B177)</f>
        <v>5.5477197931358718E-2</v>
      </c>
      <c r="D172" s="438">
        <v>5</v>
      </c>
      <c r="E172" s="439">
        <f>SUM(D172/D177)</f>
        <v>0.11363636363636363</v>
      </c>
      <c r="F172" s="438">
        <v>102</v>
      </c>
      <c r="G172" s="439">
        <f>SUM(F172/F177)</f>
        <v>7.9377431906614782E-2</v>
      </c>
      <c r="H172" s="438">
        <v>33</v>
      </c>
      <c r="I172" s="439">
        <f>SUM(H172/H177)</f>
        <v>9.166666666666666E-2</v>
      </c>
      <c r="J172" s="438">
        <v>22</v>
      </c>
      <c r="K172" s="439">
        <f>SUM(J172/J177)</f>
        <v>5.6994818652849742E-2</v>
      </c>
      <c r="L172" s="438">
        <v>12</v>
      </c>
      <c r="M172" s="439">
        <f>SUM(L172/L177)</f>
        <v>0.19354838709677419</v>
      </c>
      <c r="N172" s="438">
        <v>1</v>
      </c>
      <c r="O172" s="439">
        <f>SUM(N172/N177)</f>
        <v>7.1428571428571425E-2</v>
      </c>
      <c r="P172" s="438">
        <v>1</v>
      </c>
      <c r="Q172" s="439">
        <f>SUM(P172/P177)</f>
        <v>0.1</v>
      </c>
      <c r="R172" s="1638">
        <f t="shared" si="28"/>
        <v>294</v>
      </c>
    </row>
    <row r="173" spans="1:18" s="1301" customFormat="1" hidden="1" x14ac:dyDescent="0.25">
      <c r="A173" s="100" t="s">
        <v>288</v>
      </c>
      <c r="B173" s="438">
        <v>23</v>
      </c>
      <c r="C173" s="439">
        <f>SUM(B173/B177)</f>
        <v>1.0813352139163141E-2</v>
      </c>
      <c r="D173" s="438">
        <v>0</v>
      </c>
      <c r="E173" s="439">
        <f>SUM(D173/D177)</f>
        <v>0</v>
      </c>
      <c r="F173" s="438">
        <v>10</v>
      </c>
      <c r="G173" s="439">
        <f>SUM(F173/F177)</f>
        <v>7.7821011673151752E-3</v>
      </c>
      <c r="H173" s="438">
        <v>2</v>
      </c>
      <c r="I173" s="439">
        <f>SUM(H173/H177)</f>
        <v>5.5555555555555558E-3</v>
      </c>
      <c r="J173" s="438">
        <v>5</v>
      </c>
      <c r="K173" s="439">
        <f>SUM(J173/J177)</f>
        <v>1.2953367875647668E-2</v>
      </c>
      <c r="L173" s="438">
        <v>0</v>
      </c>
      <c r="M173" s="439">
        <f>SUM(L173/L177)</f>
        <v>0</v>
      </c>
      <c r="N173" s="438">
        <v>0</v>
      </c>
      <c r="O173" s="439">
        <f>SUM(N173/N177)</f>
        <v>0</v>
      </c>
      <c r="P173" s="438">
        <v>0</v>
      </c>
      <c r="Q173" s="439">
        <f>SUM(P173/P177)</f>
        <v>0</v>
      </c>
      <c r="R173" s="1638">
        <f t="shared" si="28"/>
        <v>40</v>
      </c>
    </row>
    <row r="174" spans="1:18" s="1301" customFormat="1" hidden="1" x14ac:dyDescent="0.25">
      <c r="A174" s="100" t="s">
        <v>289</v>
      </c>
      <c r="B174" s="438">
        <v>570</v>
      </c>
      <c r="C174" s="439">
        <f>SUM(B174/B177)</f>
        <v>0.26798307475317351</v>
      </c>
      <c r="D174" s="438">
        <v>12</v>
      </c>
      <c r="E174" s="439">
        <f>SUM(D174/D177)</f>
        <v>0.27272727272727271</v>
      </c>
      <c r="F174" s="438">
        <v>398</v>
      </c>
      <c r="G174" s="439">
        <f>SUM(F174/F177)</f>
        <v>0.30972762645914398</v>
      </c>
      <c r="H174" s="438">
        <v>106</v>
      </c>
      <c r="I174" s="439">
        <f>SUM(H174/H177)</f>
        <v>0.29444444444444445</v>
      </c>
      <c r="J174" s="438">
        <v>125</v>
      </c>
      <c r="K174" s="439">
        <f>SUM(J174/J177)</f>
        <v>0.32383419689119169</v>
      </c>
      <c r="L174" s="438">
        <v>6</v>
      </c>
      <c r="M174" s="439">
        <f>SUM(L174/L177)</f>
        <v>9.6774193548387094E-2</v>
      </c>
      <c r="N174" s="438">
        <v>3</v>
      </c>
      <c r="O174" s="439">
        <f>SUM(N174/N177)</f>
        <v>0.21428571428571427</v>
      </c>
      <c r="P174" s="438">
        <v>3</v>
      </c>
      <c r="Q174" s="439">
        <f>SUM(P174/P177)</f>
        <v>0.3</v>
      </c>
      <c r="R174" s="1638">
        <f t="shared" si="28"/>
        <v>1223</v>
      </c>
    </row>
    <row r="175" spans="1:18" s="1301" customFormat="1" hidden="1" x14ac:dyDescent="0.25">
      <c r="A175" s="100" t="s">
        <v>404</v>
      </c>
      <c r="B175" s="438">
        <v>541</v>
      </c>
      <c r="C175" s="439">
        <f>SUM(B175/B177)</f>
        <v>0.2543488481429243</v>
      </c>
      <c r="D175" s="438">
        <v>8</v>
      </c>
      <c r="E175" s="439">
        <f>SUM(D175/D177)</f>
        <v>0.18181818181818182</v>
      </c>
      <c r="F175" s="438">
        <v>422</v>
      </c>
      <c r="G175" s="439">
        <f>SUM(F175/F177)</f>
        <v>0.32840466926070039</v>
      </c>
      <c r="H175" s="438">
        <v>114</v>
      </c>
      <c r="I175" s="439">
        <f>SUM(H175/H177)</f>
        <v>0.31666666666666665</v>
      </c>
      <c r="J175" s="438">
        <v>122</v>
      </c>
      <c r="K175" s="439">
        <f>SUM(J175/J177)</f>
        <v>0.31606217616580312</v>
      </c>
      <c r="L175" s="438">
        <v>8</v>
      </c>
      <c r="M175" s="439">
        <f>SUM(L175/L177)</f>
        <v>0.12903225806451613</v>
      </c>
      <c r="N175" s="438">
        <v>3</v>
      </c>
      <c r="O175" s="439">
        <f>SUM(N175/N177)</f>
        <v>0.21428571428571427</v>
      </c>
      <c r="P175" s="438">
        <v>0</v>
      </c>
      <c r="Q175" s="439">
        <f>SUM(P175/P177)</f>
        <v>0</v>
      </c>
      <c r="R175" s="1638">
        <f t="shared" si="28"/>
        <v>1218</v>
      </c>
    </row>
    <row r="176" spans="1:18" s="1301" customFormat="1" ht="15.75" hidden="1" thickBot="1" x14ac:dyDescent="0.3">
      <c r="A176" s="101" t="s">
        <v>291</v>
      </c>
      <c r="B176" s="442">
        <v>526</v>
      </c>
      <c r="C176" s="443">
        <f>SUM(B176/B177)</f>
        <v>0.24729666196520922</v>
      </c>
      <c r="D176" s="442">
        <v>11</v>
      </c>
      <c r="E176" s="443">
        <f>SUM(D176/D177)</f>
        <v>0.25</v>
      </c>
      <c r="F176" s="442">
        <v>172</v>
      </c>
      <c r="G176" s="443">
        <f>SUM(F176/F177)</f>
        <v>0.13385214007782101</v>
      </c>
      <c r="H176" s="442">
        <v>51</v>
      </c>
      <c r="I176" s="443">
        <f>SUM(H176/H177)</f>
        <v>0.14166666666666666</v>
      </c>
      <c r="J176" s="442">
        <v>17</v>
      </c>
      <c r="K176" s="443">
        <f>SUM(J176/J177)</f>
        <v>4.4041450777202069E-2</v>
      </c>
      <c r="L176" s="442">
        <v>29</v>
      </c>
      <c r="M176" s="443">
        <f>SUM(L176/L177)</f>
        <v>0.46774193548387094</v>
      </c>
      <c r="N176" s="442">
        <v>3</v>
      </c>
      <c r="O176" s="443">
        <f>SUM(N176/N177)</f>
        <v>0.21428571428571427</v>
      </c>
      <c r="P176" s="442">
        <v>4</v>
      </c>
      <c r="Q176" s="443">
        <f>SUM(P176/P177)</f>
        <v>0.4</v>
      </c>
      <c r="R176" s="1639">
        <f t="shared" si="28"/>
        <v>813</v>
      </c>
    </row>
    <row r="177" spans="1:18" s="1301" customFormat="1" ht="16.5" hidden="1" thickTop="1" thickBot="1" x14ac:dyDescent="0.3">
      <c r="A177" s="125" t="s">
        <v>402</v>
      </c>
      <c r="B177" s="119">
        <f t="shared" ref="B177:Q177" si="29">SUM(B171:B176)</f>
        <v>2127</v>
      </c>
      <c r="C177" s="253">
        <f t="shared" si="29"/>
        <v>1</v>
      </c>
      <c r="D177" s="119">
        <f t="shared" si="29"/>
        <v>44</v>
      </c>
      <c r="E177" s="253">
        <f t="shared" si="29"/>
        <v>1</v>
      </c>
      <c r="F177" s="119">
        <f t="shared" si="29"/>
        <v>1285</v>
      </c>
      <c r="G177" s="253">
        <f t="shared" si="29"/>
        <v>1</v>
      </c>
      <c r="H177" s="119">
        <f t="shared" si="29"/>
        <v>360</v>
      </c>
      <c r="I177" s="253">
        <f t="shared" si="29"/>
        <v>1</v>
      </c>
      <c r="J177" s="119">
        <f t="shared" si="29"/>
        <v>386</v>
      </c>
      <c r="K177" s="253">
        <f t="shared" si="29"/>
        <v>1</v>
      </c>
      <c r="L177" s="119">
        <f t="shared" si="29"/>
        <v>62</v>
      </c>
      <c r="M177" s="253">
        <f t="shared" si="29"/>
        <v>1</v>
      </c>
      <c r="N177" s="119">
        <f t="shared" si="29"/>
        <v>14</v>
      </c>
      <c r="O177" s="253">
        <f t="shared" si="29"/>
        <v>1</v>
      </c>
      <c r="P177" s="119">
        <f t="shared" si="29"/>
        <v>10</v>
      </c>
      <c r="Q177" s="253">
        <f t="shared" si="29"/>
        <v>1</v>
      </c>
      <c r="R177" s="1640">
        <f>SUM(B177,D177,F177,H177,J177,L177,N177,P177)</f>
        <v>4288</v>
      </c>
    </row>
    <row r="178" spans="1:18" s="1301" customFormat="1" ht="15.75" hidden="1" customHeight="1" thickBot="1" x14ac:dyDescent="0.3">
      <c r="A178" s="2262" t="s">
        <v>405</v>
      </c>
      <c r="B178" s="2263"/>
      <c r="C178" s="2263"/>
      <c r="D178" s="2263"/>
      <c r="E178" s="2263"/>
      <c r="F178" s="2263"/>
      <c r="G178" s="2263"/>
      <c r="H178" s="2263"/>
      <c r="I178" s="2263"/>
      <c r="J178" s="2263"/>
      <c r="K178" s="2263"/>
      <c r="L178" s="2263"/>
      <c r="M178" s="2263"/>
      <c r="N178" s="2263"/>
      <c r="O178" s="2263"/>
      <c r="P178" s="2263"/>
      <c r="Q178" s="2263"/>
      <c r="R178" s="2264"/>
    </row>
    <row r="179" spans="1:18" s="1301" customFormat="1" hidden="1" x14ac:dyDescent="0.25">
      <c r="A179" s="93" t="s">
        <v>406</v>
      </c>
      <c r="B179" s="434">
        <v>1100</v>
      </c>
      <c r="C179" s="435">
        <f>SUM(B179/B185)</f>
        <v>0.5171603196991067</v>
      </c>
      <c r="D179" s="434">
        <v>41</v>
      </c>
      <c r="E179" s="435">
        <f>SUM(D179/D185)</f>
        <v>0.93181818181818177</v>
      </c>
      <c r="F179" s="434">
        <v>513</v>
      </c>
      <c r="G179" s="435">
        <f>SUM(F179/F185)</f>
        <v>0.39922178988326851</v>
      </c>
      <c r="H179" s="434">
        <v>223</v>
      </c>
      <c r="I179" s="435">
        <f>SUM(H179/H185)</f>
        <v>0.61944444444444446</v>
      </c>
      <c r="J179" s="434">
        <v>51</v>
      </c>
      <c r="K179" s="435">
        <f>SUM(J179/J185)</f>
        <v>0.13212435233160622</v>
      </c>
      <c r="L179" s="434">
        <v>36</v>
      </c>
      <c r="M179" s="435">
        <f>SUM(L179/L185)</f>
        <v>0.58064516129032262</v>
      </c>
      <c r="N179" s="434">
        <v>8</v>
      </c>
      <c r="O179" s="435">
        <f>SUM(N179/N185)</f>
        <v>0.5714285714285714</v>
      </c>
      <c r="P179" s="434">
        <v>5</v>
      </c>
      <c r="Q179" s="435">
        <f>SUM(P179/P185)</f>
        <v>0.5</v>
      </c>
      <c r="R179" s="1637">
        <f t="shared" ref="R179:R184" si="30">SUM(B179,D179,F179,H179,J179,L179,N179,P179)</f>
        <v>1977</v>
      </c>
    </row>
    <row r="180" spans="1:18" s="1301" customFormat="1" hidden="1" x14ac:dyDescent="0.25">
      <c r="A180" s="94" t="s">
        <v>407</v>
      </c>
      <c r="B180" s="438">
        <v>537</v>
      </c>
      <c r="C180" s="439">
        <f>SUM(B180/B185)</f>
        <v>0.25246826516220028</v>
      </c>
      <c r="D180" s="438">
        <v>2</v>
      </c>
      <c r="E180" s="439">
        <f>SUM(D180/D185)</f>
        <v>4.5454545454545456E-2</v>
      </c>
      <c r="F180" s="438">
        <v>311</v>
      </c>
      <c r="G180" s="439">
        <f>SUM(F180/F185)</f>
        <v>0.24202334630350195</v>
      </c>
      <c r="H180" s="438">
        <v>77</v>
      </c>
      <c r="I180" s="439">
        <f>SUM(H180/H185)</f>
        <v>0.21388888888888888</v>
      </c>
      <c r="J180" s="438">
        <v>38</v>
      </c>
      <c r="K180" s="439">
        <f>SUM(J180/J185)</f>
        <v>9.8445595854922283E-2</v>
      </c>
      <c r="L180" s="438">
        <v>14</v>
      </c>
      <c r="M180" s="439">
        <f>SUM(L180/L185)</f>
        <v>0.22580645161290322</v>
      </c>
      <c r="N180" s="438">
        <v>2</v>
      </c>
      <c r="O180" s="439">
        <f>SUM(N180/N185)</f>
        <v>0.14285714285714285</v>
      </c>
      <c r="P180" s="438">
        <v>1</v>
      </c>
      <c r="Q180" s="439">
        <f>SUM(P180/P185)</f>
        <v>0.1</v>
      </c>
      <c r="R180" s="1638">
        <f t="shared" si="30"/>
        <v>982</v>
      </c>
    </row>
    <row r="181" spans="1:18" s="1301" customFormat="1" hidden="1" x14ac:dyDescent="0.25">
      <c r="A181" s="94" t="s">
        <v>408</v>
      </c>
      <c r="B181" s="438">
        <v>260</v>
      </c>
      <c r="C181" s="439">
        <f>SUM(B181/B185)</f>
        <v>0.12223789374706159</v>
      </c>
      <c r="D181" s="438">
        <v>1</v>
      </c>
      <c r="E181" s="439">
        <f>SUM(D181/D185)</f>
        <v>2.2727272727272728E-2</v>
      </c>
      <c r="F181" s="438">
        <v>201</v>
      </c>
      <c r="G181" s="439">
        <f>SUM(F181/F185)</f>
        <v>0.15642023346303502</v>
      </c>
      <c r="H181" s="438">
        <v>32</v>
      </c>
      <c r="I181" s="439">
        <f>SUM(H181/H185)</f>
        <v>8.8888888888888892E-2</v>
      </c>
      <c r="J181" s="438">
        <v>55</v>
      </c>
      <c r="K181" s="439">
        <f>SUM(J181/J185)</f>
        <v>0.14248704663212436</v>
      </c>
      <c r="L181" s="438">
        <v>6</v>
      </c>
      <c r="M181" s="439">
        <f>SUM(L181/L185)</f>
        <v>9.6774193548387094E-2</v>
      </c>
      <c r="N181" s="438">
        <v>1</v>
      </c>
      <c r="O181" s="439">
        <f>SUM(N181/N185)</f>
        <v>7.1428571428571425E-2</v>
      </c>
      <c r="P181" s="438">
        <v>2</v>
      </c>
      <c r="Q181" s="439">
        <f>SUM(P181/P185)</f>
        <v>0.2</v>
      </c>
      <c r="R181" s="1638">
        <f t="shared" si="30"/>
        <v>558</v>
      </c>
    </row>
    <row r="182" spans="1:18" s="1301" customFormat="1" hidden="1" x14ac:dyDescent="0.25">
      <c r="A182" s="94" t="s">
        <v>409</v>
      </c>
      <c r="B182" s="438">
        <v>116</v>
      </c>
      <c r="C182" s="439">
        <f>SUM(B182/B185)</f>
        <v>5.4536906440996707E-2</v>
      </c>
      <c r="D182" s="438">
        <v>0</v>
      </c>
      <c r="E182" s="439">
        <f>SUM(D182/D185)</f>
        <v>0</v>
      </c>
      <c r="F182" s="438">
        <v>126</v>
      </c>
      <c r="G182" s="439">
        <f>SUM(F182/F185)</f>
        <v>9.8054474708171205E-2</v>
      </c>
      <c r="H182" s="438">
        <v>16</v>
      </c>
      <c r="I182" s="439">
        <f>SUM(H182/H185)</f>
        <v>4.4444444444444446E-2</v>
      </c>
      <c r="J182" s="438">
        <v>37</v>
      </c>
      <c r="K182" s="439">
        <f>SUM(J182/J185)</f>
        <v>9.585492227979274E-2</v>
      </c>
      <c r="L182" s="438">
        <v>0</v>
      </c>
      <c r="M182" s="439">
        <f>SUM(L182/L185)</f>
        <v>0</v>
      </c>
      <c r="N182" s="438">
        <v>0</v>
      </c>
      <c r="O182" s="439">
        <f>SUM(N182/N185)</f>
        <v>0</v>
      </c>
      <c r="P182" s="438">
        <v>0</v>
      </c>
      <c r="Q182" s="439">
        <f>SUM(P182/P185)</f>
        <v>0</v>
      </c>
      <c r="R182" s="1638">
        <f t="shared" si="30"/>
        <v>295</v>
      </c>
    </row>
    <row r="183" spans="1:18" s="1301" customFormat="1" hidden="1" x14ac:dyDescent="0.25">
      <c r="A183" s="94" t="s">
        <v>410</v>
      </c>
      <c r="B183" s="438">
        <v>51</v>
      </c>
      <c r="C183" s="439">
        <f>SUM(B183/B185)</f>
        <v>2.3977433004231313E-2</v>
      </c>
      <c r="D183" s="438">
        <v>0</v>
      </c>
      <c r="E183" s="439">
        <f>SUM(D183/D185)</f>
        <v>0</v>
      </c>
      <c r="F183" s="438">
        <v>55</v>
      </c>
      <c r="G183" s="439">
        <f>SUM(F183/F185)</f>
        <v>4.2801556420233464E-2</v>
      </c>
      <c r="H183" s="438">
        <v>5</v>
      </c>
      <c r="I183" s="439">
        <f>SUM(H183/H185)</f>
        <v>1.3888888888888888E-2</v>
      </c>
      <c r="J183" s="438">
        <v>40</v>
      </c>
      <c r="K183" s="439">
        <f>SUM(J183/J185)</f>
        <v>0.10362694300518134</v>
      </c>
      <c r="L183" s="438">
        <v>1</v>
      </c>
      <c r="M183" s="439">
        <f>SUM(L183/L185)</f>
        <v>1.6129032258064516E-2</v>
      </c>
      <c r="N183" s="438">
        <v>1</v>
      </c>
      <c r="O183" s="439">
        <f>SUM(N183/N185)</f>
        <v>7.1428571428571425E-2</v>
      </c>
      <c r="P183" s="438">
        <v>0</v>
      </c>
      <c r="Q183" s="439">
        <f>SUM(P183/P185)</f>
        <v>0</v>
      </c>
      <c r="R183" s="1638">
        <f t="shared" si="30"/>
        <v>153</v>
      </c>
    </row>
    <row r="184" spans="1:18" s="1301" customFormat="1" ht="15.75" hidden="1" thickBot="1" x14ac:dyDescent="0.3">
      <c r="A184" s="111" t="s">
        <v>411</v>
      </c>
      <c r="B184" s="442">
        <v>63</v>
      </c>
      <c r="C184" s="443">
        <f>SUM(B184/B185)</f>
        <v>2.9619181946403384E-2</v>
      </c>
      <c r="D184" s="442">
        <v>0</v>
      </c>
      <c r="E184" s="443">
        <f>SUM(D184/D185)</f>
        <v>0</v>
      </c>
      <c r="F184" s="442">
        <v>79</v>
      </c>
      <c r="G184" s="443">
        <f>SUM(F184/F185)</f>
        <v>6.147859922178988E-2</v>
      </c>
      <c r="H184" s="442">
        <v>7</v>
      </c>
      <c r="I184" s="443">
        <f>SUM(H184/H185)</f>
        <v>1.9444444444444445E-2</v>
      </c>
      <c r="J184" s="442">
        <v>165</v>
      </c>
      <c r="K184" s="443">
        <f>SUM(J184/J185)</f>
        <v>0.42746113989637308</v>
      </c>
      <c r="L184" s="442">
        <v>5</v>
      </c>
      <c r="M184" s="443">
        <f>SUM(L184/L185)</f>
        <v>8.0645161290322578E-2</v>
      </c>
      <c r="N184" s="442">
        <v>2</v>
      </c>
      <c r="O184" s="443">
        <f>SUM(N184/N185)</f>
        <v>0.14285714285714285</v>
      </c>
      <c r="P184" s="442">
        <v>2</v>
      </c>
      <c r="Q184" s="443">
        <f>SUM(P184/P185)</f>
        <v>0.2</v>
      </c>
      <c r="R184" s="1639">
        <f t="shared" si="30"/>
        <v>323</v>
      </c>
    </row>
    <row r="185" spans="1:18" s="1301" customFormat="1" ht="16.5" hidden="1" thickTop="1" thickBot="1" x14ac:dyDescent="0.3">
      <c r="A185" s="125" t="s">
        <v>402</v>
      </c>
      <c r="B185" s="119">
        <f t="shared" ref="B185:R185" si="31">SUM(B179:B184)</f>
        <v>2127</v>
      </c>
      <c r="C185" s="253">
        <f t="shared" si="31"/>
        <v>0.99999999999999989</v>
      </c>
      <c r="D185" s="119">
        <f t="shared" si="31"/>
        <v>44</v>
      </c>
      <c r="E185" s="253">
        <f t="shared" si="31"/>
        <v>0.99999999999999989</v>
      </c>
      <c r="F185" s="119">
        <f t="shared" si="31"/>
        <v>1285</v>
      </c>
      <c r="G185" s="253">
        <f t="shared" si="31"/>
        <v>1</v>
      </c>
      <c r="H185" s="119">
        <f t="shared" si="31"/>
        <v>360</v>
      </c>
      <c r="I185" s="253">
        <f t="shared" si="31"/>
        <v>1</v>
      </c>
      <c r="J185" s="119">
        <f t="shared" si="31"/>
        <v>386</v>
      </c>
      <c r="K185" s="253">
        <f t="shared" si="31"/>
        <v>1</v>
      </c>
      <c r="L185" s="119">
        <f t="shared" si="31"/>
        <v>62</v>
      </c>
      <c r="M185" s="253">
        <f t="shared" si="31"/>
        <v>1</v>
      </c>
      <c r="N185" s="119">
        <f t="shared" si="31"/>
        <v>14</v>
      </c>
      <c r="O185" s="253">
        <f t="shared" si="31"/>
        <v>0.99999999999999978</v>
      </c>
      <c r="P185" s="119">
        <f t="shared" si="31"/>
        <v>10</v>
      </c>
      <c r="Q185" s="253">
        <f t="shared" si="31"/>
        <v>1</v>
      </c>
      <c r="R185" s="1640">
        <f t="shared" si="31"/>
        <v>4288</v>
      </c>
    </row>
    <row r="186" spans="1:18" s="1301" customFormat="1" ht="15.75" hidden="1" customHeight="1" thickBot="1" x14ac:dyDescent="0.3">
      <c r="A186" s="2262" t="s">
        <v>412</v>
      </c>
      <c r="B186" s="2263"/>
      <c r="C186" s="2263"/>
      <c r="D186" s="2263"/>
      <c r="E186" s="2263"/>
      <c r="F186" s="2263"/>
      <c r="G186" s="2263"/>
      <c r="H186" s="2263"/>
      <c r="I186" s="2263"/>
      <c r="J186" s="2263"/>
      <c r="K186" s="2263"/>
      <c r="L186" s="2263"/>
      <c r="M186" s="2263"/>
      <c r="N186" s="2263"/>
      <c r="O186" s="2263"/>
      <c r="P186" s="2263"/>
      <c r="Q186" s="2263"/>
      <c r="R186" s="2264"/>
    </row>
    <row r="187" spans="1:18" s="1301" customFormat="1" hidden="1" x14ac:dyDescent="0.25">
      <c r="A187" s="93" t="s">
        <v>302</v>
      </c>
      <c r="B187" s="438">
        <v>21</v>
      </c>
      <c r="C187" s="446">
        <f>SUM(B187/B191)</f>
        <v>9.8730606488011286E-3</v>
      </c>
      <c r="D187" s="438">
        <v>9</v>
      </c>
      <c r="E187" s="446">
        <f>SUM(D187/D191)</f>
        <v>0.20454545454545456</v>
      </c>
      <c r="F187" s="438">
        <v>0</v>
      </c>
      <c r="G187" s="446">
        <f>SUM(F187/F191)</f>
        <v>0</v>
      </c>
      <c r="H187" s="438">
        <v>1</v>
      </c>
      <c r="I187" s="446">
        <f>SUM(H187/H191)</f>
        <v>2.7777777777777779E-3</v>
      </c>
      <c r="J187" s="438">
        <v>0</v>
      </c>
      <c r="K187" s="446">
        <f>SUM(J187/J191)</f>
        <v>0</v>
      </c>
      <c r="L187" s="438">
        <v>0</v>
      </c>
      <c r="M187" s="446">
        <f>SUM(L187/L191)</f>
        <v>0</v>
      </c>
      <c r="N187" s="438">
        <v>2</v>
      </c>
      <c r="O187" s="446">
        <f>SUM(N187/N191)</f>
        <v>0.14285714285714285</v>
      </c>
      <c r="P187" s="438">
        <v>0</v>
      </c>
      <c r="Q187" s="446">
        <f>SUM(P187/P191)</f>
        <v>0</v>
      </c>
      <c r="R187" s="1641">
        <f>SUM(B187,D187,F187,H187,J187,L187,N187,P187)</f>
        <v>33</v>
      </c>
    </row>
    <row r="188" spans="1:18" s="1301" customFormat="1" hidden="1" x14ac:dyDescent="0.25">
      <c r="A188" s="94" t="s">
        <v>303</v>
      </c>
      <c r="B188" s="438">
        <v>1130</v>
      </c>
      <c r="C188" s="450">
        <f>SUM(B188/B191)</f>
        <v>0.53126469205453686</v>
      </c>
      <c r="D188" s="438">
        <v>35</v>
      </c>
      <c r="E188" s="450">
        <f>SUM(D188/D191)</f>
        <v>0.79545454545454541</v>
      </c>
      <c r="F188" s="438">
        <v>33</v>
      </c>
      <c r="G188" s="450">
        <f>SUM(F188/F191)</f>
        <v>2.5680933852140077E-2</v>
      </c>
      <c r="H188" s="438">
        <v>87</v>
      </c>
      <c r="I188" s="450">
        <f>SUM(H188/H191)</f>
        <v>0.24166666666666667</v>
      </c>
      <c r="J188" s="438">
        <v>53</v>
      </c>
      <c r="K188" s="450">
        <f>SUM(J188/J191)</f>
        <v>0.13730569948186527</v>
      </c>
      <c r="L188" s="438">
        <v>43</v>
      </c>
      <c r="M188" s="450">
        <f>SUM(L188/L191)</f>
        <v>0.69354838709677424</v>
      </c>
      <c r="N188" s="438">
        <v>8</v>
      </c>
      <c r="O188" s="450">
        <f>SUM(N188/N191)</f>
        <v>0.5714285714285714</v>
      </c>
      <c r="P188" s="438">
        <v>4</v>
      </c>
      <c r="Q188" s="450">
        <f>SUM(P188/P191)</f>
        <v>0.4</v>
      </c>
      <c r="R188" s="1642">
        <f>SUM(B188,D188,F188,H188,J188,L188,N188,P188)</f>
        <v>1393</v>
      </c>
    </row>
    <row r="189" spans="1:18" s="1301" customFormat="1" hidden="1" x14ac:dyDescent="0.25">
      <c r="A189" s="94" t="s">
        <v>304</v>
      </c>
      <c r="B189" s="438">
        <v>695</v>
      </c>
      <c r="C189" s="450">
        <f>SUM(B189/B191)</f>
        <v>0.32675129290079924</v>
      </c>
      <c r="D189" s="438">
        <v>0</v>
      </c>
      <c r="E189" s="450">
        <f>SUM(D189/D191)</f>
        <v>0</v>
      </c>
      <c r="F189" s="438">
        <v>394</v>
      </c>
      <c r="G189" s="450">
        <f>SUM(F189/F191)</f>
        <v>0.30661478599221792</v>
      </c>
      <c r="H189" s="438">
        <v>151</v>
      </c>
      <c r="I189" s="450">
        <f>SUM(H189/H191)</f>
        <v>0.41944444444444445</v>
      </c>
      <c r="J189" s="438">
        <v>50</v>
      </c>
      <c r="K189" s="450">
        <f>SUM(J189/J191)</f>
        <v>0.12953367875647667</v>
      </c>
      <c r="L189" s="438">
        <v>11</v>
      </c>
      <c r="M189" s="450">
        <f>SUM(L189/L191)</f>
        <v>0.17741935483870969</v>
      </c>
      <c r="N189" s="438">
        <v>2</v>
      </c>
      <c r="O189" s="450">
        <f>SUM(N189/N191)</f>
        <v>0.14285714285714285</v>
      </c>
      <c r="P189" s="438">
        <v>3</v>
      </c>
      <c r="Q189" s="450">
        <f>SUM(P189/P191)</f>
        <v>0.3</v>
      </c>
      <c r="R189" s="1642">
        <f>SUM(B189,D189,F189,H189,J189,L189,N189,P189)</f>
        <v>1306</v>
      </c>
    </row>
    <row r="190" spans="1:18" s="1301" customFormat="1" ht="15.75" hidden="1" thickBot="1" x14ac:dyDescent="0.3">
      <c r="A190" s="111" t="s">
        <v>305</v>
      </c>
      <c r="B190" s="442">
        <v>281</v>
      </c>
      <c r="C190" s="453">
        <f>SUM(B190/B191)</f>
        <v>0.13211095439586271</v>
      </c>
      <c r="D190" s="442">
        <v>0</v>
      </c>
      <c r="E190" s="453">
        <f>SUM(D190/D191)</f>
        <v>0</v>
      </c>
      <c r="F190" s="442">
        <v>858</v>
      </c>
      <c r="G190" s="453">
        <f>SUM(F190/F191)</f>
        <v>0.66770428015564198</v>
      </c>
      <c r="H190" s="442">
        <v>121</v>
      </c>
      <c r="I190" s="453">
        <f>SUM(H190/H191)</f>
        <v>0.33611111111111114</v>
      </c>
      <c r="J190" s="442">
        <v>283</v>
      </c>
      <c r="K190" s="453">
        <f>SUM(J190/J191)</f>
        <v>0.73316062176165808</v>
      </c>
      <c r="L190" s="442">
        <v>8</v>
      </c>
      <c r="M190" s="453">
        <f>SUM(L190/L191)</f>
        <v>0.12903225806451613</v>
      </c>
      <c r="N190" s="442">
        <v>2</v>
      </c>
      <c r="O190" s="453">
        <f>SUM(N190/N191)</f>
        <v>0.14285714285714285</v>
      </c>
      <c r="P190" s="442">
        <v>3</v>
      </c>
      <c r="Q190" s="453">
        <f>SUM(P190/P191)</f>
        <v>0.3</v>
      </c>
      <c r="R190" s="1643">
        <f>SUM(B190,D190,F190,H190,J190,L190,N190,P190)</f>
        <v>1556</v>
      </c>
    </row>
    <row r="191" spans="1:18" s="1301" customFormat="1" ht="16.5" hidden="1" thickTop="1" thickBot="1" x14ac:dyDescent="0.3">
      <c r="A191" s="125" t="s">
        <v>402</v>
      </c>
      <c r="B191" s="119">
        <f>SUM(B187:B190)</f>
        <v>2127</v>
      </c>
      <c r="C191" s="253">
        <f>SUM(B191/B191)</f>
        <v>1</v>
      </c>
      <c r="D191" s="119">
        <f>SUM(D187:D190)</f>
        <v>44</v>
      </c>
      <c r="E191" s="253">
        <f>SUM(E187:E190)</f>
        <v>1</v>
      </c>
      <c r="F191" s="119">
        <f>SUM(F187:F190)</f>
        <v>1285</v>
      </c>
      <c r="G191" s="253">
        <f>SUM(F191/F504)</f>
        <v>0.73681192660550454</v>
      </c>
      <c r="H191" s="119">
        <f>SUM(H187:H190)</f>
        <v>360</v>
      </c>
      <c r="I191" s="253">
        <f>SUM(H191/H504)</f>
        <v>0.88235294117647056</v>
      </c>
      <c r="J191" s="119">
        <f>SUM(J187:J190)</f>
        <v>386</v>
      </c>
      <c r="K191" s="253">
        <f>SUM(J191/J504)</f>
        <v>0.8041666666666667</v>
      </c>
      <c r="L191" s="119">
        <f>SUM(L187:L190)</f>
        <v>62</v>
      </c>
      <c r="M191" s="253">
        <f>SUM(L191/L504)</f>
        <v>0.87323943661971826</v>
      </c>
      <c r="N191" s="119">
        <f>SUM(N187:N190)</f>
        <v>14</v>
      </c>
      <c r="O191" s="253">
        <f>SUM(N191/N504)</f>
        <v>0.4</v>
      </c>
      <c r="P191" s="119">
        <f>SUM(P187:P190)</f>
        <v>10</v>
      </c>
      <c r="Q191" s="253">
        <f>SUM(P191/P504)</f>
        <v>1.25</v>
      </c>
      <c r="R191" s="1640">
        <f>SUM(R187:R190)</f>
        <v>4288</v>
      </c>
    </row>
    <row r="192" spans="1:18" s="1301" customFormat="1" ht="15.75" hidden="1" thickBot="1" x14ac:dyDescent="0.3">
      <c r="A192" s="2262" t="s">
        <v>414</v>
      </c>
      <c r="B192" s="2263"/>
      <c r="C192" s="2263"/>
      <c r="D192" s="2263"/>
      <c r="E192" s="2263"/>
      <c r="F192" s="2263"/>
      <c r="G192" s="2263"/>
      <c r="H192" s="2263"/>
      <c r="I192" s="2263"/>
      <c r="J192" s="2263"/>
      <c r="K192" s="2263"/>
      <c r="L192" s="2263"/>
      <c r="M192" s="2263"/>
      <c r="N192" s="2263"/>
      <c r="O192" s="2263"/>
      <c r="P192" s="2263"/>
      <c r="Q192" s="2263"/>
      <c r="R192" s="2264"/>
    </row>
    <row r="193" spans="1:18" s="1301" customFormat="1" hidden="1" x14ac:dyDescent="0.25">
      <c r="A193" s="110"/>
      <c r="B193" s="243" t="s">
        <v>415</v>
      </c>
      <c r="C193" s="244" t="s">
        <v>307</v>
      </c>
      <c r="D193" s="245" t="s">
        <v>415</v>
      </c>
      <c r="E193" s="246" t="s">
        <v>307</v>
      </c>
      <c r="F193" s="244" t="s">
        <v>415</v>
      </c>
      <c r="G193" s="244" t="s">
        <v>307</v>
      </c>
      <c r="H193" s="245" t="s">
        <v>415</v>
      </c>
      <c r="I193" s="246" t="s">
        <v>307</v>
      </c>
      <c r="J193" s="313" t="s">
        <v>415</v>
      </c>
      <c r="K193" s="245" t="s">
        <v>307</v>
      </c>
      <c r="L193" s="246" t="s">
        <v>415</v>
      </c>
      <c r="M193" s="244" t="s">
        <v>307</v>
      </c>
      <c r="N193" s="244" t="s">
        <v>415</v>
      </c>
      <c r="O193" s="244" t="s">
        <v>307</v>
      </c>
      <c r="P193" s="245" t="s">
        <v>415</v>
      </c>
      <c r="Q193" s="246" t="s">
        <v>307</v>
      </c>
      <c r="R193" s="1644" t="s">
        <v>415</v>
      </c>
    </row>
    <row r="194" spans="1:18" s="1301" customFormat="1" hidden="1" x14ac:dyDescent="0.25">
      <c r="A194" s="94" t="s">
        <v>416</v>
      </c>
      <c r="B194" s="457">
        <v>7.9525152797367182</v>
      </c>
      <c r="C194" s="458">
        <v>7</v>
      </c>
      <c r="D194" s="457">
        <v>10.204545454545455</v>
      </c>
      <c r="E194" s="459">
        <v>12</v>
      </c>
      <c r="F194" s="460">
        <v>6.9377431906614788</v>
      </c>
      <c r="G194" s="458">
        <v>6</v>
      </c>
      <c r="H194" s="457">
        <v>10.844444444444445</v>
      </c>
      <c r="I194" s="461">
        <v>12</v>
      </c>
      <c r="J194" s="460">
        <v>19.512953367875646</v>
      </c>
      <c r="K194" s="462">
        <v>19</v>
      </c>
      <c r="L194" s="463">
        <v>9.6612903225806459</v>
      </c>
      <c r="M194" s="458">
        <v>8.5</v>
      </c>
      <c r="N194" s="460">
        <v>16.142857142857142</v>
      </c>
      <c r="O194" s="458">
        <v>17</v>
      </c>
      <c r="P194" s="457">
        <v>7</v>
      </c>
      <c r="Q194" s="461">
        <v>3</v>
      </c>
      <c r="R194" s="1647">
        <v>9</v>
      </c>
    </row>
    <row r="195" spans="1:18" s="1301" customFormat="1" hidden="1" x14ac:dyDescent="0.25">
      <c r="A195" s="97" t="s">
        <v>417</v>
      </c>
      <c r="B195" s="457">
        <v>1.9652092148566056</v>
      </c>
      <c r="C195" s="458">
        <v>1</v>
      </c>
      <c r="D195" s="457">
        <v>1.0909090909090908</v>
      </c>
      <c r="E195" s="459">
        <v>1</v>
      </c>
      <c r="F195" s="460">
        <v>2.4801556420233464</v>
      </c>
      <c r="G195" s="458">
        <v>2</v>
      </c>
      <c r="H195" s="457">
        <v>1.7833333333333334</v>
      </c>
      <c r="I195" s="461">
        <v>1</v>
      </c>
      <c r="J195" s="460">
        <v>7.0777202072538863</v>
      </c>
      <c r="K195" s="462">
        <v>5</v>
      </c>
      <c r="L195" s="463">
        <v>3.0161290322580645</v>
      </c>
      <c r="M195" s="458">
        <v>1</v>
      </c>
      <c r="N195" s="460">
        <v>2.5714285714285716</v>
      </c>
      <c r="O195" s="458">
        <v>1</v>
      </c>
      <c r="P195" s="457">
        <v>5.8</v>
      </c>
      <c r="Q195" s="461">
        <v>1.5</v>
      </c>
      <c r="R195" s="1647">
        <v>2.6</v>
      </c>
    </row>
    <row r="196" spans="1:18" s="1301" customFormat="1" ht="15.75" hidden="1" thickBot="1" x14ac:dyDescent="0.3">
      <c r="A196" s="96" t="s">
        <v>418</v>
      </c>
      <c r="B196" s="464">
        <v>13.489421720733427</v>
      </c>
      <c r="C196" s="465">
        <v>12</v>
      </c>
      <c r="D196" s="464">
        <v>3.1818181818181817</v>
      </c>
      <c r="E196" s="466">
        <v>3</v>
      </c>
      <c r="F196" s="467">
        <v>30.634241245136188</v>
      </c>
      <c r="G196" s="465">
        <v>28</v>
      </c>
      <c r="H196" s="464">
        <v>20.225000000000001</v>
      </c>
      <c r="I196" s="468">
        <v>19</v>
      </c>
      <c r="J196" s="467">
        <v>46.435233160621763</v>
      </c>
      <c r="K196" s="469">
        <v>45</v>
      </c>
      <c r="L196" s="470">
        <v>12.983870967741936</v>
      </c>
      <c r="M196" s="465">
        <v>6</v>
      </c>
      <c r="N196" s="467">
        <v>10.428571428571429</v>
      </c>
      <c r="O196" s="465">
        <v>4</v>
      </c>
      <c r="P196" s="464">
        <v>22.3</v>
      </c>
      <c r="Q196" s="468">
        <v>18</v>
      </c>
      <c r="R196" s="1648">
        <v>22.1</v>
      </c>
    </row>
    <row r="197" spans="1:18" s="1301" customFormat="1" ht="15.75" hidden="1" customHeight="1" thickBot="1" x14ac:dyDescent="0.3">
      <c r="A197" s="2265" t="s">
        <v>420</v>
      </c>
      <c r="B197" s="2266"/>
      <c r="C197" s="2266"/>
      <c r="D197" s="2266"/>
      <c r="E197" s="2266"/>
      <c r="F197" s="2266"/>
      <c r="G197" s="2266"/>
      <c r="H197" s="2266"/>
      <c r="I197" s="2266"/>
      <c r="J197" s="2266"/>
      <c r="K197" s="2266"/>
      <c r="L197" s="2266"/>
      <c r="M197" s="2266"/>
      <c r="N197" s="2266"/>
      <c r="O197" s="2266"/>
      <c r="P197" s="2266"/>
      <c r="Q197" s="2266"/>
      <c r="R197" s="2267"/>
    </row>
    <row r="198" spans="1:18" s="1301" customFormat="1" ht="40.5" hidden="1" customHeight="1" thickBot="1" x14ac:dyDescent="0.3">
      <c r="A198" s="107"/>
      <c r="B198" s="2271" t="s">
        <v>393</v>
      </c>
      <c r="C198" s="2272"/>
      <c r="D198" s="2271" t="s">
        <v>394</v>
      </c>
      <c r="E198" s="2272"/>
      <c r="F198" s="2271" t="s">
        <v>294</v>
      </c>
      <c r="G198" s="2272"/>
      <c r="H198" s="2271" t="s">
        <v>297</v>
      </c>
      <c r="I198" s="2272"/>
      <c r="J198" s="2271" t="s">
        <v>395</v>
      </c>
      <c r="K198" s="2272"/>
      <c r="L198" s="2271" t="s">
        <v>396</v>
      </c>
      <c r="M198" s="2272"/>
      <c r="N198" s="2271" t="s">
        <v>397</v>
      </c>
      <c r="O198" s="2272"/>
      <c r="P198" s="2271" t="s">
        <v>398</v>
      </c>
      <c r="Q198" s="2272"/>
      <c r="R198" s="1636" t="s">
        <v>399</v>
      </c>
    </row>
    <row r="199" spans="1:18" s="1301" customFormat="1" ht="15.75" hidden="1" thickBot="1" x14ac:dyDescent="0.3">
      <c r="A199" s="2127" t="s">
        <v>400</v>
      </c>
      <c r="B199" s="2128"/>
      <c r="C199" s="2128"/>
      <c r="D199" s="2270"/>
      <c r="E199" s="2270"/>
      <c r="F199" s="2128"/>
      <c r="G199" s="2128"/>
      <c r="H199" s="2270"/>
      <c r="I199" s="2270"/>
      <c r="J199" s="2128"/>
      <c r="K199" s="2128"/>
      <c r="L199" s="2270"/>
      <c r="M199" s="2270"/>
      <c r="N199" s="2128"/>
      <c r="O199" s="2128"/>
      <c r="P199" s="2270"/>
      <c r="Q199" s="2270"/>
      <c r="R199" s="2135"/>
    </row>
    <row r="200" spans="1:18" s="1301" customFormat="1" hidden="1" x14ac:dyDescent="0.25">
      <c r="A200" s="102" t="s">
        <v>276</v>
      </c>
      <c r="B200" s="419">
        <v>180</v>
      </c>
      <c r="C200" s="420">
        <f>B200/B208</f>
        <v>8.1447963800904979E-2</v>
      </c>
      <c r="D200" s="419">
        <v>4</v>
      </c>
      <c r="E200" s="420">
        <f>D200/D208</f>
        <v>0.14814814814814814</v>
      </c>
      <c r="F200" s="419">
        <v>25</v>
      </c>
      <c r="G200" s="420">
        <f>F200/F208</f>
        <v>1.9470404984423675E-2</v>
      </c>
      <c r="H200" s="419">
        <v>6</v>
      </c>
      <c r="I200" s="420">
        <f>H200/H208</f>
        <v>1.7595307917888565E-2</v>
      </c>
      <c r="J200" s="419">
        <v>0</v>
      </c>
      <c r="K200" s="420">
        <f>J200/J208</f>
        <v>0</v>
      </c>
      <c r="L200" s="419">
        <v>9</v>
      </c>
      <c r="M200" s="420">
        <f>L200/L208</f>
        <v>0.23076923076923078</v>
      </c>
      <c r="N200" s="419">
        <v>0</v>
      </c>
      <c r="O200" s="420">
        <f>N200/N208</f>
        <v>0</v>
      </c>
      <c r="P200" s="419">
        <v>2</v>
      </c>
      <c r="Q200" s="420">
        <f>P200/P208</f>
        <v>0.125</v>
      </c>
      <c r="R200" s="1637">
        <f>SUM(B200,D200,F200,H200,J200,L200,N200,P200)</f>
        <v>226</v>
      </c>
    </row>
    <row r="201" spans="1:18" s="1301" customFormat="1" hidden="1" x14ac:dyDescent="0.25">
      <c r="A201" s="100" t="s">
        <v>277</v>
      </c>
      <c r="B201" s="424">
        <v>377</v>
      </c>
      <c r="C201" s="425">
        <f>B201/B208</f>
        <v>0.17058823529411765</v>
      </c>
      <c r="D201" s="424">
        <v>3</v>
      </c>
      <c r="E201" s="425">
        <f>D201/D208</f>
        <v>0.1111111111111111</v>
      </c>
      <c r="F201" s="424">
        <v>387</v>
      </c>
      <c r="G201" s="425">
        <f>F201/F208</f>
        <v>0.30140186915887851</v>
      </c>
      <c r="H201" s="424">
        <v>32</v>
      </c>
      <c r="I201" s="425">
        <f>H201/H208</f>
        <v>9.3841642228739003E-2</v>
      </c>
      <c r="J201" s="424">
        <v>0</v>
      </c>
      <c r="K201" s="425">
        <f>J201/J208</f>
        <v>0</v>
      </c>
      <c r="L201" s="424">
        <v>8</v>
      </c>
      <c r="M201" s="425">
        <f>L201/L208</f>
        <v>0.20512820512820512</v>
      </c>
      <c r="N201" s="424">
        <v>0</v>
      </c>
      <c r="O201" s="425">
        <f>N201/N208</f>
        <v>0</v>
      </c>
      <c r="P201" s="424">
        <v>2</v>
      </c>
      <c r="Q201" s="425">
        <f>P201/P208</f>
        <v>0.125</v>
      </c>
      <c r="R201" s="1638">
        <f>SUM(B201,D201,F201,H201,J201,L201,N201,P201)</f>
        <v>809</v>
      </c>
    </row>
    <row r="202" spans="1:18" s="1301" customFormat="1" hidden="1" x14ac:dyDescent="0.25">
      <c r="A202" s="100" t="s">
        <v>278</v>
      </c>
      <c r="B202" s="424">
        <v>480</v>
      </c>
      <c r="C202" s="425">
        <f>B202/B208</f>
        <v>0.21719457013574661</v>
      </c>
      <c r="D202" s="424">
        <v>7</v>
      </c>
      <c r="E202" s="425">
        <f>D202/D208</f>
        <v>0.25925925925925924</v>
      </c>
      <c r="F202" s="424">
        <v>293</v>
      </c>
      <c r="G202" s="425">
        <f>F202/F208</f>
        <v>0.22819314641744548</v>
      </c>
      <c r="H202" s="424">
        <v>39</v>
      </c>
      <c r="I202" s="425">
        <f>H202/H208</f>
        <v>0.11436950146627566</v>
      </c>
      <c r="J202" s="424">
        <v>0</v>
      </c>
      <c r="K202" s="425">
        <f>J202/J208</f>
        <v>0</v>
      </c>
      <c r="L202" s="424">
        <v>8</v>
      </c>
      <c r="M202" s="425">
        <f>L202/L208</f>
        <v>0.20512820512820512</v>
      </c>
      <c r="N202" s="424">
        <v>0</v>
      </c>
      <c r="O202" s="425">
        <f>N202/N208</f>
        <v>0</v>
      </c>
      <c r="P202" s="424">
        <v>1</v>
      </c>
      <c r="Q202" s="425">
        <f>P202/P208</f>
        <v>6.25E-2</v>
      </c>
      <c r="R202" s="1638">
        <f t="shared" ref="R202:R207" si="32">SUM(B202,D202,F202,H202,J202,L202,N202,P202)</f>
        <v>828</v>
      </c>
    </row>
    <row r="203" spans="1:18" s="1301" customFormat="1" hidden="1" x14ac:dyDescent="0.25">
      <c r="A203" s="100" t="s">
        <v>279</v>
      </c>
      <c r="B203" s="424">
        <v>448</v>
      </c>
      <c r="C203" s="425">
        <f>B203/B208</f>
        <v>0.20271493212669683</v>
      </c>
      <c r="D203" s="424">
        <v>4</v>
      </c>
      <c r="E203" s="425">
        <f>D203/D208</f>
        <v>0.14814814814814814</v>
      </c>
      <c r="F203" s="424">
        <v>270</v>
      </c>
      <c r="G203" s="425">
        <f>F203/F208</f>
        <v>0.2102803738317757</v>
      </c>
      <c r="H203" s="424">
        <v>62</v>
      </c>
      <c r="I203" s="425">
        <f>H203/H208</f>
        <v>0.18181818181818182</v>
      </c>
      <c r="J203" s="424">
        <v>0</v>
      </c>
      <c r="K203" s="425">
        <f>J203/J208</f>
        <v>0</v>
      </c>
      <c r="L203" s="424">
        <v>0</v>
      </c>
      <c r="M203" s="425">
        <f>L203/L208</f>
        <v>0</v>
      </c>
      <c r="N203" s="424">
        <v>0</v>
      </c>
      <c r="O203" s="425">
        <f>N203/N208</f>
        <v>0</v>
      </c>
      <c r="P203" s="424">
        <v>1</v>
      </c>
      <c r="Q203" s="425">
        <f>P203/P208</f>
        <v>6.25E-2</v>
      </c>
      <c r="R203" s="1638">
        <f t="shared" si="32"/>
        <v>785</v>
      </c>
    </row>
    <row r="204" spans="1:18" s="1301" customFormat="1" hidden="1" x14ac:dyDescent="0.25">
      <c r="A204" s="100" t="s">
        <v>280</v>
      </c>
      <c r="B204" s="424">
        <v>287</v>
      </c>
      <c r="C204" s="425">
        <f>B204/B208</f>
        <v>0.12986425339366517</v>
      </c>
      <c r="D204" s="424">
        <v>3</v>
      </c>
      <c r="E204" s="425">
        <f>D204/D208</f>
        <v>0.1111111111111111</v>
      </c>
      <c r="F204" s="424">
        <v>150</v>
      </c>
      <c r="G204" s="425">
        <f>F204/F208</f>
        <v>0.11682242990654206</v>
      </c>
      <c r="H204" s="424">
        <v>63</v>
      </c>
      <c r="I204" s="425">
        <f>H204/H208</f>
        <v>0.18475073313782991</v>
      </c>
      <c r="J204" s="424">
        <v>0</v>
      </c>
      <c r="K204" s="425">
        <f>J204/J208</f>
        <v>0</v>
      </c>
      <c r="L204" s="424">
        <v>6</v>
      </c>
      <c r="M204" s="425">
        <f>L204/L208</f>
        <v>0.15384615384615385</v>
      </c>
      <c r="N204" s="424">
        <v>1</v>
      </c>
      <c r="O204" s="425">
        <f>N204/N208</f>
        <v>7.6923076923076927E-2</v>
      </c>
      <c r="P204" s="424">
        <v>1</v>
      </c>
      <c r="Q204" s="425">
        <f>P204/P208</f>
        <v>6.25E-2</v>
      </c>
      <c r="R204" s="1638">
        <f t="shared" si="32"/>
        <v>511</v>
      </c>
    </row>
    <row r="205" spans="1:18" s="1301" customFormat="1" hidden="1" x14ac:dyDescent="0.25">
      <c r="A205" s="100" t="s">
        <v>281</v>
      </c>
      <c r="B205" s="424">
        <v>293</v>
      </c>
      <c r="C205" s="425">
        <f>B205/B208</f>
        <v>0.13257918552036199</v>
      </c>
      <c r="D205" s="424">
        <v>3</v>
      </c>
      <c r="E205" s="425">
        <f>D205/D208</f>
        <v>0.1111111111111111</v>
      </c>
      <c r="F205" s="424">
        <v>112</v>
      </c>
      <c r="G205" s="425">
        <f>F205/F208</f>
        <v>8.7227414330218064E-2</v>
      </c>
      <c r="H205" s="424">
        <v>83</v>
      </c>
      <c r="I205" s="425">
        <f>H205/H208</f>
        <v>0.24340175953079179</v>
      </c>
      <c r="J205" s="424">
        <v>0</v>
      </c>
      <c r="K205" s="425">
        <f>J205/J208</f>
        <v>0</v>
      </c>
      <c r="L205" s="424">
        <v>2</v>
      </c>
      <c r="M205" s="425">
        <f>L205/L208</f>
        <v>5.128205128205128E-2</v>
      </c>
      <c r="N205" s="424">
        <v>5</v>
      </c>
      <c r="O205" s="425">
        <f>N205/N208</f>
        <v>0.38461538461538464</v>
      </c>
      <c r="P205" s="424">
        <v>4</v>
      </c>
      <c r="Q205" s="425">
        <f>P205/P208</f>
        <v>0.25</v>
      </c>
      <c r="R205" s="1638">
        <f t="shared" si="32"/>
        <v>502</v>
      </c>
    </row>
    <row r="206" spans="1:18" s="1301" customFormat="1" hidden="1" x14ac:dyDescent="0.25">
      <c r="A206" s="100" t="s">
        <v>282</v>
      </c>
      <c r="B206" s="424">
        <v>144</v>
      </c>
      <c r="C206" s="425">
        <f>B206/B208</f>
        <v>6.5158371040723986E-2</v>
      </c>
      <c r="D206" s="424">
        <v>3</v>
      </c>
      <c r="E206" s="425">
        <f>D206/D208</f>
        <v>0.1111111111111111</v>
      </c>
      <c r="F206" s="424">
        <v>47</v>
      </c>
      <c r="G206" s="425">
        <f>F206/F208</f>
        <v>3.6604361370716508E-2</v>
      </c>
      <c r="H206" s="424">
        <v>56</v>
      </c>
      <c r="I206" s="425">
        <f>H206/H208</f>
        <v>0.16422287390029325</v>
      </c>
      <c r="J206" s="424">
        <v>4</v>
      </c>
      <c r="K206" s="425">
        <f>J206/J208</f>
        <v>1.0582010582010581E-2</v>
      </c>
      <c r="L206" s="424">
        <v>5</v>
      </c>
      <c r="M206" s="425">
        <f>L206/L208</f>
        <v>0.12820512820512819</v>
      </c>
      <c r="N206" s="424">
        <v>6</v>
      </c>
      <c r="O206" s="425">
        <f>N206/N208</f>
        <v>0.46153846153846156</v>
      </c>
      <c r="P206" s="424">
        <v>3</v>
      </c>
      <c r="Q206" s="425">
        <f>P206/P208</f>
        <v>0.1875</v>
      </c>
      <c r="R206" s="1638">
        <f t="shared" si="32"/>
        <v>268</v>
      </c>
    </row>
    <row r="207" spans="1:18" s="1301" customFormat="1" ht="15.75" hidden="1" thickBot="1" x14ac:dyDescent="0.3">
      <c r="A207" s="692" t="s">
        <v>401</v>
      </c>
      <c r="B207" s="429">
        <v>1</v>
      </c>
      <c r="C207" s="430">
        <f>B207/B208</f>
        <v>4.5248868778280545E-4</v>
      </c>
      <c r="D207" s="429">
        <v>0</v>
      </c>
      <c r="E207" s="430">
        <f>D207/D208</f>
        <v>0</v>
      </c>
      <c r="F207" s="429">
        <v>0</v>
      </c>
      <c r="G207" s="430">
        <f>F207/F208</f>
        <v>0</v>
      </c>
      <c r="H207" s="429">
        <v>0</v>
      </c>
      <c r="I207" s="430">
        <f>H207/H208</f>
        <v>0</v>
      </c>
      <c r="J207" s="429">
        <v>374</v>
      </c>
      <c r="K207" s="430">
        <f>J207/J208</f>
        <v>0.98941798941798942</v>
      </c>
      <c r="L207" s="429">
        <v>1</v>
      </c>
      <c r="M207" s="430">
        <f>L207/L208</f>
        <v>2.564102564102564E-2</v>
      </c>
      <c r="N207" s="429">
        <v>1</v>
      </c>
      <c r="O207" s="430">
        <f>N207/N208</f>
        <v>7.6923076923076927E-2</v>
      </c>
      <c r="P207" s="429">
        <v>2</v>
      </c>
      <c r="Q207" s="430">
        <f>P207/P208</f>
        <v>0.125</v>
      </c>
      <c r="R207" s="1639">
        <f t="shared" si="32"/>
        <v>379</v>
      </c>
    </row>
    <row r="208" spans="1:18" s="1301" customFormat="1" ht="16.5" hidden="1" thickTop="1" thickBot="1" x14ac:dyDescent="0.3">
      <c r="A208" s="125" t="s">
        <v>402</v>
      </c>
      <c r="B208" s="119">
        <f t="shared" ref="B208:Q208" si="33">SUM(B200:B207)</f>
        <v>2210</v>
      </c>
      <c r="C208" s="253">
        <f t="shared" si="33"/>
        <v>1</v>
      </c>
      <c r="D208" s="119">
        <f t="shared" si="33"/>
        <v>27</v>
      </c>
      <c r="E208" s="253">
        <f t="shared" si="33"/>
        <v>1</v>
      </c>
      <c r="F208" s="119">
        <f>SUM(F200:F207)</f>
        <v>1284</v>
      </c>
      <c r="G208" s="253">
        <f t="shared" si="33"/>
        <v>1</v>
      </c>
      <c r="H208" s="119">
        <f t="shared" si="33"/>
        <v>341</v>
      </c>
      <c r="I208" s="253">
        <f t="shared" si="33"/>
        <v>0.99999999999999989</v>
      </c>
      <c r="J208" s="119">
        <f t="shared" si="33"/>
        <v>378</v>
      </c>
      <c r="K208" s="253">
        <f t="shared" si="33"/>
        <v>1</v>
      </c>
      <c r="L208" s="119">
        <f t="shared" si="33"/>
        <v>39</v>
      </c>
      <c r="M208" s="253">
        <f t="shared" si="33"/>
        <v>1</v>
      </c>
      <c r="N208" s="119">
        <f t="shared" si="33"/>
        <v>13</v>
      </c>
      <c r="O208" s="253">
        <f t="shared" si="33"/>
        <v>1</v>
      </c>
      <c r="P208" s="119">
        <f t="shared" si="33"/>
        <v>16</v>
      </c>
      <c r="Q208" s="253">
        <f t="shared" si="33"/>
        <v>1</v>
      </c>
      <c r="R208" s="1640">
        <f>SUM(B208,D208,F208,H208,J208,L208,N208,P208)</f>
        <v>4308</v>
      </c>
    </row>
    <row r="209" spans="1:18" s="30" customFormat="1" ht="15.75" hidden="1" thickBot="1" x14ac:dyDescent="0.3">
      <c r="A209" s="2262" t="s">
        <v>403</v>
      </c>
      <c r="B209" s="2263"/>
      <c r="C209" s="2263"/>
      <c r="D209" s="2263"/>
      <c r="E209" s="2263"/>
      <c r="F209" s="2263"/>
      <c r="G209" s="2263"/>
      <c r="H209" s="2263"/>
      <c r="I209" s="2263"/>
      <c r="J209" s="2263"/>
      <c r="K209" s="2263"/>
      <c r="L209" s="2263"/>
      <c r="M209" s="2263"/>
      <c r="N209" s="2263"/>
      <c r="O209" s="2263"/>
      <c r="P209" s="2263"/>
      <c r="Q209" s="2263"/>
      <c r="R209" s="2264"/>
    </row>
    <row r="210" spans="1:18" s="1301" customFormat="1" hidden="1" x14ac:dyDescent="0.25">
      <c r="A210" s="102" t="s">
        <v>286</v>
      </c>
      <c r="B210" s="434">
        <v>325</v>
      </c>
      <c r="C210" s="435">
        <f>SUM(B210/B216)</f>
        <v>0.14705882352941177</v>
      </c>
      <c r="D210" s="434">
        <v>6</v>
      </c>
      <c r="E210" s="435">
        <f>SUM(D210/D216)</f>
        <v>0.22222222222222221</v>
      </c>
      <c r="F210" s="434">
        <v>200</v>
      </c>
      <c r="G210" s="435">
        <f>SUM(F210/F216)</f>
        <v>0.1557632398753894</v>
      </c>
      <c r="H210" s="434">
        <v>49</v>
      </c>
      <c r="I210" s="435">
        <f>SUM(H210/H216)</f>
        <v>0.14369501466275661</v>
      </c>
      <c r="J210" s="434">
        <v>63</v>
      </c>
      <c r="K210" s="435">
        <f>SUM(J210/J216)</f>
        <v>0.16666666666666666</v>
      </c>
      <c r="L210" s="434">
        <v>2</v>
      </c>
      <c r="M210" s="435">
        <f>SUM(L210/L216)</f>
        <v>5.128205128205128E-2</v>
      </c>
      <c r="N210" s="434">
        <v>2</v>
      </c>
      <c r="O210" s="435">
        <f>SUM(N210/N216)</f>
        <v>0.15384615384615385</v>
      </c>
      <c r="P210" s="434">
        <v>2</v>
      </c>
      <c r="Q210" s="435">
        <f>SUM(P210/P216)</f>
        <v>0.125</v>
      </c>
      <c r="R210" s="1637">
        <f t="shared" ref="R210:R215" si="34">SUM(B210,D210,F210,H210,J210,L210,N210,P210)</f>
        <v>649</v>
      </c>
    </row>
    <row r="211" spans="1:18" s="1301" customFormat="1" hidden="1" x14ac:dyDescent="0.25">
      <c r="A211" s="100" t="s">
        <v>287</v>
      </c>
      <c r="B211" s="438">
        <v>144</v>
      </c>
      <c r="C211" s="439">
        <f>SUM(B211/B216)</f>
        <v>6.5158371040723986E-2</v>
      </c>
      <c r="D211" s="438">
        <v>9</v>
      </c>
      <c r="E211" s="439">
        <f>SUM(D211/D216)</f>
        <v>0.33333333333333331</v>
      </c>
      <c r="F211" s="438">
        <v>71</v>
      </c>
      <c r="G211" s="439">
        <f>SUM(F211/F216)</f>
        <v>5.5295950155763239E-2</v>
      </c>
      <c r="H211" s="438">
        <v>63</v>
      </c>
      <c r="I211" s="439">
        <f>SUM(H211/H216)</f>
        <v>0.18475073313782991</v>
      </c>
      <c r="J211" s="438">
        <v>20</v>
      </c>
      <c r="K211" s="439">
        <f>SUM(J211/J216)</f>
        <v>5.2910052910052907E-2</v>
      </c>
      <c r="L211" s="438">
        <v>3</v>
      </c>
      <c r="M211" s="439">
        <f>SUM(L211/L216)</f>
        <v>7.6923076923076927E-2</v>
      </c>
      <c r="N211" s="438">
        <v>0</v>
      </c>
      <c r="O211" s="439">
        <f>SUM(N211/N216)</f>
        <v>0</v>
      </c>
      <c r="P211" s="438">
        <v>0</v>
      </c>
      <c r="Q211" s="439">
        <f>SUM(P211/P216)</f>
        <v>0</v>
      </c>
      <c r="R211" s="1638">
        <f t="shared" si="34"/>
        <v>310</v>
      </c>
    </row>
    <row r="212" spans="1:18" s="1301" customFormat="1" hidden="1" x14ac:dyDescent="0.25">
      <c r="A212" s="100" t="s">
        <v>288</v>
      </c>
      <c r="B212" s="438">
        <v>29</v>
      </c>
      <c r="C212" s="439">
        <f>SUM(B212/B216)</f>
        <v>1.3122171945701358E-2</v>
      </c>
      <c r="D212" s="438">
        <v>0</v>
      </c>
      <c r="E212" s="439">
        <f>SUM(D212/D216)</f>
        <v>0</v>
      </c>
      <c r="F212" s="438">
        <v>8</v>
      </c>
      <c r="G212" s="439">
        <f>SUM(F212/F216)</f>
        <v>6.2305295950155761E-3</v>
      </c>
      <c r="H212" s="438">
        <v>2</v>
      </c>
      <c r="I212" s="439">
        <f>SUM(H212/H216)</f>
        <v>5.8651026392961877E-3</v>
      </c>
      <c r="J212" s="438">
        <v>4</v>
      </c>
      <c r="K212" s="439">
        <f>SUM(J212/J216)</f>
        <v>1.0582010582010581E-2</v>
      </c>
      <c r="L212" s="438">
        <v>0</v>
      </c>
      <c r="M212" s="439">
        <f>SUM(L212/L216)</f>
        <v>0</v>
      </c>
      <c r="N212" s="438">
        <v>0</v>
      </c>
      <c r="O212" s="439">
        <f>SUM(N212/N216)</f>
        <v>0</v>
      </c>
      <c r="P212" s="438">
        <v>0</v>
      </c>
      <c r="Q212" s="439">
        <f>SUM(P212/P216)</f>
        <v>0</v>
      </c>
      <c r="R212" s="1638">
        <f t="shared" si="34"/>
        <v>43</v>
      </c>
    </row>
    <row r="213" spans="1:18" s="1301" customFormat="1" hidden="1" x14ac:dyDescent="0.25">
      <c r="A213" s="100" t="s">
        <v>289</v>
      </c>
      <c r="B213" s="438">
        <v>618</v>
      </c>
      <c r="C213" s="439">
        <f>SUM(B213/B216)</f>
        <v>0.27963800904977376</v>
      </c>
      <c r="D213" s="438">
        <v>3</v>
      </c>
      <c r="E213" s="439">
        <f>SUM(D213/D216)</f>
        <v>0.1111111111111111</v>
      </c>
      <c r="F213" s="438">
        <v>440</v>
      </c>
      <c r="G213" s="439">
        <f>SUM(F213/F216)</f>
        <v>0.34267912772585668</v>
      </c>
      <c r="H213" s="438">
        <v>89</v>
      </c>
      <c r="I213" s="439">
        <f>SUM(H213/H216)</f>
        <v>0.26099706744868034</v>
      </c>
      <c r="J213" s="438">
        <v>134</v>
      </c>
      <c r="K213" s="439">
        <f>SUM(J213/J216)</f>
        <v>0.35449735449735448</v>
      </c>
      <c r="L213" s="438">
        <v>7</v>
      </c>
      <c r="M213" s="439">
        <f>SUM(L213/L216)</f>
        <v>0.17948717948717949</v>
      </c>
      <c r="N213" s="438">
        <v>1</v>
      </c>
      <c r="O213" s="439">
        <f>SUM(N213/N216)</f>
        <v>7.6923076923076927E-2</v>
      </c>
      <c r="P213" s="438">
        <v>5</v>
      </c>
      <c r="Q213" s="439">
        <f>SUM(P213/P216)</f>
        <v>0.3125</v>
      </c>
      <c r="R213" s="1638">
        <f t="shared" si="34"/>
        <v>1297</v>
      </c>
    </row>
    <row r="214" spans="1:18" s="1301" customFormat="1" hidden="1" x14ac:dyDescent="0.25">
      <c r="A214" s="100" t="s">
        <v>290</v>
      </c>
      <c r="B214" s="438">
        <v>647</v>
      </c>
      <c r="C214" s="439">
        <f>SUM(B214/B216)</f>
        <v>0.29276018099547513</v>
      </c>
      <c r="D214" s="438">
        <v>4</v>
      </c>
      <c r="E214" s="439">
        <f>SUM(D214/D216)</f>
        <v>0.14814814814814814</v>
      </c>
      <c r="F214" s="438">
        <v>446</v>
      </c>
      <c r="G214" s="439">
        <f>SUM(F214/F216)</f>
        <v>0.34735202492211836</v>
      </c>
      <c r="H214" s="438">
        <v>100</v>
      </c>
      <c r="I214" s="439">
        <f>SUM(H214/H216)</f>
        <v>0.2932551319648094</v>
      </c>
      <c r="J214" s="438">
        <v>153</v>
      </c>
      <c r="K214" s="439">
        <f>SUM(J214/J216)</f>
        <v>0.40476190476190477</v>
      </c>
      <c r="L214" s="438">
        <v>5</v>
      </c>
      <c r="M214" s="439">
        <f>SUM(L214/L216)</f>
        <v>0.12820512820512819</v>
      </c>
      <c r="N214" s="438">
        <v>6</v>
      </c>
      <c r="O214" s="439">
        <f>SUM(N214/N216)</f>
        <v>0.46153846153846156</v>
      </c>
      <c r="P214" s="438">
        <v>9</v>
      </c>
      <c r="Q214" s="439">
        <f>SUM(P214/P216)</f>
        <v>0.5625</v>
      </c>
      <c r="R214" s="1638">
        <f t="shared" si="34"/>
        <v>1370</v>
      </c>
    </row>
    <row r="215" spans="1:18" s="1301" customFormat="1" ht="15.75" hidden="1" thickBot="1" x14ac:dyDescent="0.3">
      <c r="A215" s="101" t="s">
        <v>291</v>
      </c>
      <c r="B215" s="442">
        <v>447</v>
      </c>
      <c r="C215" s="443">
        <f>SUM(B215/B216)</f>
        <v>0.20226244343891403</v>
      </c>
      <c r="D215" s="442">
        <v>5</v>
      </c>
      <c r="E215" s="443">
        <f>SUM(D215/D216)</f>
        <v>0.18518518518518517</v>
      </c>
      <c r="F215" s="442">
        <v>119</v>
      </c>
      <c r="G215" s="443">
        <f>SUM(F215/F216)</f>
        <v>9.2679127725856694E-2</v>
      </c>
      <c r="H215" s="442">
        <v>38</v>
      </c>
      <c r="I215" s="443">
        <f>SUM(H215/H216)</f>
        <v>0.11143695014662756</v>
      </c>
      <c r="J215" s="442">
        <v>4</v>
      </c>
      <c r="K215" s="443">
        <f>SUM(J215/J216)</f>
        <v>1.0582010582010581E-2</v>
      </c>
      <c r="L215" s="442">
        <v>22</v>
      </c>
      <c r="M215" s="443">
        <f>SUM(L215/L216)</f>
        <v>0.5641025641025641</v>
      </c>
      <c r="N215" s="442">
        <v>4</v>
      </c>
      <c r="O215" s="443">
        <f>SUM(N215/N216)</f>
        <v>0.30769230769230771</v>
      </c>
      <c r="P215" s="442">
        <v>0</v>
      </c>
      <c r="Q215" s="443">
        <f>SUM(P215/P216)</f>
        <v>0</v>
      </c>
      <c r="R215" s="1639">
        <f t="shared" si="34"/>
        <v>639</v>
      </c>
    </row>
    <row r="216" spans="1:18" s="1301" customFormat="1" ht="16.5" hidden="1" thickTop="1" thickBot="1" x14ac:dyDescent="0.3">
      <c r="A216" s="125" t="s">
        <v>402</v>
      </c>
      <c r="B216" s="119">
        <f t="shared" ref="B216:Q216" si="35">SUM(B210:B215)</f>
        <v>2210</v>
      </c>
      <c r="C216" s="253">
        <f t="shared" si="35"/>
        <v>1</v>
      </c>
      <c r="D216" s="119">
        <f>SUM(D210:D215)</f>
        <v>27</v>
      </c>
      <c r="E216" s="253">
        <f t="shared" si="35"/>
        <v>1</v>
      </c>
      <c r="F216" s="119">
        <f t="shared" si="35"/>
        <v>1284</v>
      </c>
      <c r="G216" s="253">
        <f t="shared" si="35"/>
        <v>1</v>
      </c>
      <c r="H216" s="119">
        <f t="shared" si="35"/>
        <v>341</v>
      </c>
      <c r="I216" s="253">
        <f t="shared" si="35"/>
        <v>1</v>
      </c>
      <c r="J216" s="119">
        <f t="shared" si="35"/>
        <v>378</v>
      </c>
      <c r="K216" s="253">
        <f t="shared" si="35"/>
        <v>1</v>
      </c>
      <c r="L216" s="119">
        <f t="shared" si="35"/>
        <v>39</v>
      </c>
      <c r="M216" s="253">
        <f t="shared" si="35"/>
        <v>1</v>
      </c>
      <c r="N216" s="119">
        <f t="shared" si="35"/>
        <v>13</v>
      </c>
      <c r="O216" s="253">
        <f t="shared" si="35"/>
        <v>1</v>
      </c>
      <c r="P216" s="119">
        <f t="shared" si="35"/>
        <v>16</v>
      </c>
      <c r="Q216" s="253">
        <f t="shared" si="35"/>
        <v>1</v>
      </c>
      <c r="R216" s="1640">
        <f>SUM(B216,D216,F216,H216,J216,L216,N216,P216)</f>
        <v>4308</v>
      </c>
    </row>
    <row r="217" spans="1:18" s="1301" customFormat="1" ht="15.75" hidden="1" customHeight="1" thickBot="1" x14ac:dyDescent="0.3">
      <c r="A217" s="2262" t="s">
        <v>405</v>
      </c>
      <c r="B217" s="2263"/>
      <c r="C217" s="2263"/>
      <c r="D217" s="2263"/>
      <c r="E217" s="2263"/>
      <c r="F217" s="2263"/>
      <c r="G217" s="2263"/>
      <c r="H217" s="2263"/>
      <c r="I217" s="2263"/>
      <c r="J217" s="2263"/>
      <c r="K217" s="2263"/>
      <c r="L217" s="2263"/>
      <c r="M217" s="2263"/>
      <c r="N217" s="2263"/>
      <c r="O217" s="2263"/>
      <c r="P217" s="2263"/>
      <c r="Q217" s="2263"/>
      <c r="R217" s="2264"/>
    </row>
    <row r="218" spans="1:18" s="1301" customFormat="1" hidden="1" x14ac:dyDescent="0.25">
      <c r="A218" s="93" t="s">
        <v>406</v>
      </c>
      <c r="B218" s="434">
        <v>1104</v>
      </c>
      <c r="C218" s="435">
        <f>SUM(B218/B224)</f>
        <v>0.4995475113122172</v>
      </c>
      <c r="D218" s="434">
        <v>15</v>
      </c>
      <c r="E218" s="435">
        <f>SUM(D218/D224)</f>
        <v>0.55555555555555558</v>
      </c>
      <c r="F218" s="434">
        <v>528</v>
      </c>
      <c r="G218" s="435">
        <f>SUM(F218/F224)</f>
        <v>0.41121495327102803</v>
      </c>
      <c r="H218" s="434">
        <v>183</v>
      </c>
      <c r="I218" s="435">
        <f>SUM(H218/H224)</f>
        <v>0.53665689149560114</v>
      </c>
      <c r="J218" s="434">
        <v>37</v>
      </c>
      <c r="K218" s="435">
        <f>SUM(J218/J224)</f>
        <v>9.7883597883597878E-2</v>
      </c>
      <c r="L218" s="434">
        <v>26</v>
      </c>
      <c r="M218" s="435">
        <f>SUM(L218/L224)</f>
        <v>0.66666666666666663</v>
      </c>
      <c r="N218" s="434">
        <v>3</v>
      </c>
      <c r="O218" s="435">
        <f>SUM(N218/N224)</f>
        <v>0.23076923076923078</v>
      </c>
      <c r="P218" s="434">
        <v>5</v>
      </c>
      <c r="Q218" s="435">
        <f>SUM(P218/P224)</f>
        <v>0.3125</v>
      </c>
      <c r="R218" s="1637">
        <f t="shared" ref="R218:R223" si="36">SUM(B218,D218,F218,H218,J218,L218,N218,P218)</f>
        <v>1901</v>
      </c>
    </row>
    <row r="219" spans="1:18" s="1301" customFormat="1" hidden="1" x14ac:dyDescent="0.25">
      <c r="A219" s="94" t="s">
        <v>407</v>
      </c>
      <c r="B219" s="438">
        <v>584</v>
      </c>
      <c r="C219" s="439">
        <f>SUM(B219/B224)</f>
        <v>0.26425339366515838</v>
      </c>
      <c r="D219" s="438">
        <v>6</v>
      </c>
      <c r="E219" s="439">
        <f>SUM(D219/D224)</f>
        <v>0.22222222222222221</v>
      </c>
      <c r="F219" s="438">
        <v>298</v>
      </c>
      <c r="G219" s="439">
        <f>SUM(F219/F224)</f>
        <v>0.23208722741433022</v>
      </c>
      <c r="H219" s="438">
        <v>78</v>
      </c>
      <c r="I219" s="439">
        <f>SUM(H219/H224)</f>
        <v>0.22873900293255131</v>
      </c>
      <c r="J219" s="438">
        <v>40</v>
      </c>
      <c r="K219" s="439">
        <f>SUM(J219/J224)</f>
        <v>0.10582010582010581</v>
      </c>
      <c r="L219" s="438">
        <v>9</v>
      </c>
      <c r="M219" s="439">
        <f>SUM(L219/L224)</f>
        <v>0.23076923076923078</v>
      </c>
      <c r="N219" s="438">
        <v>2</v>
      </c>
      <c r="O219" s="439">
        <f>SUM(N219/N224)</f>
        <v>0.15384615384615385</v>
      </c>
      <c r="P219" s="438">
        <v>2</v>
      </c>
      <c r="Q219" s="439">
        <f>SUM(P219/P224)</f>
        <v>0.125</v>
      </c>
      <c r="R219" s="1638">
        <f t="shared" si="36"/>
        <v>1019</v>
      </c>
    </row>
    <row r="220" spans="1:18" s="1301" customFormat="1" hidden="1" x14ac:dyDescent="0.25">
      <c r="A220" s="94" t="s">
        <v>408</v>
      </c>
      <c r="B220" s="438">
        <v>261</v>
      </c>
      <c r="C220" s="439">
        <f>SUM(B220/B224)</f>
        <v>0.11809954751131221</v>
      </c>
      <c r="D220" s="438">
        <v>3</v>
      </c>
      <c r="E220" s="439">
        <f>SUM(D220/D224)</f>
        <v>0.1111111111111111</v>
      </c>
      <c r="F220" s="438">
        <v>206</v>
      </c>
      <c r="G220" s="439">
        <f>SUM(F220/F224)</f>
        <v>0.16043613707165108</v>
      </c>
      <c r="H220" s="438">
        <v>40</v>
      </c>
      <c r="I220" s="439">
        <f>SUM(H220/H224)</f>
        <v>0.11730205278592376</v>
      </c>
      <c r="J220" s="438">
        <v>37</v>
      </c>
      <c r="K220" s="439">
        <f>SUM(J220/J224)</f>
        <v>9.7883597883597878E-2</v>
      </c>
      <c r="L220" s="438">
        <v>3</v>
      </c>
      <c r="M220" s="439">
        <f>SUM(L220/L224)</f>
        <v>7.6923076923076927E-2</v>
      </c>
      <c r="N220" s="438">
        <v>2</v>
      </c>
      <c r="O220" s="439">
        <f>SUM(N220/N224)</f>
        <v>0.15384615384615385</v>
      </c>
      <c r="P220" s="438">
        <v>2</v>
      </c>
      <c r="Q220" s="439">
        <f>SUM(P220/P224)</f>
        <v>0.125</v>
      </c>
      <c r="R220" s="1638">
        <f t="shared" si="36"/>
        <v>554</v>
      </c>
    </row>
    <row r="221" spans="1:18" s="1301" customFormat="1" hidden="1" x14ac:dyDescent="0.25">
      <c r="A221" s="94" t="s">
        <v>409</v>
      </c>
      <c r="B221" s="438">
        <v>118</v>
      </c>
      <c r="C221" s="439">
        <f>SUM(B221/B224)</f>
        <v>5.3393665158371038E-2</v>
      </c>
      <c r="D221" s="438">
        <v>2</v>
      </c>
      <c r="E221" s="439">
        <f>SUM(D221/D224)</f>
        <v>7.407407407407407E-2</v>
      </c>
      <c r="F221" s="438">
        <v>107</v>
      </c>
      <c r="G221" s="439">
        <f>SUM(F221/F224)</f>
        <v>8.3333333333333329E-2</v>
      </c>
      <c r="H221" s="438">
        <v>17</v>
      </c>
      <c r="I221" s="439">
        <f>SUM(H221/H224)</f>
        <v>4.9853372434017593E-2</v>
      </c>
      <c r="J221" s="438">
        <v>39</v>
      </c>
      <c r="K221" s="439">
        <f>SUM(J221/J224)</f>
        <v>0.10317460317460317</v>
      </c>
      <c r="L221" s="438">
        <v>0</v>
      </c>
      <c r="M221" s="439">
        <f>SUM(L221/L224)</f>
        <v>0</v>
      </c>
      <c r="N221" s="438">
        <v>2</v>
      </c>
      <c r="O221" s="439">
        <f>SUM(N221/N224)</f>
        <v>0.15384615384615385</v>
      </c>
      <c r="P221" s="438">
        <v>0</v>
      </c>
      <c r="Q221" s="439">
        <f>SUM(P221/P224)</f>
        <v>0</v>
      </c>
      <c r="R221" s="1638">
        <f t="shared" si="36"/>
        <v>285</v>
      </c>
    </row>
    <row r="222" spans="1:18" s="1301" customFormat="1" hidden="1" x14ac:dyDescent="0.25">
      <c r="A222" s="94" t="s">
        <v>410</v>
      </c>
      <c r="B222" s="438">
        <v>64</v>
      </c>
      <c r="C222" s="439">
        <f>SUM(B222/B224)</f>
        <v>2.8959276018099549E-2</v>
      </c>
      <c r="D222" s="438">
        <v>0</v>
      </c>
      <c r="E222" s="439">
        <f>SUM(D222/D224)</f>
        <v>0</v>
      </c>
      <c r="F222" s="438">
        <v>67</v>
      </c>
      <c r="G222" s="439">
        <f>SUM(F222/F224)</f>
        <v>5.2180685358255451E-2</v>
      </c>
      <c r="H222" s="438">
        <v>12</v>
      </c>
      <c r="I222" s="439">
        <f>SUM(H222/H224)</f>
        <v>3.519061583577713E-2</v>
      </c>
      <c r="J222" s="438">
        <v>41</v>
      </c>
      <c r="K222" s="439">
        <f>SUM(J222/J224)</f>
        <v>0.10846560846560846</v>
      </c>
      <c r="L222" s="438">
        <v>0</v>
      </c>
      <c r="M222" s="439">
        <f>SUM(L222/L224)</f>
        <v>0</v>
      </c>
      <c r="N222" s="438">
        <v>0</v>
      </c>
      <c r="O222" s="439">
        <f>SUM(N222/N224)</f>
        <v>0</v>
      </c>
      <c r="P222" s="438">
        <v>0</v>
      </c>
      <c r="Q222" s="439">
        <f>SUM(P222/P224)</f>
        <v>0</v>
      </c>
      <c r="R222" s="1638">
        <f t="shared" si="36"/>
        <v>184</v>
      </c>
    </row>
    <row r="223" spans="1:18" s="1301" customFormat="1" ht="15.75" hidden="1" thickBot="1" x14ac:dyDescent="0.3">
      <c r="A223" s="111" t="s">
        <v>411</v>
      </c>
      <c r="B223" s="442">
        <v>79</v>
      </c>
      <c r="C223" s="443">
        <f>SUM(B223/B224)</f>
        <v>3.5746606334841627E-2</v>
      </c>
      <c r="D223" s="442">
        <v>1</v>
      </c>
      <c r="E223" s="443">
        <f>SUM(D223/D224)</f>
        <v>3.7037037037037035E-2</v>
      </c>
      <c r="F223" s="442">
        <v>78</v>
      </c>
      <c r="G223" s="443">
        <f>SUM(F223/F224)</f>
        <v>6.0747663551401869E-2</v>
      </c>
      <c r="H223" s="442">
        <v>11</v>
      </c>
      <c r="I223" s="443">
        <f>SUM(H223/H224)</f>
        <v>3.2258064516129031E-2</v>
      </c>
      <c r="J223" s="442">
        <v>184</v>
      </c>
      <c r="K223" s="443">
        <f>SUM(J223/J224)</f>
        <v>0.48677248677248675</v>
      </c>
      <c r="L223" s="442">
        <v>1</v>
      </c>
      <c r="M223" s="443">
        <f>SUM(L223/L224)</f>
        <v>2.564102564102564E-2</v>
      </c>
      <c r="N223" s="442">
        <v>4</v>
      </c>
      <c r="O223" s="443">
        <f>SUM(N223/N224)</f>
        <v>0.30769230769230771</v>
      </c>
      <c r="P223" s="442">
        <v>7</v>
      </c>
      <c r="Q223" s="443">
        <f>SUM(P223/P224)</f>
        <v>0.4375</v>
      </c>
      <c r="R223" s="1639">
        <f t="shared" si="36"/>
        <v>365</v>
      </c>
    </row>
    <row r="224" spans="1:18" s="1301" customFormat="1" ht="16.5" hidden="1" thickTop="1" thickBot="1" x14ac:dyDescent="0.3">
      <c r="A224" s="125" t="s">
        <v>402</v>
      </c>
      <c r="B224" s="119">
        <f t="shared" ref="B224:R224" si="37">SUM(B218:B223)</f>
        <v>2210</v>
      </c>
      <c r="C224" s="253">
        <f t="shared" si="37"/>
        <v>1</v>
      </c>
      <c r="D224" s="119">
        <f t="shared" si="37"/>
        <v>27</v>
      </c>
      <c r="E224" s="253">
        <f t="shared" si="37"/>
        <v>1</v>
      </c>
      <c r="F224" s="119">
        <f t="shared" si="37"/>
        <v>1284</v>
      </c>
      <c r="G224" s="253">
        <f t="shared" si="37"/>
        <v>1</v>
      </c>
      <c r="H224" s="119">
        <f t="shared" si="37"/>
        <v>341</v>
      </c>
      <c r="I224" s="253">
        <f t="shared" si="37"/>
        <v>0.99999999999999989</v>
      </c>
      <c r="J224" s="119">
        <f t="shared" si="37"/>
        <v>378</v>
      </c>
      <c r="K224" s="253">
        <f t="shared" si="37"/>
        <v>1</v>
      </c>
      <c r="L224" s="119">
        <f t="shared" si="37"/>
        <v>39</v>
      </c>
      <c r="M224" s="253">
        <f t="shared" si="37"/>
        <v>0.99999999999999989</v>
      </c>
      <c r="N224" s="119">
        <f t="shared" si="37"/>
        <v>13</v>
      </c>
      <c r="O224" s="253">
        <f t="shared" si="37"/>
        <v>1</v>
      </c>
      <c r="P224" s="119">
        <f t="shared" si="37"/>
        <v>16</v>
      </c>
      <c r="Q224" s="253">
        <f t="shared" si="37"/>
        <v>1</v>
      </c>
      <c r="R224" s="1640">
        <f t="shared" si="37"/>
        <v>4308</v>
      </c>
    </row>
    <row r="225" spans="1:18" s="1301" customFormat="1" ht="15.75" hidden="1" customHeight="1" thickBot="1" x14ac:dyDescent="0.3">
      <c r="A225" s="2262" t="s">
        <v>412</v>
      </c>
      <c r="B225" s="2263"/>
      <c r="C225" s="2263"/>
      <c r="D225" s="2263"/>
      <c r="E225" s="2263"/>
      <c r="F225" s="2263"/>
      <c r="G225" s="2263"/>
      <c r="H225" s="2263"/>
      <c r="I225" s="2263"/>
      <c r="J225" s="2263"/>
      <c r="K225" s="2263"/>
      <c r="L225" s="2263"/>
      <c r="M225" s="2263"/>
      <c r="N225" s="2263"/>
      <c r="O225" s="2263"/>
      <c r="P225" s="2263"/>
      <c r="Q225" s="2263"/>
      <c r="R225" s="2264"/>
    </row>
    <row r="226" spans="1:18" s="1301" customFormat="1" hidden="1" x14ac:dyDescent="0.25">
      <c r="A226" s="93" t="s">
        <v>302</v>
      </c>
      <c r="B226" s="438">
        <v>39</v>
      </c>
      <c r="C226" s="446">
        <f>SUM(B226/B230)</f>
        <v>1.7647058823529412E-2</v>
      </c>
      <c r="D226" s="438">
        <v>0</v>
      </c>
      <c r="E226" s="446">
        <f>SUM(D226/D230)</f>
        <v>0</v>
      </c>
      <c r="F226" s="438">
        <v>0</v>
      </c>
      <c r="G226" s="446">
        <f>SUM(F226/F230)</f>
        <v>0</v>
      </c>
      <c r="H226" s="438">
        <v>1</v>
      </c>
      <c r="I226" s="446">
        <f>SUM(H226/H230)</f>
        <v>2.9325513196480938E-3</v>
      </c>
      <c r="J226" s="438">
        <v>1</v>
      </c>
      <c r="K226" s="446">
        <f>SUM(J226/J230)</f>
        <v>2.6455026455026454E-3</v>
      </c>
      <c r="L226" s="438">
        <v>2</v>
      </c>
      <c r="M226" s="446">
        <f>SUM(L226/L230)</f>
        <v>5.128205128205128E-2</v>
      </c>
      <c r="N226" s="438">
        <v>2</v>
      </c>
      <c r="O226" s="446">
        <f>SUM(N226/N230)</f>
        <v>0.15384615384615385</v>
      </c>
      <c r="P226" s="438">
        <v>0</v>
      </c>
      <c r="Q226" s="446">
        <f>SUM(P226/P230)</f>
        <v>0</v>
      </c>
      <c r="R226" s="1641">
        <f>SUM(B226,D226,F226,H226,J226,L226,N226,P226)</f>
        <v>45</v>
      </c>
    </row>
    <row r="227" spans="1:18" s="1301" customFormat="1" hidden="1" x14ac:dyDescent="0.25">
      <c r="A227" s="94" t="s">
        <v>303</v>
      </c>
      <c r="B227" s="438">
        <v>1131</v>
      </c>
      <c r="C227" s="450">
        <f>SUM(B227/B230)</f>
        <v>0.5117647058823529</v>
      </c>
      <c r="D227" s="438">
        <v>20</v>
      </c>
      <c r="E227" s="450">
        <f>SUM(D227/D230)</f>
        <v>0.7407407407407407</v>
      </c>
      <c r="F227" s="438">
        <v>22</v>
      </c>
      <c r="G227" s="450">
        <f>SUM(F227/F230)</f>
        <v>1.7133956386292833E-2</v>
      </c>
      <c r="H227" s="438">
        <v>72</v>
      </c>
      <c r="I227" s="450">
        <f>SUM(H227/H230)</f>
        <v>0.21114369501466276</v>
      </c>
      <c r="J227" s="438">
        <v>36</v>
      </c>
      <c r="K227" s="450">
        <f>SUM(J227/J230)</f>
        <v>9.5238095238095233E-2</v>
      </c>
      <c r="L227" s="438">
        <v>34</v>
      </c>
      <c r="M227" s="450">
        <f>SUM(L227/L230)</f>
        <v>0.87179487179487181</v>
      </c>
      <c r="N227" s="438">
        <v>5</v>
      </c>
      <c r="O227" s="450">
        <f>SUM(N227/N230)</f>
        <v>0.38461538461538464</v>
      </c>
      <c r="P227" s="438">
        <v>6</v>
      </c>
      <c r="Q227" s="450">
        <f>SUM(P227/P230)</f>
        <v>0.375</v>
      </c>
      <c r="R227" s="1642">
        <f>SUM(B227,D227,F227,H227,J227,L227,N227,P227)</f>
        <v>1326</v>
      </c>
    </row>
    <row r="228" spans="1:18" s="1301" customFormat="1" hidden="1" x14ac:dyDescent="0.25">
      <c r="A228" s="94" t="s">
        <v>304</v>
      </c>
      <c r="B228" s="438">
        <v>771</v>
      </c>
      <c r="C228" s="450">
        <f>SUM(B228/B230)</f>
        <v>0.34886877828054297</v>
      </c>
      <c r="D228" s="438">
        <v>6</v>
      </c>
      <c r="E228" s="450">
        <f>SUM(D228/D230)</f>
        <v>0.22222222222222221</v>
      </c>
      <c r="F228" s="438">
        <v>432</v>
      </c>
      <c r="G228" s="450">
        <f>SUM(F228/F230)</f>
        <v>0.3364485981308411</v>
      </c>
      <c r="H228" s="438">
        <v>157</v>
      </c>
      <c r="I228" s="450">
        <f>SUM(H228/H230)</f>
        <v>0.46041055718475071</v>
      </c>
      <c r="J228" s="438">
        <v>62</v>
      </c>
      <c r="K228" s="450">
        <f>SUM(J228/J230)</f>
        <v>0.16402116402116401</v>
      </c>
      <c r="L228" s="438">
        <v>1</v>
      </c>
      <c r="M228" s="450">
        <f>SUM(L228/L230)</f>
        <v>2.564102564102564E-2</v>
      </c>
      <c r="N228" s="438">
        <v>5</v>
      </c>
      <c r="O228" s="450">
        <f>SUM(N228/N230)</f>
        <v>0.38461538461538464</v>
      </c>
      <c r="P228" s="438">
        <v>3</v>
      </c>
      <c r="Q228" s="450">
        <f>SUM(P228/P230)</f>
        <v>0.1875</v>
      </c>
      <c r="R228" s="1642">
        <f>SUM(B228,D228,F228,H228,J228,L228,N228,P228)</f>
        <v>1437</v>
      </c>
    </row>
    <row r="229" spans="1:18" s="1301" customFormat="1" ht="15.75" hidden="1" thickBot="1" x14ac:dyDescent="0.3">
      <c r="A229" s="111" t="s">
        <v>413</v>
      </c>
      <c r="B229" s="442">
        <v>269</v>
      </c>
      <c r="C229" s="453">
        <f>SUM(B229/B230)</f>
        <v>0.12171945701357466</v>
      </c>
      <c r="D229" s="442">
        <v>1</v>
      </c>
      <c r="E229" s="453">
        <f>SUM(D229/D230)</f>
        <v>3.7037037037037035E-2</v>
      </c>
      <c r="F229" s="442">
        <v>830</v>
      </c>
      <c r="G229" s="453">
        <f>SUM(F229/F230)</f>
        <v>0.64641744548286606</v>
      </c>
      <c r="H229" s="442">
        <v>111</v>
      </c>
      <c r="I229" s="453">
        <f>SUM(H229/H230)</f>
        <v>0.3255131964809384</v>
      </c>
      <c r="J229" s="442">
        <v>279</v>
      </c>
      <c r="K229" s="453">
        <f>SUM(J229/J230)</f>
        <v>0.73809523809523814</v>
      </c>
      <c r="L229" s="442">
        <v>2</v>
      </c>
      <c r="M229" s="453">
        <f>SUM(L229/L230)</f>
        <v>5.128205128205128E-2</v>
      </c>
      <c r="N229" s="442">
        <v>1</v>
      </c>
      <c r="O229" s="453">
        <f>SUM(N229/N230)</f>
        <v>7.6923076923076927E-2</v>
      </c>
      <c r="P229" s="442">
        <v>7</v>
      </c>
      <c r="Q229" s="453">
        <f>SUM(P229/P230)</f>
        <v>0.4375</v>
      </c>
      <c r="R229" s="1643">
        <f>SUM(B229,D229,F229,H229,J229,L229,N229,P229)</f>
        <v>1500</v>
      </c>
    </row>
    <row r="230" spans="1:18" s="1301" customFormat="1" ht="16.5" hidden="1" thickTop="1" thickBot="1" x14ac:dyDescent="0.3">
      <c r="A230" s="125" t="s">
        <v>402</v>
      </c>
      <c r="B230" s="119">
        <f t="shared" ref="B230:R230" si="38">SUM(B226:B229)</f>
        <v>2210</v>
      </c>
      <c r="C230" s="253">
        <f t="shared" si="38"/>
        <v>1</v>
      </c>
      <c r="D230" s="119">
        <f t="shared" si="38"/>
        <v>27</v>
      </c>
      <c r="E230" s="253">
        <f t="shared" si="38"/>
        <v>1</v>
      </c>
      <c r="F230" s="119">
        <f t="shared" si="38"/>
        <v>1284</v>
      </c>
      <c r="G230" s="253">
        <f t="shared" si="38"/>
        <v>1</v>
      </c>
      <c r="H230" s="119">
        <f t="shared" si="38"/>
        <v>341</v>
      </c>
      <c r="I230" s="253">
        <f t="shared" si="38"/>
        <v>1</v>
      </c>
      <c r="J230" s="119">
        <f t="shared" si="38"/>
        <v>378</v>
      </c>
      <c r="K230" s="253">
        <f t="shared" si="38"/>
        <v>1</v>
      </c>
      <c r="L230" s="119">
        <f t="shared" si="38"/>
        <v>39</v>
      </c>
      <c r="M230" s="253">
        <f t="shared" si="38"/>
        <v>1</v>
      </c>
      <c r="N230" s="119">
        <f t="shared" si="38"/>
        <v>13</v>
      </c>
      <c r="O230" s="253">
        <f t="shared" si="38"/>
        <v>1</v>
      </c>
      <c r="P230" s="119">
        <f t="shared" si="38"/>
        <v>16</v>
      </c>
      <c r="Q230" s="253">
        <f t="shared" si="38"/>
        <v>1</v>
      </c>
      <c r="R230" s="1640">
        <f t="shared" si="38"/>
        <v>4308</v>
      </c>
    </row>
    <row r="231" spans="1:18" s="1301" customFormat="1" ht="15.75" hidden="1" thickBot="1" x14ac:dyDescent="0.3">
      <c r="A231" s="2262" t="s">
        <v>414</v>
      </c>
      <c r="B231" s="2263"/>
      <c r="C231" s="2263"/>
      <c r="D231" s="2263"/>
      <c r="E231" s="2263"/>
      <c r="F231" s="2263"/>
      <c r="G231" s="2263"/>
      <c r="H231" s="2263"/>
      <c r="I231" s="2263"/>
      <c r="J231" s="2263"/>
      <c r="K231" s="2263"/>
      <c r="L231" s="2263"/>
      <c r="M231" s="2263"/>
      <c r="N231" s="2263"/>
      <c r="O231" s="2263"/>
      <c r="P231" s="2263"/>
      <c r="Q231" s="2263"/>
      <c r="R231" s="2264"/>
    </row>
    <row r="232" spans="1:18" s="1301" customFormat="1" hidden="1" x14ac:dyDescent="0.25">
      <c r="A232" s="110"/>
      <c r="B232" s="243" t="s">
        <v>415</v>
      </c>
      <c r="C232" s="244" t="s">
        <v>307</v>
      </c>
      <c r="D232" s="245" t="s">
        <v>415</v>
      </c>
      <c r="E232" s="246" t="s">
        <v>307</v>
      </c>
      <c r="F232" s="244" t="s">
        <v>415</v>
      </c>
      <c r="G232" s="244" t="s">
        <v>307</v>
      </c>
      <c r="H232" s="245" t="s">
        <v>415</v>
      </c>
      <c r="I232" s="246" t="s">
        <v>307</v>
      </c>
      <c r="J232" s="313" t="s">
        <v>415</v>
      </c>
      <c r="K232" s="245" t="s">
        <v>307</v>
      </c>
      <c r="L232" s="246" t="s">
        <v>415</v>
      </c>
      <c r="M232" s="244" t="s">
        <v>307</v>
      </c>
      <c r="N232" s="244" t="s">
        <v>415</v>
      </c>
      <c r="O232" s="244" t="s">
        <v>307</v>
      </c>
      <c r="P232" s="245" t="s">
        <v>415</v>
      </c>
      <c r="Q232" s="246" t="s">
        <v>307</v>
      </c>
      <c r="R232" s="1644" t="s">
        <v>415</v>
      </c>
    </row>
    <row r="233" spans="1:18" s="1301" customFormat="1" hidden="1" x14ac:dyDescent="0.25">
      <c r="A233" s="94" t="s">
        <v>416</v>
      </c>
      <c r="B233" s="457">
        <v>7.26</v>
      </c>
      <c r="C233" s="458">
        <v>6</v>
      </c>
      <c r="D233" s="457">
        <v>7.22</v>
      </c>
      <c r="E233" s="459">
        <v>5</v>
      </c>
      <c r="F233" s="460">
        <v>6.18</v>
      </c>
      <c r="G233" s="458">
        <v>5</v>
      </c>
      <c r="H233" s="457">
        <v>10.42</v>
      </c>
      <c r="I233" s="461">
        <v>11</v>
      </c>
      <c r="J233" s="460">
        <v>19.373999999999999</v>
      </c>
      <c r="K233" s="462">
        <v>19</v>
      </c>
      <c r="L233" s="463">
        <v>6.59</v>
      </c>
      <c r="M233" s="458">
        <v>4</v>
      </c>
      <c r="N233" s="460">
        <v>15.92</v>
      </c>
      <c r="O233" s="458">
        <v>16</v>
      </c>
      <c r="P233" s="457">
        <v>10.44</v>
      </c>
      <c r="Q233" s="461">
        <v>13</v>
      </c>
      <c r="R233" s="1647">
        <v>8.27</v>
      </c>
    </row>
    <row r="234" spans="1:18" s="1301" customFormat="1" hidden="1" x14ac:dyDescent="0.25">
      <c r="A234" s="97" t="s">
        <v>417</v>
      </c>
      <c r="B234" s="457">
        <v>2.02</v>
      </c>
      <c r="C234" s="458">
        <v>2</v>
      </c>
      <c r="D234" s="457">
        <v>1.85</v>
      </c>
      <c r="E234" s="459">
        <v>1</v>
      </c>
      <c r="F234" s="460">
        <v>2.44</v>
      </c>
      <c r="G234" s="458">
        <v>2</v>
      </c>
      <c r="H234" s="457">
        <v>1.99</v>
      </c>
      <c r="I234" s="461">
        <v>1</v>
      </c>
      <c r="J234" s="460">
        <v>7.08</v>
      </c>
      <c r="K234" s="462">
        <v>5</v>
      </c>
      <c r="L234" s="463">
        <v>1.56</v>
      </c>
      <c r="M234" s="458">
        <v>1</v>
      </c>
      <c r="N234" s="460">
        <v>4.92</v>
      </c>
      <c r="O234" s="458">
        <v>3</v>
      </c>
      <c r="P234" s="457">
        <v>6.81</v>
      </c>
      <c r="Q234" s="461">
        <v>3</v>
      </c>
      <c r="R234" s="1647">
        <v>2.6</v>
      </c>
    </row>
    <row r="235" spans="1:18" s="1301" customFormat="1" ht="15.75" hidden="1" thickBot="1" x14ac:dyDescent="0.3">
      <c r="A235" s="96" t="s">
        <v>418</v>
      </c>
      <c r="B235" s="464">
        <v>13.09</v>
      </c>
      <c r="C235" s="465">
        <v>12</v>
      </c>
      <c r="D235" s="464">
        <v>8.6300000000000008</v>
      </c>
      <c r="E235" s="466">
        <v>5</v>
      </c>
      <c r="F235" s="467">
        <v>30.07</v>
      </c>
      <c r="G235" s="465">
        <v>28</v>
      </c>
      <c r="H235" s="464">
        <v>20.25</v>
      </c>
      <c r="I235" s="468">
        <v>20</v>
      </c>
      <c r="J235" s="467">
        <v>47.61</v>
      </c>
      <c r="K235" s="469">
        <v>44</v>
      </c>
      <c r="L235" s="470">
        <v>6.31</v>
      </c>
      <c r="M235" s="465">
        <v>5</v>
      </c>
      <c r="N235" s="467">
        <v>11.31</v>
      </c>
      <c r="O235" s="465">
        <v>7</v>
      </c>
      <c r="P235" s="464">
        <v>31.25</v>
      </c>
      <c r="Q235" s="468">
        <v>17</v>
      </c>
      <c r="R235" s="1648">
        <v>21.64</v>
      </c>
    </row>
    <row r="236" spans="1:18" s="1301" customFormat="1" ht="15.75" hidden="1" customHeight="1" thickBot="1" x14ac:dyDescent="0.3">
      <c r="A236" s="2273" t="s">
        <v>421</v>
      </c>
      <c r="B236" s="2274"/>
      <c r="C236" s="2274"/>
      <c r="D236" s="2274"/>
      <c r="E236" s="2274"/>
      <c r="F236" s="2274"/>
      <c r="G236" s="2274"/>
      <c r="H236" s="2274"/>
      <c r="I236" s="2274"/>
      <c r="J236" s="2274"/>
      <c r="K236" s="2274"/>
      <c r="L236" s="2274"/>
      <c r="M236" s="2274"/>
      <c r="N236" s="2274"/>
      <c r="O236" s="2274"/>
      <c r="P236" s="2274"/>
      <c r="Q236" s="2274"/>
      <c r="R236" s="2274"/>
    </row>
    <row r="237" spans="1:18" s="1301" customFormat="1" ht="40.5" hidden="1" customHeight="1" thickBot="1" x14ac:dyDescent="0.3">
      <c r="A237" s="107"/>
      <c r="B237" s="2271" t="s">
        <v>393</v>
      </c>
      <c r="C237" s="2272"/>
      <c r="D237" s="2271" t="s">
        <v>394</v>
      </c>
      <c r="E237" s="2272"/>
      <c r="F237" s="2271" t="s">
        <v>294</v>
      </c>
      <c r="G237" s="2272"/>
      <c r="H237" s="2271" t="s">
        <v>297</v>
      </c>
      <c r="I237" s="2272"/>
      <c r="J237" s="2271" t="s">
        <v>395</v>
      </c>
      <c r="K237" s="2272"/>
      <c r="L237" s="2271" t="s">
        <v>396</v>
      </c>
      <c r="M237" s="2272"/>
      <c r="N237" s="2271" t="s">
        <v>397</v>
      </c>
      <c r="O237" s="2272"/>
      <c r="P237" s="2271" t="s">
        <v>398</v>
      </c>
      <c r="Q237" s="2272"/>
      <c r="R237" s="1764" t="s">
        <v>399</v>
      </c>
    </row>
    <row r="238" spans="1:18" s="1301" customFormat="1" ht="15.75" hidden="1" thickBot="1" x14ac:dyDescent="0.3">
      <c r="A238" s="2127" t="s">
        <v>400</v>
      </c>
      <c r="B238" s="2128"/>
      <c r="C238" s="2128"/>
      <c r="D238" s="2270"/>
      <c r="E238" s="2270"/>
      <c r="F238" s="2128"/>
      <c r="G238" s="2128"/>
      <c r="H238" s="2270"/>
      <c r="I238" s="2270"/>
      <c r="J238" s="2128"/>
      <c r="K238" s="2128"/>
      <c r="L238" s="2270"/>
      <c r="M238" s="2270"/>
      <c r="N238" s="2128"/>
      <c r="O238" s="2128"/>
      <c r="P238" s="2270"/>
      <c r="Q238" s="2270"/>
      <c r="R238" s="2270"/>
    </row>
    <row r="239" spans="1:18" s="1301" customFormat="1" hidden="1" x14ac:dyDescent="0.25">
      <c r="A239" s="102" t="s">
        <v>276</v>
      </c>
      <c r="B239" s="419">
        <v>99</v>
      </c>
      <c r="C239" s="420">
        <f>B239/B247</f>
        <v>4.9974760222110046E-2</v>
      </c>
      <c r="D239" s="419">
        <v>3</v>
      </c>
      <c r="E239" s="420">
        <f>D239/D247</f>
        <v>0.1111111111111111</v>
      </c>
      <c r="F239" s="419">
        <v>9</v>
      </c>
      <c r="G239" s="420">
        <f>F239/F247</f>
        <v>8.2266910420475316E-3</v>
      </c>
      <c r="H239" s="419">
        <v>0</v>
      </c>
      <c r="I239" s="420">
        <f>H239/H247</f>
        <v>0</v>
      </c>
      <c r="J239" s="419">
        <v>0</v>
      </c>
      <c r="K239" s="420">
        <f>J239/J247</f>
        <v>0</v>
      </c>
      <c r="L239" s="419">
        <v>7</v>
      </c>
      <c r="M239" s="420">
        <f>L239/L247</f>
        <v>0.14285714285714285</v>
      </c>
      <c r="N239" s="419">
        <v>0</v>
      </c>
      <c r="O239" s="420">
        <f>N239/N247</f>
        <v>0</v>
      </c>
      <c r="P239" s="419">
        <v>1</v>
      </c>
      <c r="Q239" s="420">
        <f>P239/P247</f>
        <v>0.14285714285714285</v>
      </c>
      <c r="R239" s="423">
        <f>SUM(B239,D239,F239,H239,J239,L239,N239,P239)</f>
        <v>119</v>
      </c>
    </row>
    <row r="240" spans="1:18" s="1301" customFormat="1" hidden="1" x14ac:dyDescent="0.25">
      <c r="A240" s="100" t="s">
        <v>277</v>
      </c>
      <c r="B240" s="424">
        <v>372</v>
      </c>
      <c r="C240" s="425">
        <f>B240/B247</f>
        <v>0.18778394750126198</v>
      </c>
      <c r="D240" s="424">
        <v>0</v>
      </c>
      <c r="E240" s="425">
        <f>D240/D247</f>
        <v>0</v>
      </c>
      <c r="F240" s="424">
        <v>367</v>
      </c>
      <c r="G240" s="425">
        <f>F240/F247</f>
        <v>0.33546617915904936</v>
      </c>
      <c r="H240" s="424">
        <v>20</v>
      </c>
      <c r="I240" s="425">
        <f>H240/H247</f>
        <v>6.8259385665529013E-2</v>
      </c>
      <c r="J240" s="424">
        <v>0</v>
      </c>
      <c r="K240" s="425">
        <f>J240/J247</f>
        <v>0</v>
      </c>
      <c r="L240" s="424">
        <v>6</v>
      </c>
      <c r="M240" s="425">
        <f>L240/L247</f>
        <v>0.12244897959183673</v>
      </c>
      <c r="N240" s="424">
        <v>0</v>
      </c>
      <c r="O240" s="425">
        <f>N240/N247</f>
        <v>0</v>
      </c>
      <c r="P240" s="424">
        <v>2</v>
      </c>
      <c r="Q240" s="425">
        <f>P240/P247</f>
        <v>0.2857142857142857</v>
      </c>
      <c r="R240" s="428">
        <f>SUM(B240,D240,F240,H240,J240,L240,N240,P240)</f>
        <v>767</v>
      </c>
    </row>
    <row r="241" spans="1:18" s="1301" customFormat="1" hidden="1" x14ac:dyDescent="0.25">
      <c r="A241" s="100" t="s">
        <v>278</v>
      </c>
      <c r="B241" s="424">
        <v>405</v>
      </c>
      <c r="C241" s="425">
        <f>B241/B247</f>
        <v>0.20444220090863199</v>
      </c>
      <c r="D241" s="424">
        <v>7</v>
      </c>
      <c r="E241" s="425">
        <f>D241/D247</f>
        <v>0.25925925925925924</v>
      </c>
      <c r="F241" s="424">
        <v>250</v>
      </c>
      <c r="G241" s="425">
        <f>F241/F247</f>
        <v>0.22851919561243145</v>
      </c>
      <c r="H241" s="424">
        <v>43</v>
      </c>
      <c r="I241" s="425">
        <f>H241/H247</f>
        <v>0.14675767918088736</v>
      </c>
      <c r="J241" s="424">
        <v>0</v>
      </c>
      <c r="K241" s="425">
        <f>J241/J247</f>
        <v>0</v>
      </c>
      <c r="L241" s="424">
        <v>11</v>
      </c>
      <c r="M241" s="425">
        <f>L241/L247</f>
        <v>0.22448979591836735</v>
      </c>
      <c r="N241" s="424">
        <v>0</v>
      </c>
      <c r="O241" s="425">
        <f>N241/N247</f>
        <v>0</v>
      </c>
      <c r="P241" s="424">
        <v>0</v>
      </c>
      <c r="Q241" s="425">
        <f>P241/P247</f>
        <v>0</v>
      </c>
      <c r="R241" s="428">
        <f t="shared" ref="R241:R246" si="39">SUM(B241,D241,F241,H241,J241,L241,N241,P241)</f>
        <v>716</v>
      </c>
    </row>
    <row r="242" spans="1:18" s="1301" customFormat="1" hidden="1" x14ac:dyDescent="0.25">
      <c r="A242" s="100" t="s">
        <v>279</v>
      </c>
      <c r="B242" s="424">
        <v>395</v>
      </c>
      <c r="C242" s="425">
        <f>B242/B247</f>
        <v>0.1993942453306411</v>
      </c>
      <c r="D242" s="424">
        <v>6</v>
      </c>
      <c r="E242" s="425">
        <f>D242/D247</f>
        <v>0.22222222222222221</v>
      </c>
      <c r="F242" s="424">
        <v>211</v>
      </c>
      <c r="G242" s="425">
        <f>F242/F247</f>
        <v>0.19287020109689215</v>
      </c>
      <c r="H242" s="424">
        <v>68</v>
      </c>
      <c r="I242" s="425">
        <f>H242/H247</f>
        <v>0.23208191126279865</v>
      </c>
      <c r="J242" s="424">
        <v>0</v>
      </c>
      <c r="K242" s="425">
        <f>J242/J247</f>
        <v>0</v>
      </c>
      <c r="L242" s="424">
        <v>13</v>
      </c>
      <c r="M242" s="425">
        <f>L242/L247</f>
        <v>0.26530612244897961</v>
      </c>
      <c r="N242" s="424">
        <v>0</v>
      </c>
      <c r="O242" s="425">
        <f>N242/N247</f>
        <v>0</v>
      </c>
      <c r="P242" s="424">
        <v>0</v>
      </c>
      <c r="Q242" s="425">
        <f>P242/P247</f>
        <v>0</v>
      </c>
      <c r="R242" s="428">
        <f t="shared" si="39"/>
        <v>693</v>
      </c>
    </row>
    <row r="243" spans="1:18" s="1301" customFormat="1" hidden="1" x14ac:dyDescent="0.25">
      <c r="A243" s="100" t="s">
        <v>280</v>
      </c>
      <c r="B243" s="424">
        <v>306</v>
      </c>
      <c r="C243" s="425">
        <f>B243/B247</f>
        <v>0.15446744068652196</v>
      </c>
      <c r="D243" s="424">
        <v>2</v>
      </c>
      <c r="E243" s="425">
        <f>D243/D247</f>
        <v>7.407407407407407E-2</v>
      </c>
      <c r="F243" s="424">
        <v>128</v>
      </c>
      <c r="G243" s="425">
        <f>F243/F247</f>
        <v>0.1170018281535649</v>
      </c>
      <c r="H243" s="424">
        <v>46</v>
      </c>
      <c r="I243" s="425">
        <f>H243/H247</f>
        <v>0.15699658703071673</v>
      </c>
      <c r="J243" s="424">
        <v>0</v>
      </c>
      <c r="K243" s="425">
        <f>J243/J247</f>
        <v>0</v>
      </c>
      <c r="L243" s="424">
        <v>5</v>
      </c>
      <c r="M243" s="425">
        <f>L243/L247</f>
        <v>0.10204081632653061</v>
      </c>
      <c r="N243" s="424">
        <v>0</v>
      </c>
      <c r="O243" s="425">
        <f>N243/N247</f>
        <v>0</v>
      </c>
      <c r="P243" s="424">
        <v>0</v>
      </c>
      <c r="Q243" s="425">
        <f>P243/P247</f>
        <v>0</v>
      </c>
      <c r="R243" s="428">
        <f t="shared" si="39"/>
        <v>487</v>
      </c>
    </row>
    <row r="244" spans="1:18" s="1301" customFormat="1" hidden="1" x14ac:dyDescent="0.25">
      <c r="A244" s="100" t="s">
        <v>281</v>
      </c>
      <c r="B244" s="424">
        <v>251</v>
      </c>
      <c r="C244" s="425">
        <f>B244/B247</f>
        <v>0.12670368500757193</v>
      </c>
      <c r="D244" s="424">
        <v>6</v>
      </c>
      <c r="E244" s="425">
        <f>D244/D247</f>
        <v>0.22222222222222221</v>
      </c>
      <c r="F244" s="424">
        <v>75</v>
      </c>
      <c r="G244" s="425">
        <f>F244/F247</f>
        <v>6.8555758683729429E-2</v>
      </c>
      <c r="H244" s="424">
        <v>68</v>
      </c>
      <c r="I244" s="425">
        <f>H244/H247</f>
        <v>0.23208191126279865</v>
      </c>
      <c r="J244" s="424">
        <v>0</v>
      </c>
      <c r="K244" s="425">
        <f>J244/J247</f>
        <v>0</v>
      </c>
      <c r="L244" s="424">
        <v>2</v>
      </c>
      <c r="M244" s="425">
        <f>L244/L247</f>
        <v>4.0816326530612242E-2</v>
      </c>
      <c r="N244" s="424">
        <v>1</v>
      </c>
      <c r="O244" s="425">
        <f>N244/N247</f>
        <v>0.14285714285714285</v>
      </c>
      <c r="P244" s="424">
        <v>0</v>
      </c>
      <c r="Q244" s="425">
        <f>P244/P247</f>
        <v>0</v>
      </c>
      <c r="R244" s="428">
        <f t="shared" si="39"/>
        <v>403</v>
      </c>
    </row>
    <row r="245" spans="1:18" s="1301" customFormat="1" hidden="1" x14ac:dyDescent="0.25">
      <c r="A245" s="100" t="s">
        <v>282</v>
      </c>
      <c r="B245" s="424">
        <v>144</v>
      </c>
      <c r="C245" s="425">
        <f>B245/B247</f>
        <v>7.2690560323069156E-2</v>
      </c>
      <c r="D245" s="424">
        <v>3</v>
      </c>
      <c r="E245" s="425">
        <f>D245/D247</f>
        <v>0.1111111111111111</v>
      </c>
      <c r="F245" s="424">
        <v>49</v>
      </c>
      <c r="G245" s="425">
        <f>F245/F247</f>
        <v>4.4789762340036565E-2</v>
      </c>
      <c r="H245" s="424">
        <v>44</v>
      </c>
      <c r="I245" s="425">
        <f>H245/H247</f>
        <v>0.15017064846416384</v>
      </c>
      <c r="J245" s="424">
        <v>3</v>
      </c>
      <c r="K245" s="425">
        <f>J245/J247</f>
        <v>1.6574585635359115E-2</v>
      </c>
      <c r="L245" s="424">
        <v>4</v>
      </c>
      <c r="M245" s="425">
        <f>L245/L247</f>
        <v>8.1632653061224483E-2</v>
      </c>
      <c r="N245" s="424">
        <v>6</v>
      </c>
      <c r="O245" s="425">
        <f>N245/N247</f>
        <v>0.8571428571428571</v>
      </c>
      <c r="P245" s="424">
        <v>1</v>
      </c>
      <c r="Q245" s="425">
        <f>P245/P247</f>
        <v>0.14285714285714285</v>
      </c>
      <c r="R245" s="428">
        <f t="shared" si="39"/>
        <v>254</v>
      </c>
    </row>
    <row r="246" spans="1:18" s="1301" customFormat="1" ht="15.75" hidden="1" thickBot="1" x14ac:dyDescent="0.3">
      <c r="A246" s="692" t="s">
        <v>401</v>
      </c>
      <c r="B246" s="429">
        <v>9</v>
      </c>
      <c r="C246" s="430">
        <f>B246/B247</f>
        <v>4.5431600201918223E-3</v>
      </c>
      <c r="D246" s="429">
        <v>0</v>
      </c>
      <c r="E246" s="430">
        <f>D246/D247</f>
        <v>0</v>
      </c>
      <c r="F246" s="429">
        <v>5</v>
      </c>
      <c r="G246" s="430">
        <f>F246/F247</f>
        <v>4.570383912248629E-3</v>
      </c>
      <c r="H246" s="429">
        <v>4</v>
      </c>
      <c r="I246" s="430">
        <f>H246/H247</f>
        <v>1.3651877133105802E-2</v>
      </c>
      <c r="J246" s="424">
        <v>178</v>
      </c>
      <c r="K246" s="430">
        <f>J246/J247</f>
        <v>0.98342541436464093</v>
      </c>
      <c r="L246" s="429">
        <v>1</v>
      </c>
      <c r="M246" s="430">
        <f>L246/L247</f>
        <v>2.0408163265306121E-2</v>
      </c>
      <c r="N246" s="429">
        <v>0</v>
      </c>
      <c r="O246" s="430">
        <f>N246/N247</f>
        <v>0</v>
      </c>
      <c r="P246" s="429">
        <v>3</v>
      </c>
      <c r="Q246" s="430">
        <f>P246/P247</f>
        <v>0.42857142857142855</v>
      </c>
      <c r="R246" s="433">
        <f t="shared" si="39"/>
        <v>200</v>
      </c>
    </row>
    <row r="247" spans="1:18" s="1301" customFormat="1" ht="16.5" hidden="1" thickTop="1" thickBot="1" x14ac:dyDescent="0.3">
      <c r="A247" s="125" t="s">
        <v>402</v>
      </c>
      <c r="B247" s="119">
        <f t="shared" ref="B247:Q247" si="40">SUM(B239:B246)</f>
        <v>1981</v>
      </c>
      <c r="C247" s="253">
        <f t="shared" si="40"/>
        <v>1</v>
      </c>
      <c r="D247" s="119">
        <f t="shared" si="40"/>
        <v>27</v>
      </c>
      <c r="E247" s="253">
        <f t="shared" si="40"/>
        <v>1</v>
      </c>
      <c r="F247" s="119">
        <f t="shared" si="40"/>
        <v>1094</v>
      </c>
      <c r="G247" s="253">
        <f t="shared" si="40"/>
        <v>1</v>
      </c>
      <c r="H247" s="119">
        <f t="shared" si="40"/>
        <v>293</v>
      </c>
      <c r="I247" s="253">
        <f t="shared" si="40"/>
        <v>1</v>
      </c>
      <c r="J247" s="119">
        <f t="shared" si="40"/>
        <v>181</v>
      </c>
      <c r="K247" s="253">
        <f t="shared" si="40"/>
        <v>1</v>
      </c>
      <c r="L247" s="119">
        <f t="shared" si="40"/>
        <v>49</v>
      </c>
      <c r="M247" s="253">
        <f t="shared" si="40"/>
        <v>1</v>
      </c>
      <c r="N247" s="119">
        <f t="shared" si="40"/>
        <v>7</v>
      </c>
      <c r="O247" s="253">
        <f t="shared" si="40"/>
        <v>1</v>
      </c>
      <c r="P247" s="119">
        <f t="shared" si="40"/>
        <v>7</v>
      </c>
      <c r="Q247" s="253">
        <f t="shared" si="40"/>
        <v>1</v>
      </c>
      <c r="R247" s="119">
        <f>SUM(B247,D247,F247,H247,J247,L247,N247,P247)</f>
        <v>3639</v>
      </c>
    </row>
    <row r="248" spans="1:18" s="30" customFormat="1" ht="15.75" hidden="1" thickBot="1" x14ac:dyDescent="0.3">
      <c r="A248" s="2262" t="s">
        <v>403</v>
      </c>
      <c r="B248" s="2263"/>
      <c r="C248" s="2263"/>
      <c r="D248" s="2263"/>
      <c r="E248" s="2263"/>
      <c r="F248" s="2263"/>
      <c r="G248" s="2263"/>
      <c r="H248" s="2263"/>
      <c r="I248" s="2263"/>
      <c r="J248" s="2263"/>
      <c r="K248" s="2263"/>
      <c r="L248" s="2263"/>
      <c r="M248" s="2263"/>
      <c r="N248" s="2263"/>
      <c r="O248" s="2263"/>
      <c r="P248" s="2263"/>
      <c r="Q248" s="2263"/>
      <c r="R248" s="2263"/>
    </row>
    <row r="249" spans="1:18" s="1301" customFormat="1" hidden="1" x14ac:dyDescent="0.25">
      <c r="A249" s="102" t="s">
        <v>286</v>
      </c>
      <c r="B249" s="434">
        <v>318</v>
      </c>
      <c r="C249" s="435">
        <f>SUM(B249/B255)</f>
        <v>0.16004026170105687</v>
      </c>
      <c r="D249" s="434">
        <v>3</v>
      </c>
      <c r="E249" s="435">
        <f>SUM(D249/D255)</f>
        <v>0.1111111111111111</v>
      </c>
      <c r="F249" s="434">
        <v>156</v>
      </c>
      <c r="G249" s="435">
        <f>SUM(F249/F255)</f>
        <v>0.14130434782608695</v>
      </c>
      <c r="H249" s="434">
        <v>43</v>
      </c>
      <c r="I249" s="435">
        <f>SUM(H249/H255)</f>
        <v>0.14625850340136054</v>
      </c>
      <c r="J249" s="434">
        <v>40</v>
      </c>
      <c r="K249" s="435">
        <f>SUM(J249/J255)</f>
        <v>0.22099447513812154</v>
      </c>
      <c r="L249" s="434">
        <v>6</v>
      </c>
      <c r="M249" s="435">
        <f>SUM(L249/L255)</f>
        <v>0.12244897959183673</v>
      </c>
      <c r="N249" s="434">
        <v>3</v>
      </c>
      <c r="O249" s="435">
        <f>SUM(N249/N255)</f>
        <v>0.375</v>
      </c>
      <c r="P249" s="434">
        <v>3</v>
      </c>
      <c r="Q249" s="435">
        <f>SUM(P249/P255)</f>
        <v>0.42857142857142855</v>
      </c>
      <c r="R249" s="423">
        <f t="shared" ref="R249:R254" si="41">SUM(B249,D249,F249,H249,J249,L249,N249,P249)</f>
        <v>572</v>
      </c>
    </row>
    <row r="250" spans="1:18" s="1301" customFormat="1" hidden="1" x14ac:dyDescent="0.25">
      <c r="A250" s="100" t="s">
        <v>287</v>
      </c>
      <c r="B250" s="438">
        <v>144</v>
      </c>
      <c r="C250" s="439">
        <f>SUM(B250/B255)</f>
        <v>7.247106190236538E-2</v>
      </c>
      <c r="D250" s="438">
        <v>4</v>
      </c>
      <c r="E250" s="439">
        <f>SUM(D250/D255)</f>
        <v>0.14814814814814814</v>
      </c>
      <c r="F250" s="438">
        <v>60</v>
      </c>
      <c r="G250" s="439">
        <f>SUM(F250/F255)</f>
        <v>5.434782608695652E-2</v>
      </c>
      <c r="H250" s="438">
        <v>51</v>
      </c>
      <c r="I250" s="439">
        <f>SUM(H250/H255)</f>
        <v>0.17346938775510204</v>
      </c>
      <c r="J250" s="438">
        <v>19</v>
      </c>
      <c r="K250" s="439">
        <f>SUM(J250/J255)</f>
        <v>0.10497237569060773</v>
      </c>
      <c r="L250" s="438">
        <v>13</v>
      </c>
      <c r="M250" s="439">
        <f>SUM(L250/L255)</f>
        <v>0.26530612244897961</v>
      </c>
      <c r="N250" s="438">
        <v>2</v>
      </c>
      <c r="O250" s="439">
        <f>SUM(N250/N255)</f>
        <v>0.25</v>
      </c>
      <c r="P250" s="438">
        <v>1</v>
      </c>
      <c r="Q250" s="439">
        <f>SUM(P250/P255)</f>
        <v>0.14285714285714285</v>
      </c>
      <c r="R250" s="428">
        <f t="shared" si="41"/>
        <v>294</v>
      </c>
    </row>
    <row r="251" spans="1:18" s="1301" customFormat="1" hidden="1" x14ac:dyDescent="0.25">
      <c r="A251" s="100" t="s">
        <v>288</v>
      </c>
      <c r="B251" s="438">
        <v>16</v>
      </c>
      <c r="C251" s="439">
        <f>SUM(B251/B255)</f>
        <v>8.0523402113739304E-3</v>
      </c>
      <c r="D251" s="438">
        <v>0</v>
      </c>
      <c r="E251" s="439">
        <f>SUM(D251/D255)</f>
        <v>0</v>
      </c>
      <c r="F251" s="438">
        <v>17</v>
      </c>
      <c r="G251" s="439">
        <f>SUM(F251/F255)</f>
        <v>1.5398550724637682E-2</v>
      </c>
      <c r="H251" s="438">
        <v>3</v>
      </c>
      <c r="I251" s="439">
        <f>SUM(H251/H255)</f>
        <v>1.020408163265306E-2</v>
      </c>
      <c r="J251" s="438">
        <v>2</v>
      </c>
      <c r="K251" s="439">
        <f>SUM(J251/J255)</f>
        <v>1.1049723756906077E-2</v>
      </c>
      <c r="L251" s="438">
        <v>1</v>
      </c>
      <c r="M251" s="439">
        <f>SUM(L251/L255)</f>
        <v>2.0408163265306121E-2</v>
      </c>
      <c r="N251" s="438">
        <v>0</v>
      </c>
      <c r="O251" s="439">
        <f>SUM(N251/N255)</f>
        <v>0</v>
      </c>
      <c r="P251" s="438">
        <v>0</v>
      </c>
      <c r="Q251" s="439">
        <f>SUM(P251/P255)</f>
        <v>0</v>
      </c>
      <c r="R251" s="428">
        <f t="shared" si="41"/>
        <v>39</v>
      </c>
    </row>
    <row r="252" spans="1:18" s="1301" customFormat="1" hidden="1" x14ac:dyDescent="0.25">
      <c r="A252" s="100" t="s">
        <v>289</v>
      </c>
      <c r="B252" s="438">
        <v>659</v>
      </c>
      <c r="C252" s="439">
        <f>SUM(B252/B255)</f>
        <v>0.33165576245596379</v>
      </c>
      <c r="D252" s="438">
        <v>2</v>
      </c>
      <c r="E252" s="439">
        <f>SUM(D252/D255)</f>
        <v>7.407407407407407E-2</v>
      </c>
      <c r="F252" s="438">
        <v>402</v>
      </c>
      <c r="G252" s="439">
        <f>SUM(F252/F255)</f>
        <v>0.3641304347826087</v>
      </c>
      <c r="H252" s="438">
        <v>77</v>
      </c>
      <c r="I252" s="439">
        <f>SUM(H252/H255)</f>
        <v>0.26190476190476192</v>
      </c>
      <c r="J252" s="438">
        <v>51</v>
      </c>
      <c r="K252" s="439">
        <f>SUM(J252/J255)</f>
        <v>0.28176795580110497</v>
      </c>
      <c r="L252" s="438">
        <v>15</v>
      </c>
      <c r="M252" s="439">
        <f>SUM(L252/L255)</f>
        <v>0.30612244897959184</v>
      </c>
      <c r="N252" s="438">
        <v>1</v>
      </c>
      <c r="O252" s="439">
        <f>SUM(N252/N255)</f>
        <v>0.125</v>
      </c>
      <c r="P252" s="438">
        <v>3</v>
      </c>
      <c r="Q252" s="439">
        <f>SUM(P252/P255)</f>
        <v>0.42857142857142855</v>
      </c>
      <c r="R252" s="428">
        <f t="shared" si="41"/>
        <v>1210</v>
      </c>
    </row>
    <row r="253" spans="1:18" s="1301" customFormat="1" hidden="1" x14ac:dyDescent="0.25">
      <c r="A253" s="100" t="s">
        <v>404</v>
      </c>
      <c r="B253" s="438">
        <v>611</v>
      </c>
      <c r="C253" s="439">
        <f>SUM(B253/B255)</f>
        <v>0.30749874182184195</v>
      </c>
      <c r="D253" s="438">
        <v>6</v>
      </c>
      <c r="E253" s="439">
        <f>SUM(D253/D255)</f>
        <v>0.22222222222222221</v>
      </c>
      <c r="F253" s="438">
        <v>375</v>
      </c>
      <c r="G253" s="439">
        <f>SUM(F253/F255)</f>
        <v>0.33967391304347827</v>
      </c>
      <c r="H253" s="438">
        <v>92</v>
      </c>
      <c r="I253" s="439">
        <f>SUM(H253/H255)</f>
        <v>0.31292517006802723</v>
      </c>
      <c r="J253" s="438">
        <v>63</v>
      </c>
      <c r="K253" s="439">
        <f>SUM(J253/J255)</f>
        <v>0.34806629834254144</v>
      </c>
      <c r="L253" s="438">
        <v>7</v>
      </c>
      <c r="M253" s="439">
        <f>SUM(L253/L255)</f>
        <v>0.14285714285714285</v>
      </c>
      <c r="N253" s="438">
        <v>2</v>
      </c>
      <c r="O253" s="439">
        <f>SUM(N253/N255)</f>
        <v>0.25</v>
      </c>
      <c r="P253" s="438">
        <v>0</v>
      </c>
      <c r="Q253" s="439">
        <f>SUM(P253/P255)</f>
        <v>0</v>
      </c>
      <c r="R253" s="428">
        <f t="shared" si="41"/>
        <v>1156</v>
      </c>
    </row>
    <row r="254" spans="1:18" s="1301" customFormat="1" ht="15.75" hidden="1" thickBot="1" x14ac:dyDescent="0.3">
      <c r="A254" s="101" t="s">
        <v>291</v>
      </c>
      <c r="B254" s="442">
        <v>239</v>
      </c>
      <c r="C254" s="443">
        <f>SUM(B254/B255)</f>
        <v>0.12028183190739809</v>
      </c>
      <c r="D254" s="442">
        <v>12</v>
      </c>
      <c r="E254" s="443">
        <f>SUM(D254/D255)</f>
        <v>0.44444444444444442</v>
      </c>
      <c r="F254" s="442">
        <v>94</v>
      </c>
      <c r="G254" s="443">
        <f>SUM(F254/F255)</f>
        <v>8.5144927536231887E-2</v>
      </c>
      <c r="H254" s="442">
        <v>28</v>
      </c>
      <c r="I254" s="443">
        <f>SUM(H254/H255)</f>
        <v>9.5238095238095233E-2</v>
      </c>
      <c r="J254" s="442">
        <v>6</v>
      </c>
      <c r="K254" s="443">
        <f>SUM(J254/J255)</f>
        <v>3.3149171270718231E-2</v>
      </c>
      <c r="L254" s="442">
        <v>7</v>
      </c>
      <c r="M254" s="443">
        <f>SUM(L254/L255)</f>
        <v>0.14285714285714285</v>
      </c>
      <c r="N254" s="442">
        <v>0</v>
      </c>
      <c r="O254" s="443">
        <f>SUM(N254/N255)</f>
        <v>0</v>
      </c>
      <c r="P254" s="442">
        <v>0</v>
      </c>
      <c r="Q254" s="443">
        <f>SUM(P254/P255)</f>
        <v>0</v>
      </c>
      <c r="R254" s="433">
        <f t="shared" si="41"/>
        <v>386</v>
      </c>
    </row>
    <row r="255" spans="1:18" s="1301" customFormat="1" ht="16.5" hidden="1" thickTop="1" thickBot="1" x14ac:dyDescent="0.3">
      <c r="A255" s="125" t="s">
        <v>402</v>
      </c>
      <c r="B255" s="119">
        <f t="shared" ref="B255:Q255" si="42">SUM(B249:B254)</f>
        <v>1987</v>
      </c>
      <c r="C255" s="253">
        <f t="shared" si="42"/>
        <v>0.99999999999999989</v>
      </c>
      <c r="D255" s="119">
        <f t="shared" si="42"/>
        <v>27</v>
      </c>
      <c r="E255" s="253">
        <f t="shared" si="42"/>
        <v>1</v>
      </c>
      <c r="F255" s="119">
        <f t="shared" si="42"/>
        <v>1104</v>
      </c>
      <c r="G255" s="253">
        <f t="shared" si="42"/>
        <v>1</v>
      </c>
      <c r="H255" s="119">
        <f t="shared" si="42"/>
        <v>294</v>
      </c>
      <c r="I255" s="253">
        <f t="shared" si="42"/>
        <v>1</v>
      </c>
      <c r="J255" s="119">
        <f t="shared" si="42"/>
        <v>181</v>
      </c>
      <c r="K255" s="253">
        <f t="shared" si="42"/>
        <v>1</v>
      </c>
      <c r="L255" s="119">
        <f t="shared" si="42"/>
        <v>49</v>
      </c>
      <c r="M255" s="253">
        <f t="shared" si="42"/>
        <v>1</v>
      </c>
      <c r="N255" s="119">
        <f t="shared" si="42"/>
        <v>8</v>
      </c>
      <c r="O255" s="253">
        <f t="shared" si="42"/>
        <v>1</v>
      </c>
      <c r="P255" s="119">
        <f t="shared" si="42"/>
        <v>7</v>
      </c>
      <c r="Q255" s="253">
        <f t="shared" si="42"/>
        <v>1</v>
      </c>
      <c r="R255" s="119">
        <f>SUM(B255,D255,F255,H255,J255,L255,N255,P255)</f>
        <v>3657</v>
      </c>
    </row>
    <row r="256" spans="1:18" s="1301" customFormat="1" ht="15.75" hidden="1" customHeight="1" thickBot="1" x14ac:dyDescent="0.3">
      <c r="A256" s="2262" t="s">
        <v>405</v>
      </c>
      <c r="B256" s="2263"/>
      <c r="C256" s="2263"/>
      <c r="D256" s="2263"/>
      <c r="E256" s="2263"/>
      <c r="F256" s="2263"/>
      <c r="G256" s="2263"/>
      <c r="H256" s="2263"/>
      <c r="I256" s="2263"/>
      <c r="J256" s="2263"/>
      <c r="K256" s="2263"/>
      <c r="L256" s="2263"/>
      <c r="M256" s="2263"/>
      <c r="N256" s="2263"/>
      <c r="O256" s="2263"/>
      <c r="P256" s="2263"/>
      <c r="Q256" s="2263"/>
      <c r="R256" s="2263"/>
    </row>
    <row r="257" spans="1:18" s="1301" customFormat="1" hidden="1" x14ac:dyDescent="0.25">
      <c r="A257" s="93" t="s">
        <v>406</v>
      </c>
      <c r="B257" s="434">
        <v>951</v>
      </c>
      <c r="C257" s="435">
        <f>SUM(B257/B263)</f>
        <v>0.47861097131353797</v>
      </c>
      <c r="D257" s="434">
        <v>22</v>
      </c>
      <c r="E257" s="435">
        <f>SUM(D257/D263)</f>
        <v>0.81481481481481477</v>
      </c>
      <c r="F257" s="434">
        <v>445</v>
      </c>
      <c r="G257" s="435">
        <f>SUM(F257/F263)</f>
        <v>0.40307971014492755</v>
      </c>
      <c r="H257" s="434">
        <v>161</v>
      </c>
      <c r="I257" s="435">
        <f>SUM(H257/H263)</f>
        <v>0.54761904761904767</v>
      </c>
      <c r="J257" s="434">
        <v>15</v>
      </c>
      <c r="K257" s="435">
        <f>SUM(J257/J263)</f>
        <v>8.2872928176795577E-2</v>
      </c>
      <c r="L257" s="434">
        <v>27</v>
      </c>
      <c r="M257" s="435">
        <f>SUM(L257/L263)</f>
        <v>0.55102040816326525</v>
      </c>
      <c r="N257" s="434">
        <v>2</v>
      </c>
      <c r="O257" s="435">
        <f>SUM(N257/N263)</f>
        <v>0.25</v>
      </c>
      <c r="P257" s="434">
        <v>2</v>
      </c>
      <c r="Q257" s="435">
        <f>SUM(P257/P263)</f>
        <v>0.2857142857142857</v>
      </c>
      <c r="R257" s="423">
        <f t="shared" ref="R257:R262" si="43">SUM(B257,D257,F257,H257,J257,L257,N257,P257)</f>
        <v>1625</v>
      </c>
    </row>
    <row r="258" spans="1:18" s="1301" customFormat="1" hidden="1" x14ac:dyDescent="0.25">
      <c r="A258" s="94" t="s">
        <v>407</v>
      </c>
      <c r="B258" s="438">
        <v>532</v>
      </c>
      <c r="C258" s="439">
        <f>SUM(B258/B263)</f>
        <v>0.26774031202818321</v>
      </c>
      <c r="D258" s="438">
        <v>2</v>
      </c>
      <c r="E258" s="439">
        <f>SUM(D258/D263)</f>
        <v>7.407407407407407E-2</v>
      </c>
      <c r="F258" s="438">
        <v>309</v>
      </c>
      <c r="G258" s="439">
        <f>SUM(F258/F263)</f>
        <v>0.27989130434782611</v>
      </c>
      <c r="H258" s="438">
        <v>55</v>
      </c>
      <c r="I258" s="439">
        <f>SUM(H258/H263)</f>
        <v>0.1870748299319728</v>
      </c>
      <c r="J258" s="438">
        <v>20</v>
      </c>
      <c r="K258" s="439">
        <f>SUM(J258/J263)</f>
        <v>0.11049723756906077</v>
      </c>
      <c r="L258" s="438">
        <v>11</v>
      </c>
      <c r="M258" s="439">
        <f>SUM(L258/L263)</f>
        <v>0.22448979591836735</v>
      </c>
      <c r="N258" s="438">
        <v>1</v>
      </c>
      <c r="O258" s="439">
        <f>SUM(N258/N263)</f>
        <v>0.125</v>
      </c>
      <c r="P258" s="438">
        <v>0</v>
      </c>
      <c r="Q258" s="439">
        <f>SUM(P258/P263)</f>
        <v>0</v>
      </c>
      <c r="R258" s="428">
        <f t="shared" si="43"/>
        <v>930</v>
      </c>
    </row>
    <row r="259" spans="1:18" s="1301" customFormat="1" hidden="1" x14ac:dyDescent="0.25">
      <c r="A259" s="94" t="s">
        <v>408</v>
      </c>
      <c r="B259" s="438">
        <v>242</v>
      </c>
      <c r="C259" s="439">
        <f>SUM(B259/B263)</f>
        <v>0.1217916456970307</v>
      </c>
      <c r="D259" s="438">
        <v>1</v>
      </c>
      <c r="E259" s="439">
        <f>SUM(D259/D263)</f>
        <v>3.7037037037037035E-2</v>
      </c>
      <c r="F259" s="438">
        <v>158</v>
      </c>
      <c r="G259" s="439">
        <f>SUM(F259/F263)</f>
        <v>0.1431159420289855</v>
      </c>
      <c r="H259" s="438">
        <v>41</v>
      </c>
      <c r="I259" s="439">
        <f>SUM(H259/H263)</f>
        <v>0.13945578231292516</v>
      </c>
      <c r="J259" s="438">
        <v>23</v>
      </c>
      <c r="K259" s="439">
        <f>SUM(J259/J263)</f>
        <v>0.1270718232044199</v>
      </c>
      <c r="L259" s="438">
        <v>8</v>
      </c>
      <c r="M259" s="439">
        <f>SUM(L259/L263)</f>
        <v>0.16326530612244897</v>
      </c>
      <c r="N259" s="438">
        <v>1</v>
      </c>
      <c r="O259" s="439">
        <f>SUM(N259/N263)</f>
        <v>0.125</v>
      </c>
      <c r="P259" s="438">
        <v>1</v>
      </c>
      <c r="Q259" s="439">
        <f>SUM(P259/P263)</f>
        <v>0.14285714285714285</v>
      </c>
      <c r="R259" s="428">
        <f t="shared" si="43"/>
        <v>475</v>
      </c>
    </row>
    <row r="260" spans="1:18" s="1301" customFormat="1" hidden="1" x14ac:dyDescent="0.25">
      <c r="A260" s="94" t="s">
        <v>409</v>
      </c>
      <c r="B260" s="438">
        <v>124</v>
      </c>
      <c r="C260" s="439">
        <f>SUM(B260/B263)</f>
        <v>6.2405636638147959E-2</v>
      </c>
      <c r="D260" s="438">
        <v>2</v>
      </c>
      <c r="E260" s="439">
        <f>SUM(D260/D263)</f>
        <v>7.407407407407407E-2</v>
      </c>
      <c r="F260" s="438">
        <v>90</v>
      </c>
      <c r="G260" s="439">
        <f>SUM(F260/F263)</f>
        <v>8.1521739130434784E-2</v>
      </c>
      <c r="H260" s="438">
        <v>19</v>
      </c>
      <c r="I260" s="439">
        <f>SUM(H260/H263)</f>
        <v>6.4625850340136057E-2</v>
      </c>
      <c r="J260" s="438">
        <v>24</v>
      </c>
      <c r="K260" s="439">
        <f>SUM(J260/J263)</f>
        <v>0.13259668508287292</v>
      </c>
      <c r="L260" s="438">
        <v>1</v>
      </c>
      <c r="M260" s="439">
        <f>SUM(L260/L263)</f>
        <v>2.0408163265306121E-2</v>
      </c>
      <c r="N260" s="438">
        <v>1</v>
      </c>
      <c r="O260" s="439">
        <f>SUM(N260/N263)</f>
        <v>0.125</v>
      </c>
      <c r="P260" s="438">
        <v>0</v>
      </c>
      <c r="Q260" s="439">
        <f>SUM(P260/P263)</f>
        <v>0</v>
      </c>
      <c r="R260" s="428">
        <f t="shared" si="43"/>
        <v>261</v>
      </c>
    </row>
    <row r="261" spans="1:18" s="1301" customFormat="1" hidden="1" x14ac:dyDescent="0.25">
      <c r="A261" s="94" t="s">
        <v>410</v>
      </c>
      <c r="B261" s="438">
        <v>58</v>
      </c>
      <c r="C261" s="439">
        <f>SUM(B261/B263)</f>
        <v>2.9189733266230498E-2</v>
      </c>
      <c r="D261" s="438">
        <v>0</v>
      </c>
      <c r="E261" s="439">
        <f>SUM(D261/D263)</f>
        <v>0</v>
      </c>
      <c r="F261" s="438">
        <v>32</v>
      </c>
      <c r="G261" s="439">
        <f>SUM(F261/F263)</f>
        <v>2.8985507246376812E-2</v>
      </c>
      <c r="H261" s="438">
        <v>6</v>
      </c>
      <c r="I261" s="439">
        <f>SUM(H261/H263)</f>
        <v>2.0408163265306121E-2</v>
      </c>
      <c r="J261" s="438">
        <v>14</v>
      </c>
      <c r="K261" s="439">
        <f>SUM(J261/J263)</f>
        <v>7.7348066298342538E-2</v>
      </c>
      <c r="L261" s="438">
        <v>0</v>
      </c>
      <c r="M261" s="439">
        <f>SUM(L261/L263)</f>
        <v>0</v>
      </c>
      <c r="N261" s="438">
        <v>1</v>
      </c>
      <c r="O261" s="439">
        <f>SUM(N261/N263)</f>
        <v>0.125</v>
      </c>
      <c r="P261" s="438">
        <v>1</v>
      </c>
      <c r="Q261" s="439">
        <f>SUM(P261/P263)</f>
        <v>0.14285714285714285</v>
      </c>
      <c r="R261" s="428">
        <f t="shared" si="43"/>
        <v>112</v>
      </c>
    </row>
    <row r="262" spans="1:18" s="1301" customFormat="1" ht="15.75" hidden="1" thickBot="1" x14ac:dyDescent="0.3">
      <c r="A262" s="111" t="s">
        <v>411</v>
      </c>
      <c r="B262" s="442">
        <v>80</v>
      </c>
      <c r="C262" s="443">
        <f>SUM(B262/B263)</f>
        <v>4.0261701056869652E-2</v>
      </c>
      <c r="D262" s="442">
        <v>0</v>
      </c>
      <c r="E262" s="443">
        <f>SUM(D262/D263)</f>
        <v>0</v>
      </c>
      <c r="F262" s="442">
        <v>70</v>
      </c>
      <c r="G262" s="443">
        <f>SUM(F262/F263)</f>
        <v>6.3405797101449279E-2</v>
      </c>
      <c r="H262" s="442">
        <v>12</v>
      </c>
      <c r="I262" s="443">
        <f>SUM(H262/H263)</f>
        <v>4.0816326530612242E-2</v>
      </c>
      <c r="J262" s="442">
        <v>85</v>
      </c>
      <c r="K262" s="443">
        <f>SUM(J262/J263)</f>
        <v>0.46961325966850831</v>
      </c>
      <c r="L262" s="442">
        <v>2</v>
      </c>
      <c r="M262" s="443">
        <f>SUM(L262/L263)</f>
        <v>4.0816326530612242E-2</v>
      </c>
      <c r="N262" s="442">
        <v>2</v>
      </c>
      <c r="O262" s="443">
        <f>SUM(N262/N263)</f>
        <v>0.25</v>
      </c>
      <c r="P262" s="442">
        <v>3</v>
      </c>
      <c r="Q262" s="443">
        <f>SUM(P262/P263)</f>
        <v>0.42857142857142855</v>
      </c>
      <c r="R262" s="433">
        <f t="shared" si="43"/>
        <v>254</v>
      </c>
    </row>
    <row r="263" spans="1:18" s="1301" customFormat="1" ht="16.5" hidden="1" thickTop="1" thickBot="1" x14ac:dyDescent="0.3">
      <c r="A263" s="125" t="s">
        <v>402</v>
      </c>
      <c r="B263" s="119">
        <f t="shared" ref="B263:R263" si="44">SUM(B257:B262)</f>
        <v>1987</v>
      </c>
      <c r="C263" s="253">
        <f t="shared" si="44"/>
        <v>1</v>
      </c>
      <c r="D263" s="119">
        <f t="shared" si="44"/>
        <v>27</v>
      </c>
      <c r="E263" s="253">
        <f t="shared" si="44"/>
        <v>0.99999999999999989</v>
      </c>
      <c r="F263" s="119">
        <f t="shared" si="44"/>
        <v>1104</v>
      </c>
      <c r="G263" s="253">
        <f t="shared" si="44"/>
        <v>1</v>
      </c>
      <c r="H263" s="119">
        <f t="shared" si="44"/>
        <v>294</v>
      </c>
      <c r="I263" s="253">
        <f t="shared" si="44"/>
        <v>1</v>
      </c>
      <c r="J263" s="119">
        <f t="shared" si="44"/>
        <v>181</v>
      </c>
      <c r="K263" s="253">
        <f t="shared" si="44"/>
        <v>1</v>
      </c>
      <c r="L263" s="119">
        <f t="shared" si="44"/>
        <v>49</v>
      </c>
      <c r="M263" s="253">
        <f t="shared" si="44"/>
        <v>1</v>
      </c>
      <c r="N263" s="119">
        <f t="shared" si="44"/>
        <v>8</v>
      </c>
      <c r="O263" s="253">
        <f t="shared" si="44"/>
        <v>1</v>
      </c>
      <c r="P263" s="119">
        <f t="shared" si="44"/>
        <v>7</v>
      </c>
      <c r="Q263" s="253">
        <f t="shared" si="44"/>
        <v>1</v>
      </c>
      <c r="R263" s="119">
        <f t="shared" si="44"/>
        <v>3657</v>
      </c>
    </row>
    <row r="264" spans="1:18" s="1301" customFormat="1" ht="15.75" hidden="1" customHeight="1" thickBot="1" x14ac:dyDescent="0.3">
      <c r="A264" s="2262" t="s">
        <v>412</v>
      </c>
      <c r="B264" s="2263"/>
      <c r="C264" s="2263"/>
      <c r="D264" s="2263"/>
      <c r="E264" s="2263"/>
      <c r="F264" s="2263"/>
      <c r="G264" s="2263"/>
      <c r="H264" s="2263"/>
      <c r="I264" s="2263"/>
      <c r="J264" s="2263"/>
      <c r="K264" s="2263"/>
      <c r="L264" s="2263"/>
      <c r="M264" s="2263"/>
      <c r="N264" s="2263"/>
      <c r="O264" s="2263"/>
      <c r="P264" s="2263"/>
      <c r="Q264" s="2263"/>
      <c r="R264" s="2263"/>
    </row>
    <row r="265" spans="1:18" s="1301" customFormat="1" hidden="1" x14ac:dyDescent="0.25">
      <c r="A265" s="93" t="s">
        <v>302</v>
      </c>
      <c r="B265" s="438">
        <v>48</v>
      </c>
      <c r="C265" s="446">
        <f>SUM(B265/B269)</f>
        <v>2.4157020634121791E-2</v>
      </c>
      <c r="D265" s="438">
        <v>3</v>
      </c>
      <c r="E265" s="446">
        <f>SUM(D265/D269)</f>
        <v>0.1111111111111111</v>
      </c>
      <c r="F265" s="438">
        <v>0</v>
      </c>
      <c r="G265" s="446">
        <f>SUM(F265/F269)</f>
        <v>0</v>
      </c>
      <c r="H265" s="438">
        <v>1</v>
      </c>
      <c r="I265" s="446">
        <f>SUM(H265/H269)</f>
        <v>3.4013605442176869E-3</v>
      </c>
      <c r="J265" s="438">
        <v>0</v>
      </c>
      <c r="K265" s="446">
        <f>SUM(J265/J269)</f>
        <v>0</v>
      </c>
      <c r="L265" s="438">
        <v>4</v>
      </c>
      <c r="M265" s="446">
        <f>SUM(L265/L269)</f>
        <v>8.1632653061224483E-2</v>
      </c>
      <c r="N265" s="438">
        <v>1</v>
      </c>
      <c r="O265" s="446">
        <f>SUM(N265/N269)</f>
        <v>0.125</v>
      </c>
      <c r="P265" s="438">
        <v>0</v>
      </c>
      <c r="Q265" s="446">
        <f>SUM(P265/P269)</f>
        <v>0</v>
      </c>
      <c r="R265" s="623">
        <f>SUM(B265,D265,F265,H265,J265,L265,N265,P265)</f>
        <v>57</v>
      </c>
    </row>
    <row r="266" spans="1:18" s="1301" customFormat="1" hidden="1" x14ac:dyDescent="0.25">
      <c r="A266" s="94" t="s">
        <v>303</v>
      </c>
      <c r="B266" s="438">
        <v>1099</v>
      </c>
      <c r="C266" s="450">
        <f>SUM(B266/B269)</f>
        <v>0.5530951182687468</v>
      </c>
      <c r="D266" s="438">
        <v>24</v>
      </c>
      <c r="E266" s="450">
        <f>SUM(D266/D269)</f>
        <v>0.88888888888888884</v>
      </c>
      <c r="F266" s="438">
        <v>44</v>
      </c>
      <c r="G266" s="450">
        <f>SUM(F266/F269)</f>
        <v>3.9855072463768113E-2</v>
      </c>
      <c r="H266" s="438">
        <v>62</v>
      </c>
      <c r="I266" s="450">
        <f>SUM(H266/H269)</f>
        <v>0.21088435374149661</v>
      </c>
      <c r="J266" s="438">
        <v>20</v>
      </c>
      <c r="K266" s="450">
        <f>SUM(J266/J269)</f>
        <v>0.11049723756906077</v>
      </c>
      <c r="L266" s="438">
        <v>39</v>
      </c>
      <c r="M266" s="450">
        <f>SUM(L266/L269)</f>
        <v>0.79591836734693877</v>
      </c>
      <c r="N266" s="438">
        <v>5</v>
      </c>
      <c r="O266" s="450">
        <f>SUM(N266/N269)</f>
        <v>0.625</v>
      </c>
      <c r="P266" s="438">
        <v>2</v>
      </c>
      <c r="Q266" s="450">
        <f>SUM(P266/P269)</f>
        <v>0.2857142857142857</v>
      </c>
      <c r="R266" s="449">
        <f>SUM(B266,D266,F266,H266,J266,L266,N266,P266)</f>
        <v>1295</v>
      </c>
    </row>
    <row r="267" spans="1:18" s="1301" customFormat="1" hidden="1" x14ac:dyDescent="0.25">
      <c r="A267" s="94" t="s">
        <v>304</v>
      </c>
      <c r="B267" s="438">
        <v>604</v>
      </c>
      <c r="C267" s="450">
        <f>SUM(B267/B269)</f>
        <v>0.30397584297936586</v>
      </c>
      <c r="D267" s="438">
        <v>0</v>
      </c>
      <c r="E267" s="450">
        <f>SUM(D267/D269)</f>
        <v>0</v>
      </c>
      <c r="F267" s="438">
        <v>383</v>
      </c>
      <c r="G267" s="450">
        <f>SUM(F267/F269)</f>
        <v>0.34692028985507245</v>
      </c>
      <c r="H267" s="438">
        <v>147</v>
      </c>
      <c r="I267" s="450">
        <f>SUM(H267/H269)</f>
        <v>0.5</v>
      </c>
      <c r="J267" s="438">
        <v>54</v>
      </c>
      <c r="K267" s="450">
        <f>SUM(J267/J269)</f>
        <v>0.2983425414364641</v>
      </c>
      <c r="L267" s="438">
        <v>2</v>
      </c>
      <c r="M267" s="450">
        <f>SUM(L267/L269)</f>
        <v>4.0816326530612242E-2</v>
      </c>
      <c r="N267" s="438">
        <v>1</v>
      </c>
      <c r="O267" s="450">
        <f>SUM(N267/N269)</f>
        <v>0.125</v>
      </c>
      <c r="P267" s="438">
        <v>1</v>
      </c>
      <c r="Q267" s="450">
        <f>SUM(P267/P269)</f>
        <v>0.14285714285714285</v>
      </c>
      <c r="R267" s="449">
        <f>SUM(B267,D267,F267,H267,J267,L267,N267,P267)</f>
        <v>1192</v>
      </c>
    </row>
    <row r="268" spans="1:18" s="1301" customFormat="1" ht="15.75" hidden="1" thickBot="1" x14ac:dyDescent="0.3">
      <c r="A268" s="111" t="s">
        <v>413</v>
      </c>
      <c r="B268" s="442">
        <v>236</v>
      </c>
      <c r="C268" s="453">
        <f>SUM(B268/B269)</f>
        <v>0.11877201811776547</v>
      </c>
      <c r="D268" s="442">
        <v>0</v>
      </c>
      <c r="E268" s="453">
        <f>SUM(D268/D269)</f>
        <v>0</v>
      </c>
      <c r="F268" s="442">
        <v>677</v>
      </c>
      <c r="G268" s="453">
        <f>SUM(F268/F269)</f>
        <v>0.61322463768115942</v>
      </c>
      <c r="H268" s="442">
        <v>84</v>
      </c>
      <c r="I268" s="453">
        <f>SUM(H268/H269)</f>
        <v>0.2857142857142857</v>
      </c>
      <c r="J268" s="442">
        <v>107</v>
      </c>
      <c r="K268" s="453">
        <f>SUM(J268/J269)</f>
        <v>0.59116022099447518</v>
      </c>
      <c r="L268" s="442">
        <v>4</v>
      </c>
      <c r="M268" s="453">
        <f>SUM(L268/L269)</f>
        <v>8.1632653061224483E-2</v>
      </c>
      <c r="N268" s="442">
        <v>1</v>
      </c>
      <c r="O268" s="453">
        <f>SUM(N268/N269)</f>
        <v>0.125</v>
      </c>
      <c r="P268" s="442">
        <v>4</v>
      </c>
      <c r="Q268" s="453">
        <f>SUM(P268/P269)</f>
        <v>0.5714285714285714</v>
      </c>
      <c r="R268" s="456">
        <f>SUM(B268,D268,F268,H268,J268,L268,N268,P268)</f>
        <v>1113</v>
      </c>
    </row>
    <row r="269" spans="1:18" s="1301" customFormat="1" ht="16.5" hidden="1" thickTop="1" thickBot="1" x14ac:dyDescent="0.3">
      <c r="A269" s="125" t="s">
        <v>402</v>
      </c>
      <c r="B269" s="119">
        <f t="shared" ref="B269:R269" si="45">SUM(B265:B268)</f>
        <v>1987</v>
      </c>
      <c r="C269" s="253">
        <f t="shared" si="45"/>
        <v>1</v>
      </c>
      <c r="D269" s="119">
        <f t="shared" si="45"/>
        <v>27</v>
      </c>
      <c r="E269" s="253">
        <f t="shared" si="45"/>
        <v>1</v>
      </c>
      <c r="F269" s="119">
        <f t="shared" si="45"/>
        <v>1104</v>
      </c>
      <c r="G269" s="253">
        <f t="shared" si="45"/>
        <v>1</v>
      </c>
      <c r="H269" s="119">
        <f t="shared" si="45"/>
        <v>294</v>
      </c>
      <c r="I269" s="253">
        <f t="shared" si="45"/>
        <v>1</v>
      </c>
      <c r="J269" s="119">
        <f t="shared" si="45"/>
        <v>181</v>
      </c>
      <c r="K269" s="253">
        <f t="shared" si="45"/>
        <v>1</v>
      </c>
      <c r="L269" s="119">
        <f t="shared" si="45"/>
        <v>49</v>
      </c>
      <c r="M269" s="253">
        <f t="shared" si="45"/>
        <v>1</v>
      </c>
      <c r="N269" s="119">
        <f t="shared" si="45"/>
        <v>8</v>
      </c>
      <c r="O269" s="253">
        <f t="shared" si="45"/>
        <v>1</v>
      </c>
      <c r="P269" s="119">
        <f t="shared" si="45"/>
        <v>7</v>
      </c>
      <c r="Q269" s="253">
        <f t="shared" si="45"/>
        <v>1</v>
      </c>
      <c r="R269" s="119">
        <f t="shared" si="45"/>
        <v>3657</v>
      </c>
    </row>
    <row r="270" spans="1:18" s="1301" customFormat="1" ht="15.75" hidden="1" thickBot="1" x14ac:dyDescent="0.3">
      <c r="A270" s="2262" t="s">
        <v>414</v>
      </c>
      <c r="B270" s="2263"/>
      <c r="C270" s="2263"/>
      <c r="D270" s="2263"/>
      <c r="E270" s="2263"/>
      <c r="F270" s="2263"/>
      <c r="G270" s="2263"/>
      <c r="H270" s="2263"/>
      <c r="I270" s="2263"/>
      <c r="J270" s="2263"/>
      <c r="K270" s="2263"/>
      <c r="L270" s="2263"/>
      <c r="M270" s="2263"/>
      <c r="N270" s="2263"/>
      <c r="O270" s="2263"/>
      <c r="P270" s="2263"/>
      <c r="Q270" s="2263"/>
      <c r="R270" s="2263"/>
    </row>
    <row r="271" spans="1:18" s="1301" customFormat="1" hidden="1" x14ac:dyDescent="0.25">
      <c r="A271" s="110"/>
      <c r="B271" s="243" t="s">
        <v>415</v>
      </c>
      <c r="C271" s="244" t="s">
        <v>307</v>
      </c>
      <c r="D271" s="245" t="s">
        <v>415</v>
      </c>
      <c r="E271" s="246" t="s">
        <v>307</v>
      </c>
      <c r="F271" s="244" t="s">
        <v>415</v>
      </c>
      <c r="G271" s="244" t="s">
        <v>307</v>
      </c>
      <c r="H271" s="245" t="s">
        <v>415</v>
      </c>
      <c r="I271" s="246" t="s">
        <v>307</v>
      </c>
      <c r="J271" s="313" t="s">
        <v>415</v>
      </c>
      <c r="K271" s="245" t="s">
        <v>307</v>
      </c>
      <c r="L271" s="246" t="s">
        <v>415</v>
      </c>
      <c r="M271" s="244" t="s">
        <v>307</v>
      </c>
      <c r="N271" s="244" t="s">
        <v>415</v>
      </c>
      <c r="O271" s="244" t="s">
        <v>307</v>
      </c>
      <c r="P271" s="245" t="s">
        <v>415</v>
      </c>
      <c r="Q271" s="246" t="s">
        <v>307</v>
      </c>
      <c r="R271" s="245" t="s">
        <v>415</v>
      </c>
    </row>
    <row r="272" spans="1:18" s="1301" customFormat="1" hidden="1" x14ac:dyDescent="0.25">
      <c r="A272" s="94" t="s">
        <v>416</v>
      </c>
      <c r="B272" s="457">
        <v>7.8</v>
      </c>
      <c r="C272" s="458">
        <v>7</v>
      </c>
      <c r="D272" s="457">
        <v>8.6999999999999993</v>
      </c>
      <c r="E272" s="459">
        <v>8</v>
      </c>
      <c r="F272" s="460">
        <v>6.4</v>
      </c>
      <c r="G272" s="458">
        <v>5</v>
      </c>
      <c r="H272" s="457">
        <v>10.6</v>
      </c>
      <c r="I272" s="461">
        <v>12</v>
      </c>
      <c r="J272" s="460">
        <v>18.7</v>
      </c>
      <c r="K272" s="462">
        <v>18</v>
      </c>
      <c r="L272" s="463">
        <v>6.9</v>
      </c>
      <c r="M272" s="458">
        <v>6</v>
      </c>
      <c r="N272" s="460">
        <v>15.4</v>
      </c>
      <c r="O272" s="458">
        <v>17</v>
      </c>
      <c r="P272" s="457">
        <v>11.3</v>
      </c>
      <c r="Q272" s="461">
        <v>17</v>
      </c>
      <c r="R272" s="457">
        <v>10.7</v>
      </c>
    </row>
    <row r="273" spans="1:18" s="1301" customFormat="1" hidden="1" x14ac:dyDescent="0.25">
      <c r="A273" s="97" t="s">
        <v>417</v>
      </c>
      <c r="B273" s="457">
        <v>2.1</v>
      </c>
      <c r="C273" s="458">
        <v>2</v>
      </c>
      <c r="D273" s="457">
        <v>1.4</v>
      </c>
      <c r="E273" s="459">
        <v>1</v>
      </c>
      <c r="F273" s="460">
        <v>2.4</v>
      </c>
      <c r="G273" s="458">
        <v>2</v>
      </c>
      <c r="H273" s="457">
        <v>2</v>
      </c>
      <c r="I273" s="461">
        <v>1</v>
      </c>
      <c r="J273" s="460">
        <v>7.5</v>
      </c>
      <c r="K273" s="462">
        <v>5</v>
      </c>
      <c r="L273" s="463">
        <v>2</v>
      </c>
      <c r="M273" s="458">
        <v>1</v>
      </c>
      <c r="N273" s="460">
        <v>4</v>
      </c>
      <c r="O273" s="458">
        <v>3</v>
      </c>
      <c r="P273" s="457">
        <v>6.1</v>
      </c>
      <c r="Q273" s="461">
        <v>5</v>
      </c>
      <c r="R273" s="457">
        <f>SUM(B273,D273,F273,H273,J273,L273,N273,P273)/8</f>
        <v>3.4375</v>
      </c>
    </row>
    <row r="274" spans="1:18" s="1301" customFormat="1" ht="15.75" hidden="1" thickBot="1" x14ac:dyDescent="0.3">
      <c r="A274" s="96" t="s">
        <v>418</v>
      </c>
      <c r="B274" s="464">
        <v>13</v>
      </c>
      <c r="C274" s="465">
        <v>11</v>
      </c>
      <c r="D274" s="464">
        <v>2.7</v>
      </c>
      <c r="E274" s="466">
        <v>2</v>
      </c>
      <c r="F274" s="467">
        <v>28.7</v>
      </c>
      <c r="G274" s="465">
        <v>26</v>
      </c>
      <c r="H274" s="464">
        <v>20.6</v>
      </c>
      <c r="I274" s="468">
        <v>19</v>
      </c>
      <c r="J274" s="467">
        <v>35.5</v>
      </c>
      <c r="K274" s="469">
        <v>30</v>
      </c>
      <c r="L274" s="470">
        <v>7.3</v>
      </c>
      <c r="M274" s="465">
        <v>4</v>
      </c>
      <c r="N274" s="467">
        <v>12.9</v>
      </c>
      <c r="O274" s="465">
        <v>8</v>
      </c>
      <c r="P274" s="464">
        <v>25.7</v>
      </c>
      <c r="Q274" s="468">
        <v>24</v>
      </c>
      <c r="R274" s="464">
        <f>SUM(R272:R273,B274,D274,F274,H274,J274,L274,N274,P274)/8</f>
        <v>20.067187499999996</v>
      </c>
    </row>
    <row r="275" spans="1:18" s="1301" customFormat="1" ht="15.75" hidden="1" customHeight="1" thickBot="1" x14ac:dyDescent="0.3">
      <c r="A275" s="2265" t="s">
        <v>422</v>
      </c>
      <c r="B275" s="2266"/>
      <c r="C275" s="2266"/>
      <c r="D275" s="2266"/>
      <c r="E275" s="2266"/>
      <c r="F275" s="2266"/>
      <c r="G275" s="2266"/>
      <c r="H275" s="2266"/>
      <c r="I275" s="2266"/>
      <c r="J275" s="2266"/>
      <c r="K275" s="2266"/>
      <c r="L275" s="2266"/>
      <c r="M275" s="2266"/>
      <c r="N275" s="2266"/>
      <c r="O275" s="2266"/>
      <c r="P275" s="2266"/>
      <c r="Q275" s="2266"/>
      <c r="R275" s="2266"/>
    </row>
    <row r="276" spans="1:18" s="1301" customFormat="1" ht="40.5" hidden="1" customHeight="1" thickBot="1" x14ac:dyDescent="0.3">
      <c r="A276" s="107"/>
      <c r="B276" s="2271" t="s">
        <v>393</v>
      </c>
      <c r="C276" s="2272"/>
      <c r="D276" s="2271" t="s">
        <v>394</v>
      </c>
      <c r="E276" s="2272"/>
      <c r="F276" s="2271" t="s">
        <v>294</v>
      </c>
      <c r="G276" s="2272"/>
      <c r="H276" s="2271" t="s">
        <v>297</v>
      </c>
      <c r="I276" s="2272"/>
      <c r="J276" s="2271" t="s">
        <v>395</v>
      </c>
      <c r="K276" s="2272"/>
      <c r="L276" s="2271" t="s">
        <v>396</v>
      </c>
      <c r="M276" s="2272"/>
      <c r="N276" s="2271" t="s">
        <v>397</v>
      </c>
      <c r="O276" s="2272"/>
      <c r="P276" s="2271" t="s">
        <v>398</v>
      </c>
      <c r="Q276" s="2272"/>
      <c r="R276" s="1764" t="s">
        <v>399</v>
      </c>
    </row>
    <row r="277" spans="1:18" s="1301" customFormat="1" ht="15.75" hidden="1" thickBot="1" x14ac:dyDescent="0.3">
      <c r="A277" s="2127" t="s">
        <v>400</v>
      </c>
      <c r="B277" s="2128"/>
      <c r="C277" s="2128"/>
      <c r="D277" s="2270"/>
      <c r="E277" s="2270"/>
      <c r="F277" s="2128"/>
      <c r="G277" s="2128"/>
      <c r="H277" s="2270"/>
      <c r="I277" s="2270"/>
      <c r="J277" s="2128"/>
      <c r="K277" s="2128"/>
      <c r="L277" s="2270"/>
      <c r="M277" s="2270"/>
      <c r="N277" s="2128"/>
      <c r="O277" s="2128"/>
      <c r="P277" s="2270"/>
      <c r="Q277" s="2270"/>
      <c r="R277" s="2270"/>
    </row>
    <row r="278" spans="1:18" s="1301" customFormat="1" hidden="1" x14ac:dyDescent="0.25">
      <c r="A278" s="102" t="s">
        <v>276</v>
      </c>
      <c r="B278" s="1482">
        <v>120</v>
      </c>
      <c r="C278" s="1483">
        <f>B278/B286</f>
        <v>5.2770448548812667E-2</v>
      </c>
      <c r="D278" s="1482">
        <v>2</v>
      </c>
      <c r="E278" s="1483">
        <f>D278/D286</f>
        <v>9.0909090909090912E-2</v>
      </c>
      <c r="F278" s="1482">
        <v>8</v>
      </c>
      <c r="G278" s="1483">
        <f>F278/F286</f>
        <v>5.7595392368610509E-3</v>
      </c>
      <c r="H278" s="1482">
        <v>4</v>
      </c>
      <c r="I278" s="1483">
        <f>H278/H286</f>
        <v>9.0909090909090905E-3</v>
      </c>
      <c r="J278" s="1482">
        <v>0</v>
      </c>
      <c r="K278" s="1483">
        <f>J278/J286</f>
        <v>0</v>
      </c>
      <c r="L278" s="1482">
        <v>9</v>
      </c>
      <c r="M278" s="1483">
        <f>L278/L286</f>
        <v>0.12328767123287671</v>
      </c>
      <c r="N278" s="1482">
        <v>0</v>
      </c>
      <c r="O278" s="420">
        <f>N278/N286</f>
        <v>0</v>
      </c>
      <c r="P278" s="419">
        <v>0</v>
      </c>
      <c r="Q278" s="420">
        <f>P278/P286</f>
        <v>0</v>
      </c>
      <c r="R278" s="423">
        <f>SUM(B278,D278,F278,H278,J278,L278,N278,P278)</f>
        <v>143</v>
      </c>
    </row>
    <row r="279" spans="1:18" s="1301" customFormat="1" hidden="1" x14ac:dyDescent="0.25">
      <c r="A279" s="100" t="s">
        <v>277</v>
      </c>
      <c r="B279" s="1484">
        <v>391</v>
      </c>
      <c r="C279" s="1485">
        <f>B279/B286</f>
        <v>0.17194371152154794</v>
      </c>
      <c r="D279" s="1484">
        <v>3</v>
      </c>
      <c r="E279" s="1485">
        <f>D279/D286</f>
        <v>0.13636363636363635</v>
      </c>
      <c r="F279" s="1484">
        <v>380</v>
      </c>
      <c r="G279" s="1485">
        <f>F279/F286</f>
        <v>0.27357811375089991</v>
      </c>
      <c r="H279" s="1484">
        <v>36</v>
      </c>
      <c r="I279" s="1485">
        <f>H279/H286</f>
        <v>8.1818181818181818E-2</v>
      </c>
      <c r="J279" s="1484">
        <v>0</v>
      </c>
      <c r="K279" s="1485">
        <f>J279/J286</f>
        <v>0</v>
      </c>
      <c r="L279" s="1484">
        <v>10</v>
      </c>
      <c r="M279" s="1485">
        <f>L279/L286</f>
        <v>0.13698630136986301</v>
      </c>
      <c r="N279" s="1484">
        <v>0</v>
      </c>
      <c r="O279" s="425">
        <f>N279/N286</f>
        <v>0</v>
      </c>
      <c r="P279" s="424">
        <v>1</v>
      </c>
      <c r="Q279" s="425">
        <f>P279/P286</f>
        <v>0.14285714285714285</v>
      </c>
      <c r="R279" s="428">
        <f>SUM(B279,D279,F279,H279,J279,L279,N279,P279)</f>
        <v>821</v>
      </c>
    </row>
    <row r="280" spans="1:18" s="1301" customFormat="1" hidden="1" x14ac:dyDescent="0.25">
      <c r="A280" s="100" t="s">
        <v>278</v>
      </c>
      <c r="B280" s="1484">
        <v>488</v>
      </c>
      <c r="C280" s="1485">
        <f>B280/B286</f>
        <v>0.21459982409850484</v>
      </c>
      <c r="D280" s="1484">
        <v>3</v>
      </c>
      <c r="E280" s="1485">
        <f>D280/D286</f>
        <v>0.13636363636363635</v>
      </c>
      <c r="F280" s="1484">
        <v>329</v>
      </c>
      <c r="G280" s="1485">
        <f>F280/F286</f>
        <v>0.23686105111591071</v>
      </c>
      <c r="H280" s="1484">
        <v>47</v>
      </c>
      <c r="I280" s="1485">
        <f>H280/H286</f>
        <v>0.10681818181818181</v>
      </c>
      <c r="J280" s="1484">
        <v>0</v>
      </c>
      <c r="K280" s="1485">
        <f>J280/J286</f>
        <v>0</v>
      </c>
      <c r="L280" s="1484">
        <v>14</v>
      </c>
      <c r="M280" s="1485">
        <f>L280/L286</f>
        <v>0.19178082191780821</v>
      </c>
      <c r="N280" s="1484">
        <v>0</v>
      </c>
      <c r="O280" s="425">
        <f>N280/N286</f>
        <v>0</v>
      </c>
      <c r="P280" s="424">
        <v>0</v>
      </c>
      <c r="Q280" s="425">
        <f>P280/P286</f>
        <v>0</v>
      </c>
      <c r="R280" s="428">
        <f t="shared" ref="R280:R285" si="46">SUM(B280,D280,F280,H280,J280,L280,N280,P280)</f>
        <v>881</v>
      </c>
    </row>
    <row r="281" spans="1:18" s="1301" customFormat="1" hidden="1" x14ac:dyDescent="0.25">
      <c r="A281" s="100" t="s">
        <v>279</v>
      </c>
      <c r="B281" s="424">
        <v>516</v>
      </c>
      <c r="C281" s="425">
        <f>B281/B286</f>
        <v>0.22691292875989447</v>
      </c>
      <c r="D281" s="424">
        <v>6</v>
      </c>
      <c r="E281" s="425">
        <f>D281/D286</f>
        <v>0.27272727272727271</v>
      </c>
      <c r="F281" s="424">
        <v>293</v>
      </c>
      <c r="G281" s="425">
        <f>F281/F286</f>
        <v>0.210943124550036</v>
      </c>
      <c r="H281" s="424">
        <v>79</v>
      </c>
      <c r="I281" s="425">
        <f>H281/H286</f>
        <v>0.17954545454545454</v>
      </c>
      <c r="J281" s="424">
        <v>0</v>
      </c>
      <c r="K281" s="425">
        <f>J281/J286</f>
        <v>0</v>
      </c>
      <c r="L281" s="424">
        <v>14</v>
      </c>
      <c r="M281" s="425">
        <f>L281/L286</f>
        <v>0.19178082191780821</v>
      </c>
      <c r="N281" s="424">
        <v>0</v>
      </c>
      <c r="O281" s="425">
        <f>N281/N286</f>
        <v>0</v>
      </c>
      <c r="P281" s="424">
        <v>1</v>
      </c>
      <c r="Q281" s="425">
        <f>P281/P286</f>
        <v>0.14285714285714285</v>
      </c>
      <c r="R281" s="428">
        <f t="shared" si="46"/>
        <v>909</v>
      </c>
    </row>
    <row r="282" spans="1:18" s="1301" customFormat="1" hidden="1" x14ac:dyDescent="0.25">
      <c r="A282" s="100" t="s">
        <v>280</v>
      </c>
      <c r="B282" s="424">
        <v>267</v>
      </c>
      <c r="C282" s="425">
        <f>B282/B286</f>
        <v>0.11741424802110818</v>
      </c>
      <c r="D282" s="424">
        <v>2</v>
      </c>
      <c r="E282" s="425">
        <f>D282/D286</f>
        <v>9.0909090909090912E-2</v>
      </c>
      <c r="F282" s="424">
        <v>167</v>
      </c>
      <c r="G282" s="425">
        <f>F282/F286</f>
        <v>0.12023038156947444</v>
      </c>
      <c r="H282" s="424">
        <v>87</v>
      </c>
      <c r="I282" s="425">
        <f>H282/H286</f>
        <v>0.19772727272727272</v>
      </c>
      <c r="J282" s="424">
        <v>0</v>
      </c>
      <c r="K282" s="425">
        <f>J282/J286</f>
        <v>0</v>
      </c>
      <c r="L282" s="424">
        <v>6</v>
      </c>
      <c r="M282" s="425">
        <f>L282/L286</f>
        <v>8.2191780821917804E-2</v>
      </c>
      <c r="N282" s="424">
        <v>0</v>
      </c>
      <c r="O282" s="425">
        <f>N282/N286</f>
        <v>0</v>
      </c>
      <c r="P282" s="424">
        <v>0</v>
      </c>
      <c r="Q282" s="425">
        <f>P282/P286</f>
        <v>0</v>
      </c>
      <c r="R282" s="428">
        <f t="shared" si="46"/>
        <v>529</v>
      </c>
    </row>
    <row r="283" spans="1:18" s="1301" customFormat="1" hidden="1" x14ac:dyDescent="0.25">
      <c r="A283" s="100" t="s">
        <v>281</v>
      </c>
      <c r="B283" s="424">
        <v>291</v>
      </c>
      <c r="C283" s="425">
        <f>B283/B286</f>
        <v>0.12796833773087071</v>
      </c>
      <c r="D283" s="424">
        <v>2</v>
      </c>
      <c r="E283" s="425">
        <f>D283/D286</f>
        <v>9.0909090909090912E-2</v>
      </c>
      <c r="F283" s="424">
        <v>150</v>
      </c>
      <c r="G283" s="425">
        <f>F283/F286</f>
        <v>0.10799136069114471</v>
      </c>
      <c r="H283" s="424">
        <v>107</v>
      </c>
      <c r="I283" s="425">
        <f>H283/H286</f>
        <v>0.24318181818181819</v>
      </c>
      <c r="J283" s="424">
        <v>0</v>
      </c>
      <c r="K283" s="425">
        <f>J283/J286</f>
        <v>0</v>
      </c>
      <c r="L283" s="424">
        <v>10</v>
      </c>
      <c r="M283" s="425">
        <f>L283/L286</f>
        <v>0.13698630136986301</v>
      </c>
      <c r="N283" s="424">
        <v>2</v>
      </c>
      <c r="O283" s="425">
        <f>N283/N286</f>
        <v>0.10526315789473684</v>
      </c>
      <c r="P283" s="424">
        <v>0</v>
      </c>
      <c r="Q283" s="425">
        <f>P283/P286</f>
        <v>0</v>
      </c>
      <c r="R283" s="428">
        <f t="shared" si="46"/>
        <v>562</v>
      </c>
    </row>
    <row r="284" spans="1:18" s="1301" customFormat="1" hidden="1" x14ac:dyDescent="0.25">
      <c r="A284" s="100" t="s">
        <v>282</v>
      </c>
      <c r="B284" s="424">
        <v>175</v>
      </c>
      <c r="C284" s="425">
        <f>B284/B286</f>
        <v>7.6956904133685139E-2</v>
      </c>
      <c r="D284" s="424">
        <v>4</v>
      </c>
      <c r="E284" s="425">
        <f>D284/D286</f>
        <v>0.18181818181818182</v>
      </c>
      <c r="F284" s="424">
        <v>58</v>
      </c>
      <c r="G284" s="425">
        <f>F284/F286</f>
        <v>4.1756659467242621E-2</v>
      </c>
      <c r="H284" s="424">
        <v>74</v>
      </c>
      <c r="I284" s="425">
        <f>H284/H286</f>
        <v>0.16818181818181818</v>
      </c>
      <c r="J284" s="424">
        <v>0</v>
      </c>
      <c r="K284" s="425">
        <f>J284/J286</f>
        <v>0</v>
      </c>
      <c r="L284" s="424">
        <v>8</v>
      </c>
      <c r="M284" s="425">
        <f>L284/L286</f>
        <v>0.1095890410958904</v>
      </c>
      <c r="N284" s="424">
        <v>15</v>
      </c>
      <c r="O284" s="425">
        <f>N284/N286</f>
        <v>0.78947368421052633</v>
      </c>
      <c r="P284" s="424">
        <v>3</v>
      </c>
      <c r="Q284" s="425">
        <f>P284/P286</f>
        <v>0.42857142857142855</v>
      </c>
      <c r="R284" s="428">
        <f t="shared" si="46"/>
        <v>337</v>
      </c>
    </row>
    <row r="285" spans="1:18" s="1301" customFormat="1" ht="15.75" hidden="1" thickBot="1" x14ac:dyDescent="0.3">
      <c r="A285" s="692" t="s">
        <v>401</v>
      </c>
      <c r="B285" s="429">
        <v>26</v>
      </c>
      <c r="C285" s="430">
        <f>B285/B286</f>
        <v>1.1433597185576077E-2</v>
      </c>
      <c r="D285" s="429">
        <v>0</v>
      </c>
      <c r="E285" s="430">
        <f>D285/D286</f>
        <v>0</v>
      </c>
      <c r="F285" s="429">
        <v>4</v>
      </c>
      <c r="G285" s="430">
        <f>F285/F286</f>
        <v>2.8797696184305254E-3</v>
      </c>
      <c r="H285" s="429">
        <v>6</v>
      </c>
      <c r="I285" s="430">
        <f>H285/H286</f>
        <v>1.3636363636363636E-2</v>
      </c>
      <c r="J285" s="429">
        <v>393</v>
      </c>
      <c r="K285" s="430">
        <f>J285/J286</f>
        <v>1</v>
      </c>
      <c r="L285" s="429">
        <v>2</v>
      </c>
      <c r="M285" s="430">
        <f>L285/L286</f>
        <v>2.7397260273972601E-2</v>
      </c>
      <c r="N285" s="429">
        <v>2</v>
      </c>
      <c r="O285" s="430">
        <f>N285/N286</f>
        <v>0.10526315789473684</v>
      </c>
      <c r="P285" s="429">
        <v>2</v>
      </c>
      <c r="Q285" s="430">
        <f>P285/P286</f>
        <v>0.2857142857142857</v>
      </c>
      <c r="R285" s="433">
        <f t="shared" si="46"/>
        <v>435</v>
      </c>
    </row>
    <row r="286" spans="1:18" s="1301" customFormat="1" ht="16.5" hidden="1" thickTop="1" thickBot="1" x14ac:dyDescent="0.3">
      <c r="A286" s="125" t="s">
        <v>402</v>
      </c>
      <c r="B286" s="119">
        <f t="shared" ref="B286:Q286" si="47">SUM(B278:B285)</f>
        <v>2274</v>
      </c>
      <c r="C286" s="253">
        <f t="shared" si="47"/>
        <v>1</v>
      </c>
      <c r="D286" s="119">
        <f t="shared" si="47"/>
        <v>22</v>
      </c>
      <c r="E286" s="253">
        <f t="shared" si="47"/>
        <v>1</v>
      </c>
      <c r="F286" s="119">
        <f t="shared" si="47"/>
        <v>1389</v>
      </c>
      <c r="G286" s="253">
        <f t="shared" si="47"/>
        <v>0.99999999999999989</v>
      </c>
      <c r="H286" s="119">
        <f t="shared" si="47"/>
        <v>440</v>
      </c>
      <c r="I286" s="253">
        <f t="shared" si="47"/>
        <v>1</v>
      </c>
      <c r="J286" s="119">
        <f t="shared" si="47"/>
        <v>393</v>
      </c>
      <c r="K286" s="253">
        <f t="shared" si="47"/>
        <v>1</v>
      </c>
      <c r="L286" s="119">
        <f t="shared" si="47"/>
        <v>73</v>
      </c>
      <c r="M286" s="253">
        <f t="shared" si="47"/>
        <v>0.99999999999999989</v>
      </c>
      <c r="N286" s="119">
        <f t="shared" si="47"/>
        <v>19</v>
      </c>
      <c r="O286" s="253">
        <f t="shared" si="47"/>
        <v>1</v>
      </c>
      <c r="P286" s="119">
        <f t="shared" si="47"/>
        <v>7</v>
      </c>
      <c r="Q286" s="253">
        <f t="shared" si="47"/>
        <v>0.99999999999999989</v>
      </c>
      <c r="R286" s="119">
        <f>SUM(B286,D286,F286,H286,J286,L286,N286,P286)</f>
        <v>4617</v>
      </c>
    </row>
    <row r="287" spans="1:18" s="30" customFormat="1" ht="15.75" hidden="1" thickBot="1" x14ac:dyDescent="0.3">
      <c r="A287" s="2262" t="s">
        <v>403</v>
      </c>
      <c r="B287" s="2263"/>
      <c r="C287" s="2263"/>
      <c r="D287" s="2263"/>
      <c r="E287" s="2263"/>
      <c r="F287" s="2263"/>
      <c r="G287" s="2263"/>
      <c r="H287" s="2263"/>
      <c r="I287" s="2263"/>
      <c r="J287" s="2263"/>
      <c r="K287" s="2263"/>
      <c r="L287" s="2263"/>
      <c r="M287" s="2263"/>
      <c r="N287" s="2263"/>
      <c r="O287" s="2263"/>
      <c r="P287" s="2263"/>
      <c r="Q287" s="2263"/>
      <c r="R287" s="2263"/>
    </row>
    <row r="288" spans="1:18" s="1301" customFormat="1" hidden="1" x14ac:dyDescent="0.25">
      <c r="A288" s="102" t="s">
        <v>286</v>
      </c>
      <c r="B288" s="434">
        <v>420</v>
      </c>
      <c r="C288" s="435">
        <f>SUM(B288/B294)</f>
        <v>0.18494055482166447</v>
      </c>
      <c r="D288" s="434">
        <v>3</v>
      </c>
      <c r="E288" s="435">
        <f>SUM(D288/D294)</f>
        <v>0.13636363636363635</v>
      </c>
      <c r="F288" s="434">
        <v>181</v>
      </c>
      <c r="G288" s="435">
        <f>SUM(F288/F294)</f>
        <v>0.13030957523398129</v>
      </c>
      <c r="H288" s="434">
        <v>58</v>
      </c>
      <c r="I288" s="435">
        <f>SUM(H288/H294)</f>
        <v>0.13181818181818181</v>
      </c>
      <c r="J288" s="434">
        <v>77</v>
      </c>
      <c r="K288" s="435">
        <f>SUM(J288/J294)</f>
        <v>0.19592875318066158</v>
      </c>
      <c r="L288" s="434">
        <v>12</v>
      </c>
      <c r="M288" s="435">
        <f>SUM(L288/L294)</f>
        <v>0.16438356164383561</v>
      </c>
      <c r="N288" s="434">
        <v>6</v>
      </c>
      <c r="O288" s="435">
        <f>SUM(N288/N294)</f>
        <v>0.27272727272727271</v>
      </c>
      <c r="P288" s="434">
        <v>1</v>
      </c>
      <c r="Q288" s="435">
        <f>SUM(P288/P294)</f>
        <v>0.14285714285714285</v>
      </c>
      <c r="R288" s="423">
        <f t="shared" ref="R288:R294" si="48">SUM(B288,D288,F288,H288,J288,L288,N288,P288)</f>
        <v>758</v>
      </c>
    </row>
    <row r="289" spans="1:18" s="1301" customFormat="1" hidden="1" x14ac:dyDescent="0.25">
      <c r="A289" s="100" t="s">
        <v>287</v>
      </c>
      <c r="B289" s="438">
        <v>181</v>
      </c>
      <c r="C289" s="439">
        <f>SUM(B289/B294)</f>
        <v>7.9700572435050632E-2</v>
      </c>
      <c r="D289" s="438">
        <v>0</v>
      </c>
      <c r="E289" s="439">
        <f>SUM(D289/D294)</f>
        <v>0</v>
      </c>
      <c r="F289" s="438">
        <v>74</v>
      </c>
      <c r="G289" s="439">
        <f>SUM(F289/F294)</f>
        <v>5.3275737940964719E-2</v>
      </c>
      <c r="H289" s="438">
        <v>52</v>
      </c>
      <c r="I289" s="439">
        <f>SUM(H289/H294)</f>
        <v>0.11818181818181818</v>
      </c>
      <c r="J289" s="438">
        <v>23</v>
      </c>
      <c r="K289" s="439">
        <f>SUM(J289/J294)</f>
        <v>5.8524173027989825E-2</v>
      </c>
      <c r="L289" s="438">
        <v>27</v>
      </c>
      <c r="M289" s="439">
        <f>SUM(L289/L294)</f>
        <v>0.36986301369863012</v>
      </c>
      <c r="N289" s="438">
        <v>1</v>
      </c>
      <c r="O289" s="439">
        <f>SUM(N289/N294)</f>
        <v>4.5454545454545456E-2</v>
      </c>
      <c r="P289" s="438">
        <v>0</v>
      </c>
      <c r="Q289" s="439">
        <f>SUM(P289/P294)</f>
        <v>0</v>
      </c>
      <c r="R289" s="428">
        <f t="shared" si="48"/>
        <v>358</v>
      </c>
    </row>
    <row r="290" spans="1:18" s="1301" customFormat="1" hidden="1" x14ac:dyDescent="0.25">
      <c r="A290" s="100" t="s">
        <v>288</v>
      </c>
      <c r="B290" s="438">
        <v>29</v>
      </c>
      <c r="C290" s="439">
        <f>SUM(B290/B294)</f>
        <v>1.2769704975781594E-2</v>
      </c>
      <c r="D290" s="438">
        <v>0</v>
      </c>
      <c r="E290" s="439">
        <f>SUM(D290/D294)</f>
        <v>0</v>
      </c>
      <c r="F290" s="438">
        <v>8</v>
      </c>
      <c r="G290" s="439">
        <f>SUM(F290/F294)</f>
        <v>5.7595392368610509E-3</v>
      </c>
      <c r="H290" s="438">
        <v>2</v>
      </c>
      <c r="I290" s="439">
        <f>SUM(H290/H294)</f>
        <v>4.5454545454545452E-3</v>
      </c>
      <c r="J290" s="438">
        <v>6</v>
      </c>
      <c r="K290" s="439">
        <f>SUM(J290/J294)</f>
        <v>1.5267175572519083E-2</v>
      </c>
      <c r="L290" s="438">
        <v>2</v>
      </c>
      <c r="M290" s="439">
        <f>SUM(L290/L294)</f>
        <v>2.7397260273972601E-2</v>
      </c>
      <c r="N290" s="438">
        <v>0</v>
      </c>
      <c r="O290" s="439">
        <f>SUM(N290/N294)</f>
        <v>0</v>
      </c>
      <c r="P290" s="438">
        <v>1</v>
      </c>
      <c r="Q290" s="439">
        <f>SUM(P290/P294)</f>
        <v>0.14285714285714285</v>
      </c>
      <c r="R290" s="428">
        <f t="shared" si="48"/>
        <v>48</v>
      </c>
    </row>
    <row r="291" spans="1:18" s="1301" customFormat="1" hidden="1" x14ac:dyDescent="0.25">
      <c r="A291" s="100" t="s">
        <v>289</v>
      </c>
      <c r="B291" s="438">
        <v>686</v>
      </c>
      <c r="C291" s="439">
        <f>SUM(B291/B294)</f>
        <v>0.30206957287538527</v>
      </c>
      <c r="D291" s="438">
        <v>11</v>
      </c>
      <c r="E291" s="439">
        <f>SUM(D291/D294)</f>
        <v>0.5</v>
      </c>
      <c r="F291" s="438">
        <v>483</v>
      </c>
      <c r="G291" s="439">
        <f>SUM(F291/F294)</f>
        <v>0.34773218142548595</v>
      </c>
      <c r="H291" s="438">
        <v>164</v>
      </c>
      <c r="I291" s="439">
        <f>SUM(H291/H294)</f>
        <v>0.37272727272727274</v>
      </c>
      <c r="J291" s="438">
        <v>134</v>
      </c>
      <c r="K291" s="439">
        <f>SUM(J291/J294)</f>
        <v>0.34096692111959287</v>
      </c>
      <c r="L291" s="438">
        <v>9</v>
      </c>
      <c r="M291" s="439">
        <f>SUM(L291/L294)</f>
        <v>0.12328767123287671</v>
      </c>
      <c r="N291" s="438">
        <v>8</v>
      </c>
      <c r="O291" s="439">
        <f>SUM(N291/N294)</f>
        <v>0.36363636363636365</v>
      </c>
      <c r="P291" s="438">
        <v>2</v>
      </c>
      <c r="Q291" s="439">
        <f>SUM(P291/P294)</f>
        <v>0.2857142857142857</v>
      </c>
      <c r="R291" s="428">
        <f t="shared" si="48"/>
        <v>1497</v>
      </c>
    </row>
    <row r="292" spans="1:18" s="1301" customFormat="1" hidden="1" x14ac:dyDescent="0.25">
      <c r="A292" s="100" t="s">
        <v>404</v>
      </c>
      <c r="B292" s="438">
        <v>752</v>
      </c>
      <c r="C292" s="439">
        <f>SUM(B292/B294)</f>
        <v>0.33113166006164685</v>
      </c>
      <c r="D292" s="438">
        <v>7</v>
      </c>
      <c r="E292" s="439">
        <f>SUM(D292/D294)</f>
        <v>0.31818181818181818</v>
      </c>
      <c r="F292" s="438">
        <v>527</v>
      </c>
      <c r="G292" s="439">
        <f>SUM(F292/F294)</f>
        <v>0.37940964722822174</v>
      </c>
      <c r="H292" s="438">
        <v>129</v>
      </c>
      <c r="I292" s="439">
        <f>SUM(H292/H294)</f>
        <v>0.29318181818181815</v>
      </c>
      <c r="J292" s="438">
        <v>146</v>
      </c>
      <c r="K292" s="439">
        <f>SUM(J292/J294)</f>
        <v>0.37150127226463103</v>
      </c>
      <c r="L292" s="438">
        <v>16</v>
      </c>
      <c r="M292" s="439">
        <f>SUM(L292/L294)</f>
        <v>0.21917808219178081</v>
      </c>
      <c r="N292" s="438">
        <v>5</v>
      </c>
      <c r="O292" s="439">
        <f>SUM(N292/N294)</f>
        <v>0.22727272727272727</v>
      </c>
      <c r="P292" s="438">
        <v>1</v>
      </c>
      <c r="Q292" s="439">
        <f>SUM(P292/P294)</f>
        <v>0.14285714285714285</v>
      </c>
      <c r="R292" s="428">
        <f t="shared" si="48"/>
        <v>1583</v>
      </c>
    </row>
    <row r="293" spans="1:18" s="1301" customFormat="1" ht="15.75" hidden="1" thickBot="1" x14ac:dyDescent="0.3">
      <c r="A293" s="101" t="s">
        <v>291</v>
      </c>
      <c r="B293" s="442">
        <v>203</v>
      </c>
      <c r="C293" s="443">
        <f>SUM(B293/B294)</f>
        <v>8.9387934830471152E-2</v>
      </c>
      <c r="D293" s="442">
        <v>1</v>
      </c>
      <c r="E293" s="443">
        <f>SUM(D293/D294)</f>
        <v>4.5454545454545456E-2</v>
      </c>
      <c r="F293" s="442">
        <v>116</v>
      </c>
      <c r="G293" s="443">
        <f>SUM(F293/F294)</f>
        <v>8.3513318934485242E-2</v>
      </c>
      <c r="H293" s="442">
        <v>35</v>
      </c>
      <c r="I293" s="443">
        <f>SUM(H293/H294)</f>
        <v>7.9545454545454544E-2</v>
      </c>
      <c r="J293" s="442">
        <v>7</v>
      </c>
      <c r="K293" s="443">
        <f>SUM(J293/J294)</f>
        <v>1.7811704834605598E-2</v>
      </c>
      <c r="L293" s="442">
        <v>7</v>
      </c>
      <c r="M293" s="443">
        <f>SUM(L293/L294)</f>
        <v>9.5890410958904104E-2</v>
      </c>
      <c r="N293" s="442">
        <v>2</v>
      </c>
      <c r="O293" s="443">
        <f>SUM(N293/N294)</f>
        <v>9.0909090909090912E-2</v>
      </c>
      <c r="P293" s="442">
        <v>2</v>
      </c>
      <c r="Q293" s="443">
        <f>SUM(P293/P294)</f>
        <v>0.2857142857142857</v>
      </c>
      <c r="R293" s="433">
        <f t="shared" si="48"/>
        <v>373</v>
      </c>
    </row>
    <row r="294" spans="1:18" s="1301" customFormat="1" ht="16.5" hidden="1" thickTop="1" thickBot="1" x14ac:dyDescent="0.3">
      <c r="A294" s="125" t="s">
        <v>402</v>
      </c>
      <c r="B294" s="119">
        <f t="shared" ref="B294:Q294" si="49">SUM(B288:B293)</f>
        <v>2271</v>
      </c>
      <c r="C294" s="253">
        <f t="shared" si="49"/>
        <v>0.99999999999999989</v>
      </c>
      <c r="D294" s="119">
        <f t="shared" si="49"/>
        <v>22</v>
      </c>
      <c r="E294" s="253">
        <f t="shared" si="49"/>
        <v>1</v>
      </c>
      <c r="F294" s="119">
        <f t="shared" si="49"/>
        <v>1389</v>
      </c>
      <c r="G294" s="253">
        <f t="shared" si="49"/>
        <v>1</v>
      </c>
      <c r="H294" s="119">
        <f t="shared" si="49"/>
        <v>440</v>
      </c>
      <c r="I294" s="253">
        <f t="shared" si="49"/>
        <v>1</v>
      </c>
      <c r="J294" s="119">
        <f t="shared" si="49"/>
        <v>393</v>
      </c>
      <c r="K294" s="253">
        <f t="shared" si="49"/>
        <v>1</v>
      </c>
      <c r="L294" s="119">
        <f t="shared" si="49"/>
        <v>73</v>
      </c>
      <c r="M294" s="253">
        <f t="shared" si="49"/>
        <v>0.99999999999999978</v>
      </c>
      <c r="N294" s="119">
        <f t="shared" si="49"/>
        <v>22</v>
      </c>
      <c r="O294" s="253">
        <f t="shared" si="49"/>
        <v>1</v>
      </c>
      <c r="P294" s="119">
        <f>SUM(P288:P293)</f>
        <v>7</v>
      </c>
      <c r="Q294" s="253">
        <f t="shared" si="49"/>
        <v>0.99999999999999989</v>
      </c>
      <c r="R294" s="119">
        <f t="shared" si="48"/>
        <v>4617</v>
      </c>
    </row>
    <row r="295" spans="1:18" s="1301" customFormat="1" ht="15.75" hidden="1" customHeight="1" thickBot="1" x14ac:dyDescent="0.3">
      <c r="A295" s="2262" t="s">
        <v>405</v>
      </c>
      <c r="B295" s="2263"/>
      <c r="C295" s="2263"/>
      <c r="D295" s="2263"/>
      <c r="E295" s="2263"/>
      <c r="F295" s="2263"/>
      <c r="G295" s="2263"/>
      <c r="H295" s="2263"/>
      <c r="I295" s="2263"/>
      <c r="J295" s="2263"/>
      <c r="K295" s="2263"/>
      <c r="L295" s="2263"/>
      <c r="M295" s="2263"/>
      <c r="N295" s="2263"/>
      <c r="O295" s="2263"/>
      <c r="P295" s="2263"/>
      <c r="Q295" s="2263"/>
      <c r="R295" s="2263"/>
    </row>
    <row r="296" spans="1:18" s="1301" customFormat="1" hidden="1" x14ac:dyDescent="0.25">
      <c r="A296" s="93" t="s">
        <v>406</v>
      </c>
      <c r="B296" s="434">
        <v>1828</v>
      </c>
      <c r="C296" s="435">
        <f>SUM(B296/B302)</f>
        <v>0.80493174812857771</v>
      </c>
      <c r="D296" s="434">
        <v>10</v>
      </c>
      <c r="E296" s="435">
        <f>SUM(D296/D302)</f>
        <v>0.45454545454545453</v>
      </c>
      <c r="F296" s="434">
        <v>598</v>
      </c>
      <c r="G296" s="435">
        <f>SUM(F296/F302)</f>
        <v>0.43052555795536357</v>
      </c>
      <c r="H296" s="434">
        <v>406</v>
      </c>
      <c r="I296" s="435">
        <f>SUM(H296/H302)</f>
        <v>0.92272727272727273</v>
      </c>
      <c r="J296" s="434">
        <v>227</v>
      </c>
      <c r="K296" s="435">
        <f>SUM(J296/J302)</f>
        <v>0.57760814249363868</v>
      </c>
      <c r="L296" s="434">
        <v>52</v>
      </c>
      <c r="M296" s="435">
        <f>SUM(L296/L302)</f>
        <v>0.71232876712328763</v>
      </c>
      <c r="N296" s="434">
        <v>16</v>
      </c>
      <c r="O296" s="435">
        <f>SUM(N296/N302)</f>
        <v>0.72727272727272729</v>
      </c>
      <c r="P296" s="434">
        <v>5</v>
      </c>
      <c r="Q296" s="435">
        <f>SUM(P296/P302)</f>
        <v>0.7142857142857143</v>
      </c>
      <c r="R296" s="423">
        <f t="shared" ref="R296:R301" si="50">SUM(B296,D296,F296,H296,J296,L296,N296,P296)</f>
        <v>3142</v>
      </c>
    </row>
    <row r="297" spans="1:18" s="1301" customFormat="1" hidden="1" x14ac:dyDescent="0.25">
      <c r="A297" s="94" t="s">
        <v>407</v>
      </c>
      <c r="B297" s="438">
        <v>317</v>
      </c>
      <c r="C297" s="439">
        <f>SUM(B297/B302)</f>
        <v>0.13958608542492293</v>
      </c>
      <c r="D297" s="438">
        <v>12</v>
      </c>
      <c r="E297" s="439">
        <f>SUM(D297/D302)</f>
        <v>0.54545454545454541</v>
      </c>
      <c r="F297" s="438">
        <v>591</v>
      </c>
      <c r="G297" s="439">
        <f>SUM(F297/F302)</f>
        <v>0.42548596112311016</v>
      </c>
      <c r="H297" s="438">
        <v>30</v>
      </c>
      <c r="I297" s="439">
        <f>SUM(H297/H302)</f>
        <v>6.8181818181818177E-2</v>
      </c>
      <c r="J297" s="438">
        <v>118</v>
      </c>
      <c r="K297" s="439">
        <f>SUM(J297/J302)</f>
        <v>0.30025445292620867</v>
      </c>
      <c r="L297" s="438">
        <v>19</v>
      </c>
      <c r="M297" s="439">
        <f>SUM(L297/L302)</f>
        <v>0.26027397260273971</v>
      </c>
      <c r="N297" s="438">
        <v>3</v>
      </c>
      <c r="O297" s="439">
        <f>SUM(N297/N302)</f>
        <v>0.13636363636363635</v>
      </c>
      <c r="P297" s="438">
        <v>1</v>
      </c>
      <c r="Q297" s="439">
        <f>SUM(P297/P302)</f>
        <v>0.14285714285714285</v>
      </c>
      <c r="R297" s="428">
        <f t="shared" si="50"/>
        <v>1091</v>
      </c>
    </row>
    <row r="298" spans="1:18" s="1301" customFormat="1" hidden="1" x14ac:dyDescent="0.25">
      <c r="A298" s="94" t="s">
        <v>408</v>
      </c>
      <c r="B298" s="438">
        <v>82</v>
      </c>
      <c r="C298" s="439">
        <f>SUM(B298/B302)</f>
        <v>3.6107441655658302E-2</v>
      </c>
      <c r="D298" s="438">
        <v>0</v>
      </c>
      <c r="E298" s="439">
        <f>SUM(D298/D302)</f>
        <v>0</v>
      </c>
      <c r="F298" s="438">
        <v>178</v>
      </c>
      <c r="G298" s="439">
        <f>SUM(F298/F302)</f>
        <v>0.12814974802015838</v>
      </c>
      <c r="H298" s="438">
        <v>3</v>
      </c>
      <c r="I298" s="439">
        <f>SUM(H298/H302)</f>
        <v>6.8181818181818179E-3</v>
      </c>
      <c r="J298" s="438">
        <v>28</v>
      </c>
      <c r="K298" s="439">
        <f>SUM(J298/J302)</f>
        <v>7.124681933842239E-2</v>
      </c>
      <c r="L298" s="438">
        <v>0</v>
      </c>
      <c r="M298" s="439">
        <f>SUM(L298/L302)</f>
        <v>0</v>
      </c>
      <c r="N298" s="438">
        <v>1</v>
      </c>
      <c r="O298" s="439">
        <f>SUM(N298/N302)</f>
        <v>4.5454545454545456E-2</v>
      </c>
      <c r="P298" s="438">
        <v>0</v>
      </c>
      <c r="Q298" s="439">
        <f>SUM(P298/P302)</f>
        <v>0</v>
      </c>
      <c r="R298" s="428">
        <f t="shared" si="50"/>
        <v>292</v>
      </c>
    </row>
    <row r="299" spans="1:18" s="1301" customFormat="1" hidden="1" x14ac:dyDescent="0.25">
      <c r="A299" s="94" t="s">
        <v>409</v>
      </c>
      <c r="B299" s="438">
        <v>22</v>
      </c>
      <c r="C299" s="439">
        <f>SUM(B299/B302)</f>
        <v>9.687362395420519E-3</v>
      </c>
      <c r="D299" s="438">
        <v>0</v>
      </c>
      <c r="E299" s="439">
        <f>SUM(D299/D302)</f>
        <v>0</v>
      </c>
      <c r="F299" s="438">
        <v>22</v>
      </c>
      <c r="G299" s="439">
        <f>SUM(F299/F302)</f>
        <v>1.5838732901367891E-2</v>
      </c>
      <c r="H299" s="438">
        <v>1</v>
      </c>
      <c r="I299" s="439">
        <f>SUM(H299/H302)</f>
        <v>2.2727272727272726E-3</v>
      </c>
      <c r="J299" s="438">
        <v>8</v>
      </c>
      <c r="K299" s="439">
        <f>SUM(J299/J302)</f>
        <v>2.0356234096692113E-2</v>
      </c>
      <c r="L299" s="438">
        <v>2</v>
      </c>
      <c r="M299" s="439">
        <f>SUM(L299/L302)</f>
        <v>2.7397260273972601E-2</v>
      </c>
      <c r="N299" s="438">
        <v>1</v>
      </c>
      <c r="O299" s="439">
        <f>SUM(N299/N302)</f>
        <v>4.5454545454545456E-2</v>
      </c>
      <c r="P299" s="438">
        <v>1</v>
      </c>
      <c r="Q299" s="439">
        <f>SUM(P299/P302)</f>
        <v>0.14285714285714285</v>
      </c>
      <c r="R299" s="428">
        <f t="shared" si="50"/>
        <v>57</v>
      </c>
    </row>
    <row r="300" spans="1:18" s="1301" customFormat="1" hidden="1" x14ac:dyDescent="0.25">
      <c r="A300" s="94" t="s">
        <v>410</v>
      </c>
      <c r="B300" s="438">
        <v>12</v>
      </c>
      <c r="C300" s="439">
        <f>SUM(B300/B302)</f>
        <v>5.2840158520475562E-3</v>
      </c>
      <c r="D300" s="438">
        <v>0</v>
      </c>
      <c r="E300" s="439">
        <f>SUM(D300/D302)</f>
        <v>0</v>
      </c>
      <c r="F300" s="438">
        <v>0</v>
      </c>
      <c r="G300" s="439">
        <f>SUM(F300/F302)</f>
        <v>0</v>
      </c>
      <c r="H300" s="438">
        <v>0</v>
      </c>
      <c r="I300" s="439">
        <f>SUM(H300/H302)</f>
        <v>0</v>
      </c>
      <c r="J300" s="438">
        <v>7</v>
      </c>
      <c r="K300" s="439">
        <f>SUM(J300/J302)</f>
        <v>1.7811704834605598E-2</v>
      </c>
      <c r="L300" s="438">
        <v>0</v>
      </c>
      <c r="M300" s="439">
        <f>SUM(L300/L302)</f>
        <v>0</v>
      </c>
      <c r="N300" s="438">
        <v>0</v>
      </c>
      <c r="O300" s="439">
        <f>SUM(N300/N302)</f>
        <v>0</v>
      </c>
      <c r="P300" s="438">
        <v>0</v>
      </c>
      <c r="Q300" s="439">
        <f>SUM(P300/P302)</f>
        <v>0</v>
      </c>
      <c r="R300" s="428">
        <f t="shared" si="50"/>
        <v>19</v>
      </c>
    </row>
    <row r="301" spans="1:18" s="1301" customFormat="1" ht="15.75" hidden="1" thickBot="1" x14ac:dyDescent="0.3">
      <c r="A301" s="111" t="s">
        <v>411</v>
      </c>
      <c r="B301" s="442">
        <v>10</v>
      </c>
      <c r="C301" s="443">
        <f>SUM(B301/B302)</f>
        <v>4.4033465433729636E-3</v>
      </c>
      <c r="D301" s="442">
        <v>0</v>
      </c>
      <c r="E301" s="443">
        <f>SUM(D301/D302)</f>
        <v>0</v>
      </c>
      <c r="F301" s="442">
        <v>0</v>
      </c>
      <c r="G301" s="443">
        <f>SUM(F301/F302)</f>
        <v>0</v>
      </c>
      <c r="H301" s="442">
        <v>0</v>
      </c>
      <c r="I301" s="443">
        <f>SUM(H301/H302)</f>
        <v>0</v>
      </c>
      <c r="J301" s="442">
        <v>5</v>
      </c>
      <c r="K301" s="443">
        <f>SUM(J301/J302)</f>
        <v>1.2722646310432569E-2</v>
      </c>
      <c r="L301" s="442">
        <v>0</v>
      </c>
      <c r="M301" s="443">
        <f>SUM(L301/L302)</f>
        <v>0</v>
      </c>
      <c r="N301" s="442">
        <v>1</v>
      </c>
      <c r="O301" s="443">
        <f>SUM(N301/N302)</f>
        <v>4.5454545454545456E-2</v>
      </c>
      <c r="P301" s="442">
        <v>0</v>
      </c>
      <c r="Q301" s="443">
        <f>SUM(P301/P302)</f>
        <v>0</v>
      </c>
      <c r="R301" s="433">
        <f t="shared" si="50"/>
        <v>16</v>
      </c>
    </row>
    <row r="302" spans="1:18" s="1301" customFormat="1" ht="16.5" hidden="1" thickTop="1" thickBot="1" x14ac:dyDescent="0.3">
      <c r="A302" s="125" t="s">
        <v>402</v>
      </c>
      <c r="B302" s="119">
        <f t="shared" ref="B302:R302" si="51">SUM(B296:B301)</f>
        <v>2271</v>
      </c>
      <c r="C302" s="253">
        <f t="shared" si="51"/>
        <v>0.99999999999999989</v>
      </c>
      <c r="D302" s="119">
        <f t="shared" si="51"/>
        <v>22</v>
      </c>
      <c r="E302" s="253">
        <f t="shared" si="51"/>
        <v>1</v>
      </c>
      <c r="F302" s="119">
        <f t="shared" si="51"/>
        <v>1389</v>
      </c>
      <c r="G302" s="253">
        <f t="shared" si="51"/>
        <v>1</v>
      </c>
      <c r="H302" s="119">
        <f t="shared" si="51"/>
        <v>440</v>
      </c>
      <c r="I302" s="253">
        <f t="shared" si="51"/>
        <v>1</v>
      </c>
      <c r="J302" s="119">
        <f t="shared" si="51"/>
        <v>393</v>
      </c>
      <c r="K302" s="253">
        <f t="shared" si="51"/>
        <v>0.99999999999999989</v>
      </c>
      <c r="L302" s="119">
        <f t="shared" si="51"/>
        <v>73</v>
      </c>
      <c r="M302" s="253">
        <f t="shared" si="51"/>
        <v>0.99999999999999989</v>
      </c>
      <c r="N302" s="119">
        <f t="shared" si="51"/>
        <v>22</v>
      </c>
      <c r="O302" s="253">
        <f t="shared" si="51"/>
        <v>0.99999999999999989</v>
      </c>
      <c r="P302" s="119">
        <f t="shared" si="51"/>
        <v>7</v>
      </c>
      <c r="Q302" s="253">
        <f t="shared" si="51"/>
        <v>1</v>
      </c>
      <c r="R302" s="119">
        <f t="shared" si="51"/>
        <v>4617</v>
      </c>
    </row>
    <row r="303" spans="1:18" s="1301" customFormat="1" ht="15.75" hidden="1" customHeight="1" thickBot="1" x14ac:dyDescent="0.3">
      <c r="A303" s="2262" t="s">
        <v>412</v>
      </c>
      <c r="B303" s="2263"/>
      <c r="C303" s="2263"/>
      <c r="D303" s="2263"/>
      <c r="E303" s="2263"/>
      <c r="F303" s="2263"/>
      <c r="G303" s="2263"/>
      <c r="H303" s="2263"/>
      <c r="I303" s="2263"/>
      <c r="J303" s="2263"/>
      <c r="K303" s="2263"/>
      <c r="L303" s="2263"/>
      <c r="M303" s="2263"/>
      <c r="N303" s="2263"/>
      <c r="O303" s="2263"/>
      <c r="P303" s="2263"/>
      <c r="Q303" s="2263"/>
      <c r="R303" s="2263"/>
    </row>
    <row r="304" spans="1:18" s="1301" customFormat="1" hidden="1" x14ac:dyDescent="0.25">
      <c r="A304" s="93" t="s">
        <v>302</v>
      </c>
      <c r="B304" s="438">
        <v>57</v>
      </c>
      <c r="C304" s="446">
        <f>SUM(B304/B308)</f>
        <v>2.5099075297225892E-2</v>
      </c>
      <c r="D304" s="438">
        <v>1</v>
      </c>
      <c r="E304" s="446">
        <f>SUM(D304/D308)</f>
        <v>4.5454545454545456E-2</v>
      </c>
      <c r="F304" s="438">
        <v>2</v>
      </c>
      <c r="G304" s="446">
        <f>SUM(F304/F308)</f>
        <v>1.4398848092152627E-3</v>
      </c>
      <c r="H304" s="438">
        <v>4</v>
      </c>
      <c r="I304" s="446">
        <f>SUM(H304/H308)</f>
        <v>9.0909090909090905E-3</v>
      </c>
      <c r="J304" s="438">
        <v>0</v>
      </c>
      <c r="K304" s="446">
        <f>SUM(J304/J308)</f>
        <v>0</v>
      </c>
      <c r="L304" s="438">
        <v>4</v>
      </c>
      <c r="M304" s="446">
        <f>SUM(L304/L308)</f>
        <v>5.4794520547945202E-2</v>
      </c>
      <c r="N304" s="438">
        <v>1</v>
      </c>
      <c r="O304" s="446">
        <f>SUM(N304/N308)</f>
        <v>4.5454545454545456E-2</v>
      </c>
      <c r="P304" s="438">
        <v>0</v>
      </c>
      <c r="Q304" s="446">
        <f>SUM(P304/P308)</f>
        <v>0</v>
      </c>
      <c r="R304" s="623">
        <f>SUM(B304,D304,F304,H304,J304,L304,N304,P304)</f>
        <v>69</v>
      </c>
    </row>
    <row r="305" spans="1:18" s="1301" customFormat="1" hidden="1" x14ac:dyDescent="0.25">
      <c r="A305" s="94" t="s">
        <v>303</v>
      </c>
      <c r="B305" s="438">
        <v>1180</v>
      </c>
      <c r="C305" s="450">
        <f>SUM(B305/B308)</f>
        <v>0.51959489211800969</v>
      </c>
      <c r="D305" s="438">
        <v>15</v>
      </c>
      <c r="E305" s="450">
        <f>SUM(D305/D308)</f>
        <v>0.68181818181818177</v>
      </c>
      <c r="F305" s="438">
        <v>33</v>
      </c>
      <c r="G305" s="450">
        <f>SUM(F305/F308)</f>
        <v>2.3758099352051837E-2</v>
      </c>
      <c r="H305" s="438">
        <v>115</v>
      </c>
      <c r="I305" s="450">
        <f>SUM(H305/H308)</f>
        <v>0.26136363636363635</v>
      </c>
      <c r="J305" s="438">
        <v>52</v>
      </c>
      <c r="K305" s="450">
        <f>SUM(J305/J308)</f>
        <v>0.13231552162849872</v>
      </c>
      <c r="L305" s="438">
        <v>49</v>
      </c>
      <c r="M305" s="450">
        <f>SUM(L305/L308)</f>
        <v>0.67123287671232879</v>
      </c>
      <c r="N305" s="438">
        <v>15</v>
      </c>
      <c r="O305" s="450">
        <f>SUM(N305/N308)</f>
        <v>0.68181818181818177</v>
      </c>
      <c r="P305" s="438">
        <v>3</v>
      </c>
      <c r="Q305" s="450">
        <f>SUM(P305/P308)</f>
        <v>0.42857142857142855</v>
      </c>
      <c r="R305" s="449">
        <f>SUM(B305,D305,F305,H305,J305,L305,N305,P305)</f>
        <v>1462</v>
      </c>
    </row>
    <row r="306" spans="1:18" s="1301" customFormat="1" hidden="1" x14ac:dyDescent="0.25">
      <c r="A306" s="94" t="s">
        <v>304</v>
      </c>
      <c r="B306" s="438">
        <v>808</v>
      </c>
      <c r="C306" s="450">
        <f>SUM(B306/B308)</f>
        <v>0.35579040070453544</v>
      </c>
      <c r="D306" s="438">
        <v>3</v>
      </c>
      <c r="E306" s="450">
        <f>SUM(D306/D308)</f>
        <v>0.13636363636363635</v>
      </c>
      <c r="F306" s="438">
        <v>532</v>
      </c>
      <c r="G306" s="450">
        <f>SUM(F306/F308)</f>
        <v>0.3830093592512599</v>
      </c>
      <c r="H306" s="438">
        <v>223</v>
      </c>
      <c r="I306" s="450">
        <f>SUM(H306/H308)</f>
        <v>0.50681818181818183</v>
      </c>
      <c r="J306" s="438">
        <v>64</v>
      </c>
      <c r="K306" s="450">
        <f>SUM(J306/J308)</f>
        <v>0.16284987277353691</v>
      </c>
      <c r="L306" s="438">
        <v>18</v>
      </c>
      <c r="M306" s="450">
        <f>SUM(L306/L308)</f>
        <v>0.24657534246575341</v>
      </c>
      <c r="N306" s="438">
        <v>4</v>
      </c>
      <c r="O306" s="450">
        <f>SUM(N306/N308)</f>
        <v>0.18181818181818182</v>
      </c>
      <c r="P306" s="438">
        <v>1</v>
      </c>
      <c r="Q306" s="450">
        <f>SUM(P306/P308)</f>
        <v>0.14285714285714285</v>
      </c>
      <c r="R306" s="449">
        <f>SUM(B306,D306,F306,H306,J306,L306,N306,P306)</f>
        <v>1653</v>
      </c>
    </row>
    <row r="307" spans="1:18" s="1301" customFormat="1" ht="15.75" hidden="1" thickBot="1" x14ac:dyDescent="0.3">
      <c r="A307" s="111" t="s">
        <v>413</v>
      </c>
      <c r="B307" s="442">
        <v>226</v>
      </c>
      <c r="C307" s="453">
        <f>SUM(B307/B308)</f>
        <v>9.951563188022898E-2</v>
      </c>
      <c r="D307" s="442">
        <v>3</v>
      </c>
      <c r="E307" s="453">
        <f>SUM(D307/D308)</f>
        <v>0.13636363636363635</v>
      </c>
      <c r="F307" s="442">
        <v>822</v>
      </c>
      <c r="G307" s="453">
        <f>SUM(F307/F308)</f>
        <v>0.59179265658747304</v>
      </c>
      <c r="H307" s="442">
        <v>98</v>
      </c>
      <c r="I307" s="453">
        <f>SUM(H307/H308)</f>
        <v>0.22272727272727272</v>
      </c>
      <c r="J307" s="442">
        <v>277</v>
      </c>
      <c r="K307" s="453">
        <f>SUM(J307/J308)</f>
        <v>0.7048346055979644</v>
      </c>
      <c r="L307" s="442">
        <v>2</v>
      </c>
      <c r="M307" s="453">
        <f>SUM(L307/L308)</f>
        <v>2.7397260273972601E-2</v>
      </c>
      <c r="N307" s="442">
        <v>2</v>
      </c>
      <c r="O307" s="453">
        <f>SUM(N307/N308)</f>
        <v>9.0909090909090912E-2</v>
      </c>
      <c r="P307" s="442">
        <v>3</v>
      </c>
      <c r="Q307" s="453">
        <f>SUM(P307/P308)</f>
        <v>0.42857142857142855</v>
      </c>
      <c r="R307" s="456">
        <f>SUM(B307,D307,F307,H307,J307,L307,N307,P307)</f>
        <v>1433</v>
      </c>
    </row>
    <row r="308" spans="1:18" s="1301" customFormat="1" ht="16.5" hidden="1" thickTop="1" thickBot="1" x14ac:dyDescent="0.3">
      <c r="A308" s="125" t="s">
        <v>402</v>
      </c>
      <c r="B308" s="119">
        <f t="shared" ref="B308:R308" si="52">SUM(B304:B307)</f>
        <v>2271</v>
      </c>
      <c r="C308" s="253">
        <f t="shared" si="52"/>
        <v>0.99999999999999989</v>
      </c>
      <c r="D308" s="119">
        <f t="shared" si="52"/>
        <v>22</v>
      </c>
      <c r="E308" s="253">
        <f t="shared" si="52"/>
        <v>0.99999999999999989</v>
      </c>
      <c r="F308" s="119">
        <f t="shared" si="52"/>
        <v>1389</v>
      </c>
      <c r="G308" s="253">
        <f t="shared" si="52"/>
        <v>1</v>
      </c>
      <c r="H308" s="119">
        <f t="shared" si="52"/>
        <v>440</v>
      </c>
      <c r="I308" s="253">
        <f t="shared" si="52"/>
        <v>1</v>
      </c>
      <c r="J308" s="119">
        <f t="shared" si="52"/>
        <v>393</v>
      </c>
      <c r="K308" s="253">
        <f t="shared" si="52"/>
        <v>1</v>
      </c>
      <c r="L308" s="119">
        <f t="shared" si="52"/>
        <v>73</v>
      </c>
      <c r="M308" s="253">
        <f t="shared" si="52"/>
        <v>1</v>
      </c>
      <c r="N308" s="119">
        <f t="shared" si="52"/>
        <v>22</v>
      </c>
      <c r="O308" s="253">
        <f t="shared" si="52"/>
        <v>0.99999999999999989</v>
      </c>
      <c r="P308" s="119">
        <f t="shared" si="52"/>
        <v>7</v>
      </c>
      <c r="Q308" s="253">
        <f t="shared" si="52"/>
        <v>1</v>
      </c>
      <c r="R308" s="119">
        <f t="shared" si="52"/>
        <v>4617</v>
      </c>
    </row>
    <row r="309" spans="1:18" s="1301" customFormat="1" ht="15.75" hidden="1" thickBot="1" x14ac:dyDescent="0.3">
      <c r="A309" s="2262" t="s">
        <v>414</v>
      </c>
      <c r="B309" s="2263"/>
      <c r="C309" s="2263"/>
      <c r="D309" s="2263"/>
      <c r="E309" s="2263"/>
      <c r="F309" s="2263"/>
      <c r="G309" s="2263"/>
      <c r="H309" s="2263"/>
      <c r="I309" s="2263"/>
      <c r="J309" s="2263"/>
      <c r="K309" s="2263"/>
      <c r="L309" s="2263"/>
      <c r="M309" s="2263"/>
      <c r="N309" s="2263"/>
      <c r="O309" s="2263"/>
      <c r="P309" s="2263"/>
      <c r="Q309" s="2263"/>
      <c r="R309" s="2263"/>
    </row>
    <row r="310" spans="1:18" s="1301" customFormat="1" hidden="1" x14ac:dyDescent="0.25">
      <c r="A310" s="110"/>
      <c r="B310" s="243" t="s">
        <v>415</v>
      </c>
      <c r="C310" s="244" t="s">
        <v>307</v>
      </c>
      <c r="D310" s="245" t="s">
        <v>415</v>
      </c>
      <c r="E310" s="246" t="s">
        <v>307</v>
      </c>
      <c r="F310" s="244" t="s">
        <v>415</v>
      </c>
      <c r="G310" s="244" t="s">
        <v>307</v>
      </c>
      <c r="H310" s="245" t="s">
        <v>415</v>
      </c>
      <c r="I310" s="246" t="s">
        <v>307</v>
      </c>
      <c r="J310" s="313" t="s">
        <v>415</v>
      </c>
      <c r="K310" s="245" t="s">
        <v>307</v>
      </c>
      <c r="L310" s="246" t="s">
        <v>415</v>
      </c>
      <c r="M310" s="244" t="s">
        <v>307</v>
      </c>
      <c r="N310" s="244" t="s">
        <v>415</v>
      </c>
      <c r="O310" s="244" t="s">
        <v>307</v>
      </c>
      <c r="P310" s="245" t="s">
        <v>415</v>
      </c>
      <c r="Q310" s="246" t="s">
        <v>307</v>
      </c>
      <c r="R310" s="245" t="s">
        <v>415</v>
      </c>
    </row>
    <row r="311" spans="1:18" s="1301" customFormat="1" hidden="1" x14ac:dyDescent="0.25">
      <c r="A311" s="94" t="s">
        <v>416</v>
      </c>
      <c r="B311" s="457">
        <v>7.36</v>
      </c>
      <c r="C311" s="458">
        <v>6</v>
      </c>
      <c r="D311" s="457">
        <v>8.14</v>
      </c>
      <c r="E311" s="459">
        <v>8</v>
      </c>
      <c r="F311" s="460">
        <v>6.42</v>
      </c>
      <c r="G311" s="458">
        <v>5</v>
      </c>
      <c r="H311" s="457">
        <v>10.53</v>
      </c>
      <c r="I311" s="461">
        <v>11</v>
      </c>
      <c r="J311" s="460">
        <v>19.07</v>
      </c>
      <c r="K311" s="462">
        <v>18</v>
      </c>
      <c r="L311" s="463">
        <v>7.47</v>
      </c>
      <c r="M311" s="458">
        <v>7</v>
      </c>
      <c r="N311" s="460">
        <v>14.5</v>
      </c>
      <c r="O311" s="458">
        <v>17</v>
      </c>
      <c r="P311" s="457">
        <v>13.71</v>
      </c>
      <c r="Q311" s="461">
        <v>17</v>
      </c>
      <c r="R311" s="457">
        <v>8.42</v>
      </c>
    </row>
    <row r="312" spans="1:18" s="1301" customFormat="1" hidden="1" x14ac:dyDescent="0.25">
      <c r="A312" s="97" t="s">
        <v>417</v>
      </c>
      <c r="B312" s="457">
        <v>1.29</v>
      </c>
      <c r="C312" s="458">
        <v>1</v>
      </c>
      <c r="D312" s="457">
        <v>1.55</v>
      </c>
      <c r="E312" s="459">
        <v>2</v>
      </c>
      <c r="F312" s="460">
        <v>1.73</v>
      </c>
      <c r="G312" s="458">
        <v>2</v>
      </c>
      <c r="H312" s="457">
        <v>1.0900000000000001</v>
      </c>
      <c r="I312" s="461">
        <v>1</v>
      </c>
      <c r="J312" s="460">
        <v>1.66</v>
      </c>
      <c r="K312" s="462">
        <v>1</v>
      </c>
      <c r="L312" s="463">
        <v>1.34</v>
      </c>
      <c r="M312" s="458">
        <v>1</v>
      </c>
      <c r="N312" s="460">
        <v>1.64</v>
      </c>
      <c r="O312" s="458">
        <v>1</v>
      </c>
      <c r="P312" s="457">
        <v>1.57</v>
      </c>
      <c r="Q312" s="461">
        <v>1</v>
      </c>
      <c r="R312" s="457">
        <v>1.44</v>
      </c>
    </row>
    <row r="313" spans="1:18" s="1301" customFormat="1" ht="15.75" hidden="1" thickBot="1" x14ac:dyDescent="0.3">
      <c r="A313" s="96" t="s">
        <v>418</v>
      </c>
      <c r="B313" s="464">
        <v>12.09</v>
      </c>
      <c r="C313" s="465">
        <v>10</v>
      </c>
      <c r="D313" s="464">
        <v>10.050000000000001</v>
      </c>
      <c r="E313" s="466">
        <v>4</v>
      </c>
      <c r="F313" s="467">
        <v>28.76</v>
      </c>
      <c r="G313" s="465">
        <v>26</v>
      </c>
      <c r="H313" s="464">
        <v>17.93</v>
      </c>
      <c r="I313" s="468">
        <v>17</v>
      </c>
      <c r="J313" s="467">
        <v>43.63</v>
      </c>
      <c r="K313" s="469">
        <v>40</v>
      </c>
      <c r="L313" s="470">
        <v>7.66</v>
      </c>
      <c r="M313" s="465">
        <v>5</v>
      </c>
      <c r="N313" s="467">
        <v>8.41</v>
      </c>
      <c r="O313" s="465">
        <v>3</v>
      </c>
      <c r="P313" s="464">
        <v>24.57</v>
      </c>
      <c r="Q313" s="468">
        <v>22</v>
      </c>
      <c r="R313" s="464">
        <v>20.27</v>
      </c>
    </row>
    <row r="314" spans="1:18" s="197" customFormat="1" ht="15.75" hidden="1" customHeight="1" thickBot="1" x14ac:dyDescent="0.3">
      <c r="A314" s="2265" t="s">
        <v>423</v>
      </c>
      <c r="B314" s="2266"/>
      <c r="C314" s="2266"/>
      <c r="D314" s="2266"/>
      <c r="E314" s="2266"/>
      <c r="F314" s="2266"/>
      <c r="G314" s="2266"/>
      <c r="H314" s="2266"/>
      <c r="I314" s="2266"/>
      <c r="J314" s="2266"/>
      <c r="K314" s="2266"/>
      <c r="L314" s="2266"/>
      <c r="M314" s="2266"/>
      <c r="N314" s="2266"/>
      <c r="O314" s="2266"/>
      <c r="P314" s="2266"/>
      <c r="Q314" s="2266"/>
      <c r="R314" s="2266"/>
    </row>
    <row r="315" spans="1:18" s="197" customFormat="1" ht="40.5" hidden="1" customHeight="1" thickBot="1" x14ac:dyDescent="0.3">
      <c r="A315" s="107"/>
      <c r="B315" s="2271" t="s">
        <v>393</v>
      </c>
      <c r="C315" s="2272"/>
      <c r="D315" s="2271" t="s">
        <v>394</v>
      </c>
      <c r="E315" s="2272"/>
      <c r="F315" s="2271" t="s">
        <v>294</v>
      </c>
      <c r="G315" s="2272"/>
      <c r="H315" s="2271" t="s">
        <v>297</v>
      </c>
      <c r="I315" s="2272"/>
      <c r="J315" s="2271" t="s">
        <v>395</v>
      </c>
      <c r="K315" s="2272"/>
      <c r="L315" s="2271" t="s">
        <v>396</v>
      </c>
      <c r="M315" s="2272"/>
      <c r="N315" s="2271" t="s">
        <v>397</v>
      </c>
      <c r="O315" s="2272"/>
      <c r="P315" s="2271" t="s">
        <v>398</v>
      </c>
      <c r="Q315" s="2272"/>
      <c r="R315" s="1764" t="s">
        <v>399</v>
      </c>
    </row>
    <row r="316" spans="1:18" s="197" customFormat="1" ht="15.75" hidden="1" thickBot="1" x14ac:dyDescent="0.3">
      <c r="A316" s="2127" t="s">
        <v>400</v>
      </c>
      <c r="B316" s="2128"/>
      <c r="C316" s="2128"/>
      <c r="D316" s="2270"/>
      <c r="E316" s="2270"/>
      <c r="F316" s="2128"/>
      <c r="G316" s="2128"/>
      <c r="H316" s="2270"/>
      <c r="I316" s="2270"/>
      <c r="J316" s="2128"/>
      <c r="K316" s="2128"/>
      <c r="L316" s="2270"/>
      <c r="M316" s="2270"/>
      <c r="N316" s="2128"/>
      <c r="O316" s="2128"/>
      <c r="P316" s="2270"/>
      <c r="Q316" s="2270"/>
      <c r="R316" s="2270"/>
    </row>
    <row r="317" spans="1:18" s="197" customFormat="1" hidden="1" x14ac:dyDescent="0.25">
      <c r="A317" s="102" t="s">
        <v>276</v>
      </c>
      <c r="B317" s="419">
        <v>136</v>
      </c>
      <c r="C317" s="420">
        <f>B317/B325</f>
        <v>5.8469475494411005E-2</v>
      </c>
      <c r="D317" s="419">
        <v>5</v>
      </c>
      <c r="E317" s="420">
        <f>D317/D325</f>
        <v>0.21739130434782608</v>
      </c>
      <c r="F317" s="419">
        <v>20</v>
      </c>
      <c r="G317" s="420">
        <f>F317/F325</f>
        <v>1.4947683109118086E-2</v>
      </c>
      <c r="H317" s="419">
        <v>7</v>
      </c>
      <c r="I317" s="420">
        <f>H317/H325</f>
        <v>1.6166281755196306E-2</v>
      </c>
      <c r="J317" s="419">
        <v>0</v>
      </c>
      <c r="K317" s="420">
        <f>J317/J325</f>
        <v>0</v>
      </c>
      <c r="L317" s="419">
        <v>6</v>
      </c>
      <c r="M317" s="420">
        <f>L317/L325</f>
        <v>7.6923076923076927E-2</v>
      </c>
      <c r="N317" s="419">
        <v>0</v>
      </c>
      <c r="O317" s="420">
        <f>N317/N325</f>
        <v>0</v>
      </c>
      <c r="P317" s="419">
        <v>2</v>
      </c>
      <c r="Q317" s="420">
        <f>P317/P325</f>
        <v>0.16666666666666666</v>
      </c>
      <c r="R317" s="423">
        <f>SUM(B317,D317,F317,H317,J317,L317,N317,P317)</f>
        <v>176</v>
      </c>
    </row>
    <row r="318" spans="1:18" s="197" customFormat="1" hidden="1" x14ac:dyDescent="0.25">
      <c r="A318" s="100" t="s">
        <v>277</v>
      </c>
      <c r="B318" s="424">
        <v>403</v>
      </c>
      <c r="C318" s="425">
        <f>B318/B325</f>
        <v>0.17325881341358557</v>
      </c>
      <c r="D318" s="424">
        <v>1</v>
      </c>
      <c r="E318" s="425">
        <f>D318/D325</f>
        <v>4.3478260869565216E-2</v>
      </c>
      <c r="F318" s="424">
        <v>375</v>
      </c>
      <c r="G318" s="425">
        <f>F318/F325</f>
        <v>0.2802690582959641</v>
      </c>
      <c r="H318" s="424">
        <v>30</v>
      </c>
      <c r="I318" s="425">
        <f>H318/H325</f>
        <v>6.9284064665127015E-2</v>
      </c>
      <c r="J318" s="424">
        <v>0</v>
      </c>
      <c r="K318" s="425">
        <f>J318/J325</f>
        <v>0</v>
      </c>
      <c r="L318" s="424">
        <v>12</v>
      </c>
      <c r="M318" s="425">
        <f>L318/L325</f>
        <v>0.15384615384615385</v>
      </c>
      <c r="N318" s="424">
        <v>0</v>
      </c>
      <c r="O318" s="425">
        <f>N318/N325</f>
        <v>0</v>
      </c>
      <c r="P318" s="424">
        <v>0</v>
      </c>
      <c r="Q318" s="425">
        <f>P318/P325</f>
        <v>0</v>
      </c>
      <c r="R318" s="428">
        <f>SUM(B318,D318,F318,H318,J318,L318,N318,P318)</f>
        <v>821</v>
      </c>
    </row>
    <row r="319" spans="1:18" s="197" customFormat="1" hidden="1" x14ac:dyDescent="0.25">
      <c r="A319" s="100" t="s">
        <v>278</v>
      </c>
      <c r="B319" s="424">
        <v>480</v>
      </c>
      <c r="C319" s="425">
        <f>B319/B325</f>
        <v>0.2063628546861565</v>
      </c>
      <c r="D319" s="424">
        <v>2</v>
      </c>
      <c r="E319" s="425">
        <f>D319/D325</f>
        <v>8.6956521739130432E-2</v>
      </c>
      <c r="F319" s="424">
        <v>347</v>
      </c>
      <c r="G319" s="425">
        <f>F319/F325</f>
        <v>0.25934230194319879</v>
      </c>
      <c r="H319" s="424">
        <v>57</v>
      </c>
      <c r="I319" s="425">
        <f>H319/H325</f>
        <v>0.13163972286374134</v>
      </c>
      <c r="J319" s="424">
        <v>0</v>
      </c>
      <c r="K319" s="425">
        <f>J319/J325</f>
        <v>0</v>
      </c>
      <c r="L319" s="424">
        <v>17</v>
      </c>
      <c r="M319" s="425">
        <f>L319/L325</f>
        <v>0.21794871794871795</v>
      </c>
      <c r="N319" s="424">
        <v>0</v>
      </c>
      <c r="O319" s="425">
        <f>N319/N325</f>
        <v>0</v>
      </c>
      <c r="P319" s="424">
        <v>1</v>
      </c>
      <c r="Q319" s="425">
        <f>P319/P325</f>
        <v>8.3333333333333329E-2</v>
      </c>
      <c r="R319" s="428">
        <f t="shared" ref="R319:R324" si="53">SUM(B319,D319,F319,H319,J319,L319,N319,P319)</f>
        <v>904</v>
      </c>
    </row>
    <row r="320" spans="1:18" s="197" customFormat="1" hidden="1" x14ac:dyDescent="0.25">
      <c r="A320" s="100" t="s">
        <v>279</v>
      </c>
      <c r="B320" s="424">
        <v>492</v>
      </c>
      <c r="C320" s="425">
        <f>B320/B325</f>
        <v>0.21152192605331041</v>
      </c>
      <c r="D320" s="424">
        <v>6</v>
      </c>
      <c r="E320" s="425">
        <f>D320/D325</f>
        <v>0.2608695652173913</v>
      </c>
      <c r="F320" s="424">
        <v>285</v>
      </c>
      <c r="G320" s="425">
        <f>F320/F325</f>
        <v>0.21300448430493274</v>
      </c>
      <c r="H320" s="424">
        <v>73</v>
      </c>
      <c r="I320" s="425">
        <f>H320/H325</f>
        <v>0.16859122401847576</v>
      </c>
      <c r="J320" s="424">
        <v>0</v>
      </c>
      <c r="K320" s="425">
        <f>J320/J325</f>
        <v>0</v>
      </c>
      <c r="L320" s="424">
        <v>13</v>
      </c>
      <c r="M320" s="425">
        <f>L320/L325</f>
        <v>0.16666666666666666</v>
      </c>
      <c r="N320" s="424">
        <v>0</v>
      </c>
      <c r="O320" s="425">
        <f>N320/N325</f>
        <v>0</v>
      </c>
      <c r="P320" s="424">
        <v>0</v>
      </c>
      <c r="Q320" s="425">
        <f>P320/P325</f>
        <v>0</v>
      </c>
      <c r="R320" s="428">
        <f t="shared" si="53"/>
        <v>869</v>
      </c>
    </row>
    <row r="321" spans="1:18" s="197" customFormat="1" hidden="1" x14ac:dyDescent="0.25">
      <c r="A321" s="100" t="s">
        <v>280</v>
      </c>
      <c r="B321" s="424">
        <v>294</v>
      </c>
      <c r="C321" s="425">
        <f>B321/B325</f>
        <v>0.12639724849527084</v>
      </c>
      <c r="D321" s="424">
        <v>1</v>
      </c>
      <c r="E321" s="425">
        <f>D321/D325</f>
        <v>4.3478260869565216E-2</v>
      </c>
      <c r="F321" s="424">
        <v>149</v>
      </c>
      <c r="G321" s="425">
        <f>F321/F325</f>
        <v>0.11136023916292975</v>
      </c>
      <c r="H321" s="424">
        <v>71</v>
      </c>
      <c r="I321" s="425">
        <f>H321/H325</f>
        <v>0.16397228637413394</v>
      </c>
      <c r="J321" s="424">
        <v>0</v>
      </c>
      <c r="K321" s="425">
        <f>J321/J325</f>
        <v>0</v>
      </c>
      <c r="L321" s="424">
        <v>7</v>
      </c>
      <c r="M321" s="425">
        <f>L321/L325</f>
        <v>8.9743589743589744E-2</v>
      </c>
      <c r="N321" s="424">
        <v>1</v>
      </c>
      <c r="O321" s="425">
        <f>N321/N325</f>
        <v>6.6666666666666666E-2</v>
      </c>
      <c r="P321" s="424">
        <v>0</v>
      </c>
      <c r="Q321" s="425">
        <f>P321/P325</f>
        <v>0</v>
      </c>
      <c r="R321" s="428">
        <f t="shared" si="53"/>
        <v>523</v>
      </c>
    </row>
    <row r="322" spans="1:18" s="197" customFormat="1" hidden="1" x14ac:dyDescent="0.25">
      <c r="A322" s="100" t="s">
        <v>281</v>
      </c>
      <c r="B322" s="424">
        <v>292</v>
      </c>
      <c r="C322" s="425">
        <f>B322/B325</f>
        <v>0.12553740326741186</v>
      </c>
      <c r="D322" s="424">
        <v>7</v>
      </c>
      <c r="E322" s="425">
        <f>D322/D325</f>
        <v>0.30434782608695654</v>
      </c>
      <c r="F322" s="424">
        <v>112</v>
      </c>
      <c r="G322" s="425">
        <f>F322/F325</f>
        <v>8.3707025411061287E-2</v>
      </c>
      <c r="H322" s="424">
        <v>128</v>
      </c>
      <c r="I322" s="425">
        <f>H322/H325</f>
        <v>0.29561200923787528</v>
      </c>
      <c r="J322" s="424">
        <v>0</v>
      </c>
      <c r="K322" s="425">
        <f>J322/J325</f>
        <v>0</v>
      </c>
      <c r="L322" s="424">
        <v>8</v>
      </c>
      <c r="M322" s="425">
        <f>L322/L325</f>
        <v>0.10256410256410256</v>
      </c>
      <c r="N322" s="424">
        <v>4</v>
      </c>
      <c r="O322" s="425">
        <f>N322/N325</f>
        <v>0.26666666666666666</v>
      </c>
      <c r="P322" s="424">
        <v>1</v>
      </c>
      <c r="Q322" s="425">
        <f>P322/P325</f>
        <v>8.3333333333333329E-2</v>
      </c>
      <c r="R322" s="428">
        <f t="shared" si="53"/>
        <v>552</v>
      </c>
    </row>
    <row r="323" spans="1:18" s="197" customFormat="1" hidden="1" x14ac:dyDescent="0.25">
      <c r="A323" s="100" t="s">
        <v>282</v>
      </c>
      <c r="B323" s="424">
        <v>204</v>
      </c>
      <c r="C323" s="425">
        <f>B323/B325</f>
        <v>8.7704213241616508E-2</v>
      </c>
      <c r="D323" s="424">
        <v>1</v>
      </c>
      <c r="E323" s="425">
        <f>D323/D325</f>
        <v>4.3478260869565216E-2</v>
      </c>
      <c r="F323" s="424">
        <v>44</v>
      </c>
      <c r="G323" s="425">
        <f>F323/F325</f>
        <v>3.2884902840059793E-2</v>
      </c>
      <c r="H323" s="424">
        <v>61</v>
      </c>
      <c r="I323" s="425">
        <f>H323/H325</f>
        <v>0.14087759815242495</v>
      </c>
      <c r="J323" s="424">
        <v>0</v>
      </c>
      <c r="K323" s="425">
        <f>J323/J325</f>
        <v>0</v>
      </c>
      <c r="L323" s="424">
        <v>9</v>
      </c>
      <c r="M323" s="425">
        <f>L323/L325</f>
        <v>0.11538461538461539</v>
      </c>
      <c r="N323" s="424">
        <v>7</v>
      </c>
      <c r="O323" s="425">
        <f>N323/N325</f>
        <v>0.46666666666666667</v>
      </c>
      <c r="P323" s="424">
        <v>5</v>
      </c>
      <c r="Q323" s="425">
        <f>P323/P325</f>
        <v>0.41666666666666669</v>
      </c>
      <c r="R323" s="428">
        <f t="shared" si="53"/>
        <v>331</v>
      </c>
    </row>
    <row r="324" spans="1:18" s="197" customFormat="1" ht="15.75" hidden="1" thickBot="1" x14ac:dyDescent="0.3">
      <c r="A324" s="692" t="s">
        <v>401</v>
      </c>
      <c r="B324" s="429">
        <v>25</v>
      </c>
      <c r="C324" s="430">
        <f>B324/B325</f>
        <v>1.0748065348237317E-2</v>
      </c>
      <c r="D324" s="429">
        <v>0</v>
      </c>
      <c r="E324" s="430">
        <f>D324/D325</f>
        <v>0</v>
      </c>
      <c r="F324" s="429">
        <v>6</v>
      </c>
      <c r="G324" s="430">
        <f>F324/F325</f>
        <v>4.4843049327354259E-3</v>
      </c>
      <c r="H324" s="429">
        <v>6</v>
      </c>
      <c r="I324" s="430">
        <f>H324/H325</f>
        <v>1.3856812933025405E-2</v>
      </c>
      <c r="J324" s="429">
        <v>355</v>
      </c>
      <c r="K324" s="430">
        <f>J324/J325</f>
        <v>1</v>
      </c>
      <c r="L324" s="429">
        <v>6</v>
      </c>
      <c r="M324" s="430">
        <f>L324/L325</f>
        <v>7.6923076923076927E-2</v>
      </c>
      <c r="N324" s="429">
        <v>3</v>
      </c>
      <c r="O324" s="430">
        <f>N324/N325</f>
        <v>0.2</v>
      </c>
      <c r="P324" s="429">
        <v>3</v>
      </c>
      <c r="Q324" s="430">
        <f>P324/P325</f>
        <v>0.25</v>
      </c>
      <c r="R324" s="433">
        <f t="shared" si="53"/>
        <v>404</v>
      </c>
    </row>
    <row r="325" spans="1:18" s="197" customFormat="1" ht="16.5" hidden="1" thickTop="1" thickBot="1" x14ac:dyDescent="0.3">
      <c r="A325" s="125" t="s">
        <v>402</v>
      </c>
      <c r="B325" s="388">
        <f t="shared" ref="B325:Q325" si="54">SUM(B317:B324)</f>
        <v>2326</v>
      </c>
      <c r="C325" s="1336">
        <f t="shared" si="54"/>
        <v>1</v>
      </c>
      <c r="D325" s="388">
        <f t="shared" si="54"/>
        <v>23</v>
      </c>
      <c r="E325" s="1336">
        <f t="shared" si="54"/>
        <v>1</v>
      </c>
      <c r="F325" s="388">
        <f t="shared" si="54"/>
        <v>1338</v>
      </c>
      <c r="G325" s="1336">
        <f t="shared" si="54"/>
        <v>1</v>
      </c>
      <c r="H325" s="388">
        <f t="shared" si="54"/>
        <v>433</v>
      </c>
      <c r="I325" s="1336">
        <f t="shared" si="54"/>
        <v>1</v>
      </c>
      <c r="J325" s="388">
        <f t="shared" si="54"/>
        <v>355</v>
      </c>
      <c r="K325" s="1336">
        <f t="shared" si="54"/>
        <v>1</v>
      </c>
      <c r="L325" s="388">
        <f t="shared" si="54"/>
        <v>78</v>
      </c>
      <c r="M325" s="1336">
        <f t="shared" si="54"/>
        <v>1</v>
      </c>
      <c r="N325" s="388">
        <f t="shared" si="54"/>
        <v>15</v>
      </c>
      <c r="O325" s="1336">
        <f t="shared" si="54"/>
        <v>1</v>
      </c>
      <c r="P325" s="388">
        <f t="shared" si="54"/>
        <v>12</v>
      </c>
      <c r="Q325" s="1336">
        <f t="shared" si="54"/>
        <v>1</v>
      </c>
      <c r="R325" s="388">
        <f>SUM(B325,D325,F325,H325,J325,L325,N325,P325)</f>
        <v>4580</v>
      </c>
    </row>
    <row r="326" spans="1:18" s="30" customFormat="1" ht="15.75" hidden="1" thickBot="1" x14ac:dyDescent="0.3">
      <c r="A326" s="2262" t="s">
        <v>403</v>
      </c>
      <c r="B326" s="2263"/>
      <c r="C326" s="2263"/>
      <c r="D326" s="2263"/>
      <c r="E326" s="2263"/>
      <c r="F326" s="2263"/>
      <c r="G326" s="2263"/>
      <c r="H326" s="2263"/>
      <c r="I326" s="2263"/>
      <c r="J326" s="2263"/>
      <c r="K326" s="2263"/>
      <c r="L326" s="2263"/>
      <c r="M326" s="2263"/>
      <c r="N326" s="2263"/>
      <c r="O326" s="2263"/>
      <c r="P326" s="2263"/>
      <c r="Q326" s="2263"/>
      <c r="R326" s="2263"/>
    </row>
    <row r="327" spans="1:18" s="197" customFormat="1" hidden="1" x14ac:dyDescent="0.25">
      <c r="A327" s="102" t="s">
        <v>286</v>
      </c>
      <c r="B327" s="434">
        <v>441</v>
      </c>
      <c r="C327" s="435">
        <f>SUM(B327/B333)</f>
        <v>0.18959587274290629</v>
      </c>
      <c r="D327" s="434">
        <v>3</v>
      </c>
      <c r="E327" s="435">
        <f>SUM(D327/D333)</f>
        <v>0.13043478260869565</v>
      </c>
      <c r="F327" s="434">
        <v>197</v>
      </c>
      <c r="G327" s="435">
        <f>SUM(F327/F333)</f>
        <v>0.14723467862481315</v>
      </c>
      <c r="H327" s="434">
        <v>64</v>
      </c>
      <c r="I327" s="435">
        <f>SUM(H327/H333)</f>
        <v>0.14780600461893764</v>
      </c>
      <c r="J327" s="434">
        <v>75</v>
      </c>
      <c r="K327" s="435">
        <f>SUM(J327/J333)</f>
        <v>0.21126760563380281</v>
      </c>
      <c r="L327" s="434">
        <v>18</v>
      </c>
      <c r="M327" s="435">
        <f>SUM(L327/L333)</f>
        <v>0.23076923076923078</v>
      </c>
      <c r="N327" s="434">
        <v>2</v>
      </c>
      <c r="O327" s="435">
        <f>SUM(N327/N333)</f>
        <v>0.13333333333333333</v>
      </c>
      <c r="P327" s="434">
        <v>2</v>
      </c>
      <c r="Q327" s="435">
        <f>SUM(P327/P333)</f>
        <v>0.16666666666666666</v>
      </c>
      <c r="R327" s="423">
        <f t="shared" ref="R327:R332" si="55">SUM(B327,D327,F327,H327,J327,L327,N327,P327)</f>
        <v>802</v>
      </c>
    </row>
    <row r="328" spans="1:18" s="197" customFormat="1" hidden="1" x14ac:dyDescent="0.25">
      <c r="A328" s="100" t="s">
        <v>287</v>
      </c>
      <c r="B328" s="438">
        <v>163</v>
      </c>
      <c r="C328" s="439">
        <f>SUM(B328/B333)</f>
        <v>7.0077386070507314E-2</v>
      </c>
      <c r="D328" s="438">
        <v>5</v>
      </c>
      <c r="E328" s="439">
        <f>SUM(D328/D333)</f>
        <v>0.21739130434782608</v>
      </c>
      <c r="F328" s="438">
        <v>103</v>
      </c>
      <c r="G328" s="439">
        <f>SUM(F328/F333)</f>
        <v>7.6980568011958142E-2</v>
      </c>
      <c r="H328" s="438">
        <v>52</v>
      </c>
      <c r="I328" s="439">
        <f>SUM(H328/H333)</f>
        <v>0.12009237875288684</v>
      </c>
      <c r="J328" s="438">
        <v>23</v>
      </c>
      <c r="K328" s="439">
        <f>SUM(J328/J333)</f>
        <v>6.4788732394366194E-2</v>
      </c>
      <c r="L328" s="438">
        <v>30</v>
      </c>
      <c r="M328" s="439">
        <f>SUM(L328/L333)</f>
        <v>0.38461538461538464</v>
      </c>
      <c r="N328" s="438">
        <v>0</v>
      </c>
      <c r="O328" s="439">
        <f>SUM(N328/N333)</f>
        <v>0</v>
      </c>
      <c r="P328" s="438">
        <v>1</v>
      </c>
      <c r="Q328" s="439">
        <f>SUM(P328/P333)</f>
        <v>8.3333333333333329E-2</v>
      </c>
      <c r="R328" s="428">
        <f t="shared" si="55"/>
        <v>377</v>
      </c>
    </row>
    <row r="329" spans="1:18" s="197" customFormat="1" hidden="1" x14ac:dyDescent="0.25">
      <c r="A329" s="100" t="s">
        <v>288</v>
      </c>
      <c r="B329" s="438">
        <v>26</v>
      </c>
      <c r="C329" s="439">
        <f>SUM(B329/B333)</f>
        <v>1.117798796216681E-2</v>
      </c>
      <c r="D329" s="438">
        <v>0</v>
      </c>
      <c r="E329" s="439">
        <f>SUM(D329/D333)</f>
        <v>0</v>
      </c>
      <c r="F329" s="438">
        <v>18</v>
      </c>
      <c r="G329" s="439">
        <f>SUM(F329/F333)</f>
        <v>1.3452914798206279E-2</v>
      </c>
      <c r="H329" s="438">
        <v>2</v>
      </c>
      <c r="I329" s="439">
        <f>SUM(H329/H333)</f>
        <v>4.6189376443418013E-3</v>
      </c>
      <c r="J329" s="438">
        <v>5</v>
      </c>
      <c r="K329" s="439">
        <f>SUM(J329/J333)</f>
        <v>1.4084507042253521E-2</v>
      </c>
      <c r="L329" s="438">
        <v>0</v>
      </c>
      <c r="M329" s="439">
        <f>SUM(L329/L333)</f>
        <v>0</v>
      </c>
      <c r="N329" s="438">
        <v>0</v>
      </c>
      <c r="O329" s="439">
        <f>SUM(N329/N333)</f>
        <v>0</v>
      </c>
      <c r="P329" s="438">
        <v>0</v>
      </c>
      <c r="Q329" s="439">
        <f>SUM(P329/P333)</f>
        <v>0</v>
      </c>
      <c r="R329" s="428">
        <f t="shared" si="55"/>
        <v>51</v>
      </c>
    </row>
    <row r="330" spans="1:18" s="197" customFormat="1" hidden="1" x14ac:dyDescent="0.25">
      <c r="A330" s="100" t="s">
        <v>289</v>
      </c>
      <c r="B330" s="438">
        <v>736</v>
      </c>
      <c r="C330" s="439">
        <f>SUM(B330/B333)</f>
        <v>0.31642304385210662</v>
      </c>
      <c r="D330" s="438">
        <v>6</v>
      </c>
      <c r="E330" s="439">
        <f>SUM(D330/D333)</f>
        <v>0.2608695652173913</v>
      </c>
      <c r="F330" s="438">
        <v>420</v>
      </c>
      <c r="G330" s="439">
        <f>SUM(F330/F333)</f>
        <v>0.31390134529147984</v>
      </c>
      <c r="H330" s="438">
        <v>128</v>
      </c>
      <c r="I330" s="439">
        <f>SUM(H330/H333)</f>
        <v>0.29561200923787528</v>
      </c>
      <c r="J330" s="438">
        <v>121</v>
      </c>
      <c r="K330" s="439">
        <f>SUM(J330/J333)</f>
        <v>0.3408450704225352</v>
      </c>
      <c r="L330" s="438">
        <v>9</v>
      </c>
      <c r="M330" s="439">
        <f>SUM(L330/L333)</f>
        <v>0.11538461538461539</v>
      </c>
      <c r="N330" s="438">
        <v>9</v>
      </c>
      <c r="O330" s="439">
        <f>SUM(N330/N333)</f>
        <v>0.6</v>
      </c>
      <c r="P330" s="438">
        <v>5</v>
      </c>
      <c r="Q330" s="439">
        <f>SUM(P330/P333)</f>
        <v>0.41666666666666669</v>
      </c>
      <c r="R330" s="428">
        <f t="shared" si="55"/>
        <v>1434</v>
      </c>
    </row>
    <row r="331" spans="1:18" s="197" customFormat="1" hidden="1" x14ac:dyDescent="0.25">
      <c r="A331" s="100" t="s">
        <v>404</v>
      </c>
      <c r="B331" s="438">
        <v>761</v>
      </c>
      <c r="C331" s="439">
        <f>SUM(B331/B333)</f>
        <v>0.32717110920034392</v>
      </c>
      <c r="D331" s="438">
        <v>7</v>
      </c>
      <c r="E331" s="439">
        <f>SUM(D331/D333)</f>
        <v>0.30434782608695654</v>
      </c>
      <c r="F331" s="438">
        <v>505</v>
      </c>
      <c r="G331" s="439">
        <f>SUM(F331/F333)</f>
        <v>0.37742899850523171</v>
      </c>
      <c r="H331" s="438">
        <v>160</v>
      </c>
      <c r="I331" s="439">
        <f>SUM(H331/H333)</f>
        <v>0.36951501154734412</v>
      </c>
      <c r="J331" s="438">
        <v>123</v>
      </c>
      <c r="K331" s="439">
        <f>SUM(J331/J333)</f>
        <v>0.3464788732394366</v>
      </c>
      <c r="L331" s="438">
        <v>13</v>
      </c>
      <c r="M331" s="439">
        <f>SUM(L331/L333)</f>
        <v>0.16666666666666666</v>
      </c>
      <c r="N331" s="438">
        <v>4</v>
      </c>
      <c r="O331" s="439">
        <f>SUM(N331/N333)</f>
        <v>0.26666666666666666</v>
      </c>
      <c r="P331" s="438">
        <v>3</v>
      </c>
      <c r="Q331" s="439">
        <f>SUM(P331/P333)</f>
        <v>0.25</v>
      </c>
      <c r="R331" s="428">
        <f t="shared" si="55"/>
        <v>1576</v>
      </c>
    </row>
    <row r="332" spans="1:18" s="197" customFormat="1" ht="15.75" hidden="1" thickBot="1" x14ac:dyDescent="0.3">
      <c r="A332" s="101" t="s">
        <v>291</v>
      </c>
      <c r="B332" s="442">
        <v>199</v>
      </c>
      <c r="C332" s="443">
        <f>SUM(B332/B333)</f>
        <v>8.5554600171969045E-2</v>
      </c>
      <c r="D332" s="442">
        <v>2</v>
      </c>
      <c r="E332" s="443">
        <f>SUM(D332/D333)</f>
        <v>8.6956521739130432E-2</v>
      </c>
      <c r="F332" s="442">
        <v>95</v>
      </c>
      <c r="G332" s="443">
        <f>SUM(F332/F333)</f>
        <v>7.1001494768310913E-2</v>
      </c>
      <c r="H332" s="442">
        <v>27</v>
      </c>
      <c r="I332" s="443">
        <f>SUM(H332/H333)</f>
        <v>6.2355658198614321E-2</v>
      </c>
      <c r="J332" s="442">
        <v>8</v>
      </c>
      <c r="K332" s="443">
        <f>SUM(J332/J333)</f>
        <v>2.2535211267605635E-2</v>
      </c>
      <c r="L332" s="442">
        <v>8</v>
      </c>
      <c r="M332" s="443">
        <f>SUM(L332/L333)</f>
        <v>0.10256410256410256</v>
      </c>
      <c r="N332" s="442">
        <v>0</v>
      </c>
      <c r="O332" s="443">
        <f>SUM(N332/N333)</f>
        <v>0</v>
      </c>
      <c r="P332" s="442">
        <v>1</v>
      </c>
      <c r="Q332" s="443">
        <f>SUM(P332/P333)</f>
        <v>8.3333333333333329E-2</v>
      </c>
      <c r="R332" s="433">
        <f t="shared" si="55"/>
        <v>340</v>
      </c>
    </row>
    <row r="333" spans="1:18" s="197" customFormat="1" ht="16.5" hidden="1" thickTop="1" thickBot="1" x14ac:dyDescent="0.3">
      <c r="A333" s="125" t="s">
        <v>402</v>
      </c>
      <c r="B333" s="388">
        <f t="shared" ref="B333:Q333" si="56">SUM(B327:B332)</f>
        <v>2326</v>
      </c>
      <c r="C333" s="1336">
        <f t="shared" si="56"/>
        <v>1.0000000000000002</v>
      </c>
      <c r="D333" s="388">
        <f t="shared" si="56"/>
        <v>23</v>
      </c>
      <c r="E333" s="1336">
        <f t="shared" si="56"/>
        <v>1</v>
      </c>
      <c r="F333" s="388">
        <f t="shared" si="56"/>
        <v>1338</v>
      </c>
      <c r="G333" s="1336">
        <f t="shared" si="56"/>
        <v>1</v>
      </c>
      <c r="H333" s="388">
        <f t="shared" si="56"/>
        <v>433</v>
      </c>
      <c r="I333" s="1336">
        <f t="shared" si="56"/>
        <v>1</v>
      </c>
      <c r="J333" s="388">
        <f t="shared" si="56"/>
        <v>355</v>
      </c>
      <c r="K333" s="1336">
        <f t="shared" si="56"/>
        <v>0.99999999999999989</v>
      </c>
      <c r="L333" s="388">
        <f t="shared" si="56"/>
        <v>78</v>
      </c>
      <c r="M333" s="1336">
        <f t="shared" si="56"/>
        <v>1</v>
      </c>
      <c r="N333" s="388">
        <f t="shared" si="56"/>
        <v>15</v>
      </c>
      <c r="O333" s="1336">
        <f t="shared" si="56"/>
        <v>1</v>
      </c>
      <c r="P333" s="388">
        <f t="shared" si="56"/>
        <v>12</v>
      </c>
      <c r="Q333" s="1336">
        <f t="shared" si="56"/>
        <v>1</v>
      </c>
      <c r="R333" s="388">
        <f>SUM(B333,D333,F333,H333,J333,L333,N333,P333)</f>
        <v>4580</v>
      </c>
    </row>
    <row r="334" spans="1:18" s="197" customFormat="1" ht="15.75" hidden="1" customHeight="1" thickBot="1" x14ac:dyDescent="0.3">
      <c r="A334" s="2262" t="s">
        <v>405</v>
      </c>
      <c r="B334" s="2263"/>
      <c r="C334" s="2263"/>
      <c r="D334" s="2263"/>
      <c r="E334" s="2263"/>
      <c r="F334" s="2263"/>
      <c r="G334" s="2263"/>
      <c r="H334" s="2263"/>
      <c r="I334" s="2263"/>
      <c r="J334" s="2263"/>
      <c r="K334" s="2263"/>
      <c r="L334" s="2263"/>
      <c r="M334" s="2263"/>
      <c r="N334" s="2263"/>
      <c r="O334" s="2263"/>
      <c r="P334" s="2263"/>
      <c r="Q334" s="2263"/>
      <c r="R334" s="2263"/>
    </row>
    <row r="335" spans="1:18" s="197" customFormat="1" hidden="1" x14ac:dyDescent="0.25">
      <c r="A335" s="93" t="s">
        <v>406</v>
      </c>
      <c r="B335" s="434">
        <v>1868</v>
      </c>
      <c r="C335" s="435">
        <f>SUM(B335/B341)</f>
        <v>0.80309544282029233</v>
      </c>
      <c r="D335" s="434">
        <v>18</v>
      </c>
      <c r="E335" s="435">
        <f>SUM(D335/D341)</f>
        <v>0.78260869565217395</v>
      </c>
      <c r="F335" s="434">
        <v>587</v>
      </c>
      <c r="G335" s="435">
        <f>SUM(F335/F341)</f>
        <v>0.43871449925261585</v>
      </c>
      <c r="H335" s="434">
        <v>392</v>
      </c>
      <c r="I335" s="435">
        <f>SUM(H335/H341)</f>
        <v>0.90531177829099307</v>
      </c>
      <c r="J335" s="434">
        <v>242</v>
      </c>
      <c r="K335" s="435">
        <f>SUM(J335/J341)</f>
        <v>0.6816901408450704</v>
      </c>
      <c r="L335" s="434">
        <v>57</v>
      </c>
      <c r="M335" s="435">
        <f>SUM(L335/L341)</f>
        <v>0.73076923076923073</v>
      </c>
      <c r="N335" s="434">
        <v>9</v>
      </c>
      <c r="O335" s="435">
        <f>SUM(N335/N341)</f>
        <v>0.6</v>
      </c>
      <c r="P335" s="434">
        <v>9</v>
      </c>
      <c r="Q335" s="435">
        <f>SUM(P335/P341)</f>
        <v>0.75</v>
      </c>
      <c r="R335" s="423">
        <f t="shared" ref="R335:R340" si="57">SUM(B335,D335,F335,H335,J335,L335,N335,P335)</f>
        <v>3182</v>
      </c>
    </row>
    <row r="336" spans="1:18" s="197" customFormat="1" hidden="1" x14ac:dyDescent="0.25">
      <c r="A336" s="94" t="s">
        <v>407</v>
      </c>
      <c r="B336" s="438">
        <v>347</v>
      </c>
      <c r="C336" s="439">
        <f>SUM(B336/B341)</f>
        <v>0.14918314703353397</v>
      </c>
      <c r="D336" s="438">
        <v>4</v>
      </c>
      <c r="E336" s="439">
        <f>SUM(D336/D341)</f>
        <v>0.17391304347826086</v>
      </c>
      <c r="F336" s="438">
        <v>531</v>
      </c>
      <c r="G336" s="439">
        <f>SUM(F336/F341)</f>
        <v>0.39686098654708518</v>
      </c>
      <c r="H336" s="438">
        <v>38</v>
      </c>
      <c r="I336" s="439">
        <f>SUM(H336/H341)</f>
        <v>8.7759815242494224E-2</v>
      </c>
      <c r="J336" s="438">
        <v>75</v>
      </c>
      <c r="K336" s="439">
        <f>SUM(J336/J341)</f>
        <v>0.21126760563380281</v>
      </c>
      <c r="L336" s="438">
        <v>15</v>
      </c>
      <c r="M336" s="439">
        <f>SUM(L336/L341)</f>
        <v>0.19230769230769232</v>
      </c>
      <c r="N336" s="438">
        <v>5</v>
      </c>
      <c r="O336" s="439">
        <f>SUM(N336/N341)</f>
        <v>0.33333333333333331</v>
      </c>
      <c r="P336" s="438">
        <v>1</v>
      </c>
      <c r="Q336" s="439">
        <f>SUM(P336/P341)</f>
        <v>8.3333333333333329E-2</v>
      </c>
      <c r="R336" s="428">
        <f t="shared" si="57"/>
        <v>1016</v>
      </c>
    </row>
    <row r="337" spans="1:18" s="197" customFormat="1" hidden="1" x14ac:dyDescent="0.25">
      <c r="A337" s="94" t="s">
        <v>408</v>
      </c>
      <c r="B337" s="438">
        <v>67</v>
      </c>
      <c r="C337" s="439">
        <f>SUM(B337/B341)</f>
        <v>2.8804815133276009E-2</v>
      </c>
      <c r="D337" s="438">
        <v>1</v>
      </c>
      <c r="E337" s="439">
        <f>SUM(D337/D341)</f>
        <v>4.3478260869565216E-2</v>
      </c>
      <c r="F337" s="438">
        <v>184</v>
      </c>
      <c r="G337" s="439">
        <f>SUM(F337/F341)</f>
        <v>0.13751868460388639</v>
      </c>
      <c r="H337" s="438">
        <v>3</v>
      </c>
      <c r="I337" s="439">
        <f>SUM(H337/H341)</f>
        <v>6.9284064665127024E-3</v>
      </c>
      <c r="J337" s="438">
        <v>17</v>
      </c>
      <c r="K337" s="439">
        <f>SUM(J337/J341)</f>
        <v>4.788732394366197E-2</v>
      </c>
      <c r="L337" s="438">
        <v>6</v>
      </c>
      <c r="M337" s="439">
        <f>SUM(L337/L341)</f>
        <v>7.6923076923076927E-2</v>
      </c>
      <c r="N337" s="438">
        <v>0</v>
      </c>
      <c r="O337" s="439">
        <f>SUM(N337/N341)</f>
        <v>0</v>
      </c>
      <c r="P337" s="438">
        <v>1</v>
      </c>
      <c r="Q337" s="439">
        <f>SUM(P337/P341)</f>
        <v>8.3333333333333329E-2</v>
      </c>
      <c r="R337" s="428">
        <f t="shared" si="57"/>
        <v>279</v>
      </c>
    </row>
    <row r="338" spans="1:18" s="197" customFormat="1" hidden="1" x14ac:dyDescent="0.25">
      <c r="A338" s="94" t="s">
        <v>409</v>
      </c>
      <c r="B338" s="438">
        <v>27</v>
      </c>
      <c r="C338" s="439">
        <f>SUM(B338/B341)</f>
        <v>1.1607910576096303E-2</v>
      </c>
      <c r="D338" s="438">
        <v>0</v>
      </c>
      <c r="E338" s="439">
        <f>SUM(D338/D341)</f>
        <v>0</v>
      </c>
      <c r="F338" s="438">
        <v>34</v>
      </c>
      <c r="G338" s="439">
        <f>SUM(F338/F341)</f>
        <v>2.5411061285500747E-2</v>
      </c>
      <c r="H338" s="438">
        <v>0</v>
      </c>
      <c r="I338" s="439">
        <f>SUM(H338/H341)</f>
        <v>0</v>
      </c>
      <c r="J338" s="438">
        <v>14</v>
      </c>
      <c r="K338" s="439">
        <f>SUM(J338/J341)</f>
        <v>3.9436619718309862E-2</v>
      </c>
      <c r="L338" s="438">
        <v>0</v>
      </c>
      <c r="M338" s="439">
        <f>SUM(L338/L341)</f>
        <v>0</v>
      </c>
      <c r="N338" s="438">
        <v>1</v>
      </c>
      <c r="O338" s="439">
        <f>SUM(N338/N341)</f>
        <v>6.6666666666666666E-2</v>
      </c>
      <c r="P338" s="438">
        <v>1</v>
      </c>
      <c r="Q338" s="439">
        <f>SUM(P338/P341)</f>
        <v>8.3333333333333329E-2</v>
      </c>
      <c r="R338" s="428">
        <f t="shared" si="57"/>
        <v>77</v>
      </c>
    </row>
    <row r="339" spans="1:18" s="197" customFormat="1" hidden="1" x14ac:dyDescent="0.25">
      <c r="A339" s="94" t="s">
        <v>410</v>
      </c>
      <c r="B339" s="438">
        <v>10</v>
      </c>
      <c r="C339" s="439">
        <f>SUM(B339/B341)</f>
        <v>4.2992261392949269E-3</v>
      </c>
      <c r="D339" s="438">
        <v>0</v>
      </c>
      <c r="E339" s="439">
        <f>SUM(D339/D341)</f>
        <v>0</v>
      </c>
      <c r="F339" s="438">
        <v>2</v>
      </c>
      <c r="G339" s="439">
        <f>SUM(F339/F341)</f>
        <v>1.4947683109118087E-3</v>
      </c>
      <c r="H339" s="438">
        <v>0</v>
      </c>
      <c r="I339" s="439">
        <f>SUM(H339/H341)</f>
        <v>0</v>
      </c>
      <c r="J339" s="438">
        <v>4</v>
      </c>
      <c r="K339" s="439">
        <f>SUM(J339/J341)</f>
        <v>1.1267605633802818E-2</v>
      </c>
      <c r="L339" s="438">
        <v>0</v>
      </c>
      <c r="M339" s="439">
        <f>SUM(L339/L341)</f>
        <v>0</v>
      </c>
      <c r="N339" s="438">
        <v>0</v>
      </c>
      <c r="O339" s="439">
        <f>SUM(N339/N341)</f>
        <v>0</v>
      </c>
      <c r="P339" s="438">
        <v>0</v>
      </c>
      <c r="Q339" s="439">
        <f>SUM(P339/P341)</f>
        <v>0</v>
      </c>
      <c r="R339" s="428">
        <f t="shared" si="57"/>
        <v>16</v>
      </c>
    </row>
    <row r="340" spans="1:18" s="197" customFormat="1" ht="15.75" hidden="1" thickBot="1" x14ac:dyDescent="0.3">
      <c r="A340" s="111" t="s">
        <v>411</v>
      </c>
      <c r="B340" s="442">
        <v>7</v>
      </c>
      <c r="C340" s="443">
        <f>SUM(B340/B341)</f>
        <v>3.0094582975064487E-3</v>
      </c>
      <c r="D340" s="442">
        <v>0</v>
      </c>
      <c r="E340" s="443">
        <f>SUM(D340/D341)</f>
        <v>0</v>
      </c>
      <c r="F340" s="442">
        <v>0</v>
      </c>
      <c r="G340" s="443">
        <f>SUM(F340/F341)</f>
        <v>0</v>
      </c>
      <c r="H340" s="442">
        <v>0</v>
      </c>
      <c r="I340" s="443">
        <f>SUM(H340/H341)</f>
        <v>0</v>
      </c>
      <c r="J340" s="442">
        <v>3</v>
      </c>
      <c r="K340" s="443">
        <f>SUM(J340/J341)</f>
        <v>8.4507042253521118E-3</v>
      </c>
      <c r="L340" s="442">
        <v>0</v>
      </c>
      <c r="M340" s="443">
        <f>SUM(L340/L341)</f>
        <v>0</v>
      </c>
      <c r="N340" s="442">
        <v>0</v>
      </c>
      <c r="O340" s="443">
        <f>SUM(N340/N341)</f>
        <v>0</v>
      </c>
      <c r="P340" s="442">
        <v>0</v>
      </c>
      <c r="Q340" s="443">
        <f>SUM(P340/P341)</f>
        <v>0</v>
      </c>
      <c r="R340" s="433">
        <f t="shared" si="57"/>
        <v>10</v>
      </c>
    </row>
    <row r="341" spans="1:18" s="197" customFormat="1" ht="16.5" hidden="1" thickTop="1" thickBot="1" x14ac:dyDescent="0.3">
      <c r="A341" s="125" t="s">
        <v>402</v>
      </c>
      <c r="B341" s="388">
        <f t="shared" ref="B341:R341" si="58">SUM(B335:B340)</f>
        <v>2326</v>
      </c>
      <c r="C341" s="1336">
        <f t="shared" si="58"/>
        <v>1</v>
      </c>
      <c r="D341" s="388">
        <f t="shared" si="58"/>
        <v>23</v>
      </c>
      <c r="E341" s="1336">
        <f t="shared" si="58"/>
        <v>1</v>
      </c>
      <c r="F341" s="388">
        <f t="shared" si="58"/>
        <v>1338</v>
      </c>
      <c r="G341" s="1336">
        <f t="shared" si="58"/>
        <v>1</v>
      </c>
      <c r="H341" s="388">
        <f t="shared" si="58"/>
        <v>433</v>
      </c>
      <c r="I341" s="1336">
        <f t="shared" si="58"/>
        <v>1</v>
      </c>
      <c r="J341" s="388">
        <f t="shared" si="58"/>
        <v>355</v>
      </c>
      <c r="K341" s="1336">
        <f t="shared" si="58"/>
        <v>1</v>
      </c>
      <c r="L341" s="388">
        <f t="shared" si="58"/>
        <v>78</v>
      </c>
      <c r="M341" s="1336">
        <f t="shared" si="58"/>
        <v>1</v>
      </c>
      <c r="N341" s="388">
        <f t="shared" si="58"/>
        <v>15</v>
      </c>
      <c r="O341" s="1336">
        <f t="shared" si="58"/>
        <v>1</v>
      </c>
      <c r="P341" s="388">
        <f t="shared" si="58"/>
        <v>12</v>
      </c>
      <c r="Q341" s="1336">
        <f t="shared" si="58"/>
        <v>1</v>
      </c>
      <c r="R341" s="388">
        <f t="shared" si="58"/>
        <v>4580</v>
      </c>
    </row>
    <row r="342" spans="1:18" s="197" customFormat="1" ht="15.75" hidden="1" customHeight="1" thickBot="1" x14ac:dyDescent="0.3">
      <c r="A342" s="2262" t="s">
        <v>412</v>
      </c>
      <c r="B342" s="2263"/>
      <c r="C342" s="2263"/>
      <c r="D342" s="2263"/>
      <c r="E342" s="2263"/>
      <c r="F342" s="2263"/>
      <c r="G342" s="2263"/>
      <c r="H342" s="2263"/>
      <c r="I342" s="2263"/>
      <c r="J342" s="2263"/>
      <c r="K342" s="2263"/>
      <c r="L342" s="2263"/>
      <c r="M342" s="2263"/>
      <c r="N342" s="2263"/>
      <c r="O342" s="2263"/>
      <c r="P342" s="2263"/>
      <c r="Q342" s="2263"/>
      <c r="R342" s="2263"/>
    </row>
    <row r="343" spans="1:18" s="197" customFormat="1" hidden="1" x14ac:dyDescent="0.25">
      <c r="A343" s="93" t="s">
        <v>302</v>
      </c>
      <c r="B343" s="438">
        <v>58</v>
      </c>
      <c r="C343" s="446">
        <f>SUM(B343/B347)</f>
        <v>2.4935511607910577E-2</v>
      </c>
      <c r="D343" s="438">
        <v>5</v>
      </c>
      <c r="E343" s="446">
        <f>SUM(D343/D347)</f>
        <v>0.21739130434782608</v>
      </c>
      <c r="F343" s="438">
        <v>0</v>
      </c>
      <c r="G343" s="446">
        <f>SUM(F343/F347)</f>
        <v>0</v>
      </c>
      <c r="H343" s="438">
        <v>1</v>
      </c>
      <c r="I343" s="446">
        <f>SUM(H343/H347)</f>
        <v>2.3094688221709007E-3</v>
      </c>
      <c r="J343" s="438">
        <v>1</v>
      </c>
      <c r="K343" s="446">
        <f>SUM(J343/J347)</f>
        <v>2.8169014084507044E-3</v>
      </c>
      <c r="L343" s="438">
        <v>8</v>
      </c>
      <c r="M343" s="446">
        <f>SUM(L343/L347)</f>
        <v>0.10256410256410256</v>
      </c>
      <c r="N343" s="438">
        <v>2</v>
      </c>
      <c r="O343" s="446">
        <f>SUM(N343/N347)</f>
        <v>0.13333333333333333</v>
      </c>
      <c r="P343" s="438">
        <v>0</v>
      </c>
      <c r="Q343" s="446">
        <f>SUM(P343/P347)</f>
        <v>0</v>
      </c>
      <c r="R343" s="623">
        <f>SUM(B343,D343,F343,H343,J343,L343,N343,P343)</f>
        <v>75</v>
      </c>
    </row>
    <row r="344" spans="1:18" s="197" customFormat="1" hidden="1" x14ac:dyDescent="0.25">
      <c r="A344" s="94" t="s">
        <v>303</v>
      </c>
      <c r="B344" s="438">
        <v>1242</v>
      </c>
      <c r="C344" s="450">
        <f>SUM(B344/B347)</f>
        <v>0.53396388650042992</v>
      </c>
      <c r="D344" s="438">
        <v>11</v>
      </c>
      <c r="E344" s="450">
        <f>SUM(D344/D347)</f>
        <v>0.47826086956521741</v>
      </c>
      <c r="F344" s="438">
        <v>45</v>
      </c>
      <c r="G344" s="450">
        <f>SUM(F344/F347)</f>
        <v>3.3632286995515695E-2</v>
      </c>
      <c r="H344" s="438">
        <v>166</v>
      </c>
      <c r="I344" s="450">
        <f>SUM(H344/H347)</f>
        <v>0.38337182448036949</v>
      </c>
      <c r="J344" s="438">
        <v>42</v>
      </c>
      <c r="K344" s="450">
        <f>SUM(J344/J347)</f>
        <v>0.11830985915492957</v>
      </c>
      <c r="L344" s="438">
        <v>57</v>
      </c>
      <c r="M344" s="450">
        <f>SUM(L344/L347)</f>
        <v>0.73076923076923073</v>
      </c>
      <c r="N344" s="438">
        <v>9</v>
      </c>
      <c r="O344" s="450">
        <f>SUM(N344/N347)</f>
        <v>0.6</v>
      </c>
      <c r="P344" s="438">
        <v>5</v>
      </c>
      <c r="Q344" s="450">
        <f>SUM(P344/P347)</f>
        <v>0.41666666666666669</v>
      </c>
      <c r="R344" s="449">
        <f>SUM(B344,D344,F344,H344,J344,L344,N344,P344)</f>
        <v>1577</v>
      </c>
    </row>
    <row r="345" spans="1:18" s="197" customFormat="1" hidden="1" x14ac:dyDescent="0.25">
      <c r="A345" s="94" t="s">
        <v>304</v>
      </c>
      <c r="B345" s="438">
        <v>804</v>
      </c>
      <c r="C345" s="450">
        <f>SUM(B345/B347)</f>
        <v>0.3456577815993121</v>
      </c>
      <c r="D345" s="438">
        <v>5</v>
      </c>
      <c r="E345" s="450">
        <f>SUM(D345/D347)</f>
        <v>0.21739130434782608</v>
      </c>
      <c r="F345" s="438">
        <v>471</v>
      </c>
      <c r="G345" s="450">
        <f>SUM(F345/F347)</f>
        <v>0.35201793721973096</v>
      </c>
      <c r="H345" s="438">
        <v>192</v>
      </c>
      <c r="I345" s="450">
        <f>SUM(H345/H347)</f>
        <v>0.44341801385681295</v>
      </c>
      <c r="J345" s="438">
        <v>66</v>
      </c>
      <c r="K345" s="450">
        <f>SUM(J345/J347)</f>
        <v>0.18591549295774648</v>
      </c>
      <c r="L345" s="438">
        <v>10</v>
      </c>
      <c r="M345" s="450">
        <f>SUM(L345/L347)</f>
        <v>0.12820512820512819</v>
      </c>
      <c r="N345" s="438">
        <v>2</v>
      </c>
      <c r="O345" s="450">
        <f>SUM(N345/N347)</f>
        <v>0.13333333333333333</v>
      </c>
      <c r="P345" s="438">
        <v>3</v>
      </c>
      <c r="Q345" s="450">
        <f>SUM(P345/P347)</f>
        <v>0.25</v>
      </c>
      <c r="R345" s="449">
        <f>SUM(B345,D345,F345,H345,J345,L345,N345,P345)</f>
        <v>1553</v>
      </c>
    </row>
    <row r="346" spans="1:18" s="197" customFormat="1" ht="15.75" hidden="1" thickBot="1" x14ac:dyDescent="0.3">
      <c r="A346" s="111" t="s">
        <v>413</v>
      </c>
      <c r="B346" s="442">
        <v>222</v>
      </c>
      <c r="C346" s="453">
        <f>SUM(B346/B347)</f>
        <v>9.544282029234738E-2</v>
      </c>
      <c r="D346" s="442">
        <v>2</v>
      </c>
      <c r="E346" s="453">
        <f>SUM(D346/D347)</f>
        <v>8.6956521739130432E-2</v>
      </c>
      <c r="F346" s="442">
        <v>822</v>
      </c>
      <c r="G346" s="453">
        <f>SUM(F346/F347)</f>
        <v>0.61434977578475336</v>
      </c>
      <c r="H346" s="442">
        <v>74</v>
      </c>
      <c r="I346" s="453">
        <f>SUM(H346/H347)</f>
        <v>0.17090069284064666</v>
      </c>
      <c r="J346" s="442">
        <v>246</v>
      </c>
      <c r="K346" s="453">
        <f>SUM(J346/J347)</f>
        <v>0.6929577464788732</v>
      </c>
      <c r="L346" s="442">
        <v>3</v>
      </c>
      <c r="M346" s="453">
        <f>SUM(L346/L347)</f>
        <v>3.8461538461538464E-2</v>
      </c>
      <c r="N346" s="442">
        <v>2</v>
      </c>
      <c r="O346" s="453">
        <f>SUM(N346/N347)</f>
        <v>0.13333333333333333</v>
      </c>
      <c r="P346" s="442">
        <v>4</v>
      </c>
      <c r="Q346" s="453">
        <f>SUM(P346/P347)</f>
        <v>0.33333333333333331</v>
      </c>
      <c r="R346" s="456">
        <f>SUM(B346,D346,F346,H346,J346,L346,N346,P346)</f>
        <v>1375</v>
      </c>
    </row>
    <row r="347" spans="1:18" s="197" customFormat="1" ht="16.5" hidden="1" thickTop="1" thickBot="1" x14ac:dyDescent="0.3">
      <c r="A347" s="125" t="s">
        <v>402</v>
      </c>
      <c r="B347" s="388">
        <f>SUM(B343:B346)</f>
        <v>2326</v>
      </c>
      <c r="C347" s="1336">
        <f>SUM(B347/B347)</f>
        <v>1</v>
      </c>
      <c r="D347" s="388">
        <f>SUM(D343:D346)</f>
        <v>23</v>
      </c>
      <c r="E347" s="1336">
        <f>SUM(E343:E346)</f>
        <v>1</v>
      </c>
      <c r="F347" s="388">
        <f>SUM(F343:F346)</f>
        <v>1338</v>
      </c>
      <c r="G347" s="1336">
        <f>SUM(F347/F504)</f>
        <v>0.76720183486238536</v>
      </c>
      <c r="H347" s="388">
        <f>SUM(H343:H346)</f>
        <v>433</v>
      </c>
      <c r="I347" s="1336">
        <f>SUM(H347/H504)</f>
        <v>1.0612745098039216</v>
      </c>
      <c r="J347" s="388">
        <f>SUM(J343:J346)</f>
        <v>355</v>
      </c>
      <c r="K347" s="1336">
        <f>SUM(J347/J504)</f>
        <v>0.73958333333333337</v>
      </c>
      <c r="L347" s="388">
        <f>SUM(L343:L346)</f>
        <v>78</v>
      </c>
      <c r="M347" s="1336">
        <f>SUM(L347/L504)</f>
        <v>1.0985915492957747</v>
      </c>
      <c r="N347" s="388">
        <f>SUM(N343:N346)</f>
        <v>15</v>
      </c>
      <c r="O347" s="1336">
        <f>SUM(N347/N504)</f>
        <v>0.42857142857142855</v>
      </c>
      <c r="P347" s="388">
        <f>SUM(P343:P346)</f>
        <v>12</v>
      </c>
      <c r="Q347" s="1336">
        <f>SUM(P347/P504)</f>
        <v>1.5</v>
      </c>
      <c r="R347" s="388">
        <f>SUM(R343:R346)</f>
        <v>4580</v>
      </c>
    </row>
    <row r="348" spans="1:18" s="197" customFormat="1" ht="15.75" hidden="1" thickBot="1" x14ac:dyDescent="0.3">
      <c r="A348" s="2262" t="s">
        <v>414</v>
      </c>
      <c r="B348" s="2263"/>
      <c r="C348" s="2263"/>
      <c r="D348" s="2263"/>
      <c r="E348" s="2263"/>
      <c r="F348" s="2263"/>
      <c r="G348" s="2263"/>
      <c r="H348" s="2263"/>
      <c r="I348" s="2263"/>
      <c r="J348" s="2263"/>
      <c r="K348" s="2263"/>
      <c r="L348" s="2263"/>
      <c r="M348" s="2263"/>
      <c r="N348" s="2263"/>
      <c r="O348" s="2263"/>
      <c r="P348" s="2263"/>
      <c r="Q348" s="2263"/>
      <c r="R348" s="2263"/>
    </row>
    <row r="349" spans="1:18" s="197" customFormat="1" hidden="1" x14ac:dyDescent="0.25">
      <c r="A349" s="110"/>
      <c r="B349" s="243" t="s">
        <v>415</v>
      </c>
      <c r="C349" s="244" t="s">
        <v>307</v>
      </c>
      <c r="D349" s="245" t="s">
        <v>415</v>
      </c>
      <c r="E349" s="246" t="s">
        <v>307</v>
      </c>
      <c r="F349" s="244" t="s">
        <v>415</v>
      </c>
      <c r="G349" s="244" t="s">
        <v>307</v>
      </c>
      <c r="H349" s="245" t="s">
        <v>415</v>
      </c>
      <c r="I349" s="246" t="s">
        <v>307</v>
      </c>
      <c r="J349" s="313" t="s">
        <v>415</v>
      </c>
      <c r="K349" s="245" t="s">
        <v>307</v>
      </c>
      <c r="L349" s="246" t="s">
        <v>415</v>
      </c>
      <c r="M349" s="244" t="s">
        <v>307</v>
      </c>
      <c r="N349" s="244" t="s">
        <v>415</v>
      </c>
      <c r="O349" s="244" t="s">
        <v>307</v>
      </c>
      <c r="P349" s="245" t="s">
        <v>415</v>
      </c>
      <c r="Q349" s="246" t="s">
        <v>307</v>
      </c>
      <c r="R349" s="245" t="s">
        <v>415</v>
      </c>
    </row>
    <row r="350" spans="1:18" s="197" customFormat="1" hidden="1" x14ac:dyDescent="0.25">
      <c r="A350" s="94" t="s">
        <v>416</v>
      </c>
      <c r="B350" s="457">
        <v>7.43</v>
      </c>
      <c r="C350" s="458">
        <v>7</v>
      </c>
      <c r="D350" s="457">
        <v>8.1300000000000008</v>
      </c>
      <c r="E350" s="459">
        <v>9</v>
      </c>
      <c r="F350" s="460">
        <v>6</v>
      </c>
      <c r="G350" s="458">
        <v>5</v>
      </c>
      <c r="H350" s="457">
        <v>10.4</v>
      </c>
      <c r="I350" s="461">
        <v>12</v>
      </c>
      <c r="J350" s="460">
        <v>19.03</v>
      </c>
      <c r="K350" s="462">
        <v>18</v>
      </c>
      <c r="L350" s="463">
        <v>7.96</v>
      </c>
      <c r="M350" s="458">
        <v>7</v>
      </c>
      <c r="N350" s="460">
        <v>16.13</v>
      </c>
      <c r="O350" s="458">
        <v>16</v>
      </c>
      <c r="P350" s="457">
        <v>12.92</v>
      </c>
      <c r="Q350" s="461">
        <v>16</v>
      </c>
      <c r="R350" s="457">
        <v>8.25</v>
      </c>
    </row>
    <row r="351" spans="1:18" s="197" customFormat="1" ht="15" hidden="1" customHeight="1" x14ac:dyDescent="0.25">
      <c r="A351" s="97" t="s">
        <v>417</v>
      </c>
      <c r="B351" s="457">
        <v>1.28</v>
      </c>
      <c r="C351" s="458">
        <v>1</v>
      </c>
      <c r="D351" s="457">
        <v>1.26</v>
      </c>
      <c r="E351" s="459">
        <v>1</v>
      </c>
      <c r="F351" s="460">
        <v>1.75</v>
      </c>
      <c r="G351" s="458">
        <v>2</v>
      </c>
      <c r="H351" s="457">
        <v>1.1000000000000001</v>
      </c>
      <c r="I351" s="461">
        <v>1</v>
      </c>
      <c r="J351" s="460">
        <v>1.54</v>
      </c>
      <c r="K351" s="462">
        <v>1</v>
      </c>
      <c r="L351" s="463">
        <v>1.35</v>
      </c>
      <c r="M351" s="458">
        <v>1</v>
      </c>
      <c r="N351" s="460">
        <v>1.53</v>
      </c>
      <c r="O351" s="458">
        <v>1</v>
      </c>
      <c r="P351" s="457">
        <v>1.5</v>
      </c>
      <c r="Q351" s="461">
        <v>1</v>
      </c>
      <c r="R351" s="457">
        <v>1.42</v>
      </c>
    </row>
    <row r="352" spans="1:18" s="197" customFormat="1" ht="15.75" hidden="1" thickBot="1" x14ac:dyDescent="0.3">
      <c r="A352" s="96" t="s">
        <v>418</v>
      </c>
      <c r="B352" s="464">
        <v>12.01</v>
      </c>
      <c r="C352" s="465">
        <v>10</v>
      </c>
      <c r="D352" s="464">
        <v>7.65</v>
      </c>
      <c r="E352" s="466">
        <v>3</v>
      </c>
      <c r="F352" s="467">
        <v>28.34</v>
      </c>
      <c r="G352" s="465">
        <v>27</v>
      </c>
      <c r="H352" s="464">
        <v>15.95</v>
      </c>
      <c r="I352" s="468">
        <v>14</v>
      </c>
      <c r="J352" s="467">
        <v>45.02</v>
      </c>
      <c r="K352" s="469">
        <v>41</v>
      </c>
      <c r="L352" s="470">
        <v>7.32</v>
      </c>
      <c r="M352" s="465">
        <v>4</v>
      </c>
      <c r="N352" s="467">
        <v>9.5299999999999994</v>
      </c>
      <c r="O352" s="465">
        <v>5</v>
      </c>
      <c r="P352" s="464">
        <v>20.079999999999998</v>
      </c>
      <c r="Q352" s="468">
        <v>14</v>
      </c>
      <c r="R352" s="464">
        <v>19.62</v>
      </c>
    </row>
    <row r="353" spans="1:18" s="197" customFormat="1" ht="15.75" hidden="1" customHeight="1" thickBot="1" x14ac:dyDescent="0.3">
      <c r="A353" s="2265" t="s">
        <v>424</v>
      </c>
      <c r="B353" s="2266"/>
      <c r="C353" s="2266"/>
      <c r="D353" s="2266"/>
      <c r="E353" s="2266"/>
      <c r="F353" s="2266"/>
      <c r="G353" s="2266"/>
      <c r="H353" s="2266"/>
      <c r="I353" s="2266"/>
      <c r="J353" s="2266"/>
      <c r="K353" s="2266"/>
      <c r="L353" s="2266"/>
      <c r="M353" s="2266"/>
      <c r="N353" s="2266"/>
      <c r="O353" s="2266"/>
      <c r="P353" s="2266"/>
      <c r="Q353" s="2266"/>
      <c r="R353" s="2266"/>
    </row>
    <row r="354" spans="1:18" s="197" customFormat="1" ht="40.5" hidden="1" customHeight="1" thickBot="1" x14ac:dyDescent="0.3">
      <c r="A354" s="107"/>
      <c r="B354" s="2275" t="s">
        <v>393</v>
      </c>
      <c r="C354" s="2276"/>
      <c r="D354" s="2275" t="s">
        <v>394</v>
      </c>
      <c r="E354" s="2276"/>
      <c r="F354" s="2275" t="s">
        <v>294</v>
      </c>
      <c r="G354" s="2276"/>
      <c r="H354" s="2275" t="s">
        <v>297</v>
      </c>
      <c r="I354" s="2276"/>
      <c r="J354" s="2275" t="s">
        <v>395</v>
      </c>
      <c r="K354" s="2276"/>
      <c r="L354" s="2275" t="s">
        <v>396</v>
      </c>
      <c r="M354" s="2276"/>
      <c r="N354" s="2275" t="s">
        <v>397</v>
      </c>
      <c r="O354" s="2276"/>
      <c r="P354" s="2275" t="s">
        <v>398</v>
      </c>
      <c r="Q354" s="2276"/>
      <c r="R354" s="1276" t="s">
        <v>399</v>
      </c>
    </row>
    <row r="355" spans="1:18" s="197" customFormat="1" ht="15.75" hidden="1" thickBot="1" x14ac:dyDescent="0.3">
      <c r="A355" s="2127" t="s">
        <v>425</v>
      </c>
      <c r="B355" s="2128"/>
      <c r="C355" s="2128"/>
      <c r="D355" s="2128"/>
      <c r="E355" s="2128"/>
      <c r="F355" s="2128"/>
      <c r="G355" s="2128"/>
      <c r="H355" s="2128"/>
      <c r="I355" s="2128"/>
      <c r="J355" s="2128"/>
      <c r="K355" s="2128"/>
      <c r="L355" s="2128"/>
      <c r="M355" s="2128"/>
      <c r="N355" s="2128"/>
      <c r="O355" s="2128"/>
      <c r="P355" s="2128"/>
      <c r="Q355" s="2128"/>
      <c r="R355" s="2128"/>
    </row>
    <row r="356" spans="1:18" s="197" customFormat="1" hidden="1" x14ac:dyDescent="0.25">
      <c r="A356" s="102" t="s">
        <v>276</v>
      </c>
      <c r="B356" s="419">
        <v>143</v>
      </c>
      <c r="C356" s="420">
        <f>B356/B364</f>
        <v>5.8343533251733984E-2</v>
      </c>
      <c r="D356" s="419">
        <v>1</v>
      </c>
      <c r="E356" s="420">
        <f>D356/D364</f>
        <v>3.7037037037037035E-2</v>
      </c>
      <c r="F356" s="419">
        <v>18</v>
      </c>
      <c r="G356" s="420">
        <f>F356/F364</f>
        <v>1.0714285714285714E-2</v>
      </c>
      <c r="H356" s="419">
        <v>2</v>
      </c>
      <c r="I356" s="420">
        <f>H356/H364</f>
        <v>5.1813471502590676E-3</v>
      </c>
      <c r="J356" s="419">
        <v>0</v>
      </c>
      <c r="K356" s="420">
        <f>J356/J364</f>
        <v>0</v>
      </c>
      <c r="L356" s="419">
        <v>5</v>
      </c>
      <c r="M356" s="420">
        <f>L356/L364</f>
        <v>9.2592592592592587E-2</v>
      </c>
      <c r="N356" s="419">
        <v>0</v>
      </c>
      <c r="O356" s="420">
        <f>N356/N364</f>
        <v>0</v>
      </c>
      <c r="P356" s="419">
        <v>2</v>
      </c>
      <c r="Q356" s="420">
        <f>P356/P364</f>
        <v>0.2</v>
      </c>
      <c r="R356" s="423">
        <f>SUM(B356,D356,F356,H356,J356,L356,N356,P356)</f>
        <v>171</v>
      </c>
    </row>
    <row r="357" spans="1:18" s="197" customFormat="1" hidden="1" x14ac:dyDescent="0.25">
      <c r="A357" s="100" t="s">
        <v>277</v>
      </c>
      <c r="B357" s="424">
        <v>356</v>
      </c>
      <c r="C357" s="425">
        <f>B357/B364</f>
        <v>0.14524683802529581</v>
      </c>
      <c r="D357" s="424">
        <v>3</v>
      </c>
      <c r="E357" s="425">
        <f>D357/D364</f>
        <v>0.1111111111111111</v>
      </c>
      <c r="F357" s="424">
        <v>464</v>
      </c>
      <c r="G357" s="425">
        <f>F357/F364</f>
        <v>0.27619047619047621</v>
      </c>
      <c r="H357" s="424">
        <v>20</v>
      </c>
      <c r="I357" s="425">
        <f>H357/H364</f>
        <v>5.181347150259067E-2</v>
      </c>
      <c r="J357" s="424">
        <v>0</v>
      </c>
      <c r="K357" s="425">
        <f>J357/J364</f>
        <v>0</v>
      </c>
      <c r="L357" s="424">
        <v>16</v>
      </c>
      <c r="M357" s="425">
        <f>L357/L364</f>
        <v>0.29629629629629628</v>
      </c>
      <c r="N357" s="424">
        <v>0</v>
      </c>
      <c r="O357" s="425">
        <f>N357/N364</f>
        <v>0</v>
      </c>
      <c r="P357" s="424">
        <v>4</v>
      </c>
      <c r="Q357" s="425">
        <f>P357/P364</f>
        <v>0.4</v>
      </c>
      <c r="R357" s="428">
        <f>SUM(B357,D357,F357,H357,J357,L357,N357,P357)</f>
        <v>863</v>
      </c>
    </row>
    <row r="358" spans="1:18" s="197" customFormat="1" hidden="1" x14ac:dyDescent="0.25">
      <c r="A358" s="100" t="s">
        <v>278</v>
      </c>
      <c r="B358" s="424">
        <v>501</v>
      </c>
      <c r="C358" s="425">
        <f>B358/B364</f>
        <v>0.204406364749082</v>
      </c>
      <c r="D358" s="424">
        <v>3</v>
      </c>
      <c r="E358" s="425">
        <f>D358/D364</f>
        <v>0.1111111111111111</v>
      </c>
      <c r="F358" s="424">
        <v>377</v>
      </c>
      <c r="G358" s="425">
        <f>F358/F364</f>
        <v>0.22440476190476191</v>
      </c>
      <c r="H358" s="424">
        <v>37</v>
      </c>
      <c r="I358" s="425">
        <f>H358/H364</f>
        <v>9.585492227979274E-2</v>
      </c>
      <c r="J358" s="424">
        <v>0</v>
      </c>
      <c r="K358" s="425">
        <f>J358/J364</f>
        <v>0</v>
      </c>
      <c r="L358" s="424">
        <v>8</v>
      </c>
      <c r="M358" s="425">
        <f>L358/L364</f>
        <v>0.14814814814814814</v>
      </c>
      <c r="N358" s="424">
        <v>0</v>
      </c>
      <c r="O358" s="425">
        <f>N358/N364</f>
        <v>0</v>
      </c>
      <c r="P358" s="424">
        <v>1</v>
      </c>
      <c r="Q358" s="425">
        <f>P358/P364</f>
        <v>0.1</v>
      </c>
      <c r="R358" s="428">
        <f t="shared" ref="R358:R363" si="59">SUM(B358,D358,F358,H358,J358,L358,N358,P358)</f>
        <v>927</v>
      </c>
    </row>
    <row r="359" spans="1:18" s="197" customFormat="1" hidden="1" x14ac:dyDescent="0.25">
      <c r="A359" s="100" t="s">
        <v>279</v>
      </c>
      <c r="B359" s="424">
        <v>534</v>
      </c>
      <c r="C359" s="425">
        <f>B359/B364</f>
        <v>0.21787025703794369</v>
      </c>
      <c r="D359" s="424">
        <v>7</v>
      </c>
      <c r="E359" s="425">
        <f>D359/D364</f>
        <v>0.25925925925925924</v>
      </c>
      <c r="F359" s="424">
        <v>350</v>
      </c>
      <c r="G359" s="425">
        <f>F359/F364</f>
        <v>0.20833333333333334</v>
      </c>
      <c r="H359" s="424">
        <v>75</v>
      </c>
      <c r="I359" s="425">
        <f>H359/H364</f>
        <v>0.19430051813471502</v>
      </c>
      <c r="J359" s="424">
        <v>0</v>
      </c>
      <c r="K359" s="425">
        <f>J359/J364</f>
        <v>0</v>
      </c>
      <c r="L359" s="424">
        <v>6</v>
      </c>
      <c r="M359" s="425">
        <f>L359/L364</f>
        <v>0.1111111111111111</v>
      </c>
      <c r="N359" s="424">
        <v>0</v>
      </c>
      <c r="O359" s="425">
        <f>N359/N364</f>
        <v>0</v>
      </c>
      <c r="P359" s="424">
        <v>0</v>
      </c>
      <c r="Q359" s="425">
        <f>P359/P364</f>
        <v>0</v>
      </c>
      <c r="R359" s="428">
        <f t="shared" si="59"/>
        <v>972</v>
      </c>
    </row>
    <row r="360" spans="1:18" s="197" customFormat="1" hidden="1" x14ac:dyDescent="0.25">
      <c r="A360" s="100" t="s">
        <v>280</v>
      </c>
      <c r="B360" s="424">
        <v>349</v>
      </c>
      <c r="C360" s="425">
        <f>B360/B364</f>
        <v>0.14239086087311301</v>
      </c>
      <c r="D360" s="424">
        <v>4</v>
      </c>
      <c r="E360" s="425">
        <f>D360/D364</f>
        <v>0.14814814814814814</v>
      </c>
      <c r="F360" s="424">
        <v>219</v>
      </c>
      <c r="G360" s="425">
        <f>F360/F364</f>
        <v>0.13035714285714287</v>
      </c>
      <c r="H360" s="424">
        <v>78</v>
      </c>
      <c r="I360" s="425">
        <f>H360/H364</f>
        <v>0.20207253886010362</v>
      </c>
      <c r="J360" s="424">
        <v>0</v>
      </c>
      <c r="K360" s="425">
        <f>J360/J364</f>
        <v>0</v>
      </c>
      <c r="L360" s="424">
        <v>5</v>
      </c>
      <c r="M360" s="425">
        <f>L360/L364</f>
        <v>9.2592592592592587E-2</v>
      </c>
      <c r="N360" s="424">
        <v>0</v>
      </c>
      <c r="O360" s="425">
        <f>N360/N364</f>
        <v>0</v>
      </c>
      <c r="P360" s="424">
        <v>0</v>
      </c>
      <c r="Q360" s="425">
        <f>P360/P364</f>
        <v>0</v>
      </c>
      <c r="R360" s="428">
        <f t="shared" si="59"/>
        <v>655</v>
      </c>
    </row>
    <row r="361" spans="1:18" s="197" customFormat="1" hidden="1" x14ac:dyDescent="0.25">
      <c r="A361" s="100" t="s">
        <v>281</v>
      </c>
      <c r="B361" s="424">
        <v>354</v>
      </c>
      <c r="C361" s="425">
        <f>B361/B364</f>
        <v>0.14443084455324356</v>
      </c>
      <c r="D361" s="424">
        <v>3</v>
      </c>
      <c r="E361" s="425">
        <f>D361/D364</f>
        <v>0.1111111111111111</v>
      </c>
      <c r="F361" s="424">
        <v>172</v>
      </c>
      <c r="G361" s="425">
        <f>F361/F364</f>
        <v>0.10238095238095238</v>
      </c>
      <c r="H361" s="424">
        <v>98</v>
      </c>
      <c r="I361" s="425">
        <f>H361/H364</f>
        <v>0.25388601036269431</v>
      </c>
      <c r="J361" s="424">
        <v>0</v>
      </c>
      <c r="K361" s="425">
        <f>J361/J364</f>
        <v>0</v>
      </c>
      <c r="L361" s="424">
        <v>5</v>
      </c>
      <c r="M361" s="425">
        <f>L361/L364</f>
        <v>9.2592592592592587E-2</v>
      </c>
      <c r="N361" s="424">
        <v>3</v>
      </c>
      <c r="O361" s="425">
        <f>N361/N364</f>
        <v>0.16666666666666666</v>
      </c>
      <c r="P361" s="424">
        <v>2</v>
      </c>
      <c r="Q361" s="425">
        <f>P361/P364</f>
        <v>0.2</v>
      </c>
      <c r="R361" s="428">
        <f t="shared" si="59"/>
        <v>637</v>
      </c>
    </row>
    <row r="362" spans="1:18" s="197" customFormat="1" hidden="1" x14ac:dyDescent="0.25">
      <c r="A362" s="100" t="s">
        <v>282</v>
      </c>
      <c r="B362" s="424">
        <v>194</v>
      </c>
      <c r="C362" s="425">
        <f>B362/B364</f>
        <v>7.9151366789065689E-2</v>
      </c>
      <c r="D362" s="424">
        <v>6</v>
      </c>
      <c r="E362" s="425">
        <f>D362/D364</f>
        <v>0.22222222222222221</v>
      </c>
      <c r="F362" s="424">
        <v>69</v>
      </c>
      <c r="G362" s="425">
        <f>F362/F364</f>
        <v>4.1071428571428571E-2</v>
      </c>
      <c r="H362" s="424">
        <v>65</v>
      </c>
      <c r="I362" s="425">
        <f>H362/H364</f>
        <v>0.16839378238341968</v>
      </c>
      <c r="J362" s="424">
        <v>0</v>
      </c>
      <c r="K362" s="425">
        <f>J362/J364</f>
        <v>0</v>
      </c>
      <c r="L362" s="424">
        <v>8</v>
      </c>
      <c r="M362" s="425">
        <f>L362/L364</f>
        <v>0.14814814814814814</v>
      </c>
      <c r="N362" s="424">
        <v>10</v>
      </c>
      <c r="O362" s="425">
        <f>N362/N364</f>
        <v>0.55555555555555558</v>
      </c>
      <c r="P362" s="424">
        <v>1</v>
      </c>
      <c r="Q362" s="425">
        <f>P362/P364</f>
        <v>0.1</v>
      </c>
      <c r="R362" s="428">
        <f t="shared" si="59"/>
        <v>353</v>
      </c>
    </row>
    <row r="363" spans="1:18" s="197" customFormat="1" ht="15.75" hidden="1" thickBot="1" x14ac:dyDescent="0.3">
      <c r="A363" s="692" t="s">
        <v>401</v>
      </c>
      <c r="B363" s="429">
        <v>20</v>
      </c>
      <c r="C363" s="430">
        <f>B363/B364</f>
        <v>8.1599347205222363E-3</v>
      </c>
      <c r="D363" s="429">
        <v>0</v>
      </c>
      <c r="E363" s="430">
        <f>D363/D364</f>
        <v>0</v>
      </c>
      <c r="F363" s="429">
        <v>11</v>
      </c>
      <c r="G363" s="430">
        <f>F363/F364</f>
        <v>6.5476190476190478E-3</v>
      </c>
      <c r="H363" s="429">
        <v>11</v>
      </c>
      <c r="I363" s="430">
        <f>H363/H364</f>
        <v>2.8497409326424871E-2</v>
      </c>
      <c r="J363" s="429">
        <v>334</v>
      </c>
      <c r="K363" s="430">
        <f>J363/J364</f>
        <v>1</v>
      </c>
      <c r="L363" s="429">
        <v>1</v>
      </c>
      <c r="M363" s="430">
        <f>L363/L364</f>
        <v>1.8518518518518517E-2</v>
      </c>
      <c r="N363" s="429">
        <v>5</v>
      </c>
      <c r="O363" s="430">
        <f>N363/N364</f>
        <v>0.27777777777777779</v>
      </c>
      <c r="P363" s="429">
        <v>0</v>
      </c>
      <c r="Q363" s="430">
        <f>P363/P364</f>
        <v>0</v>
      </c>
      <c r="R363" s="433">
        <f t="shared" si="59"/>
        <v>382</v>
      </c>
    </row>
    <row r="364" spans="1:18" s="197" customFormat="1" ht="16.5" hidden="1" thickTop="1" thickBot="1" x14ac:dyDescent="0.3">
      <c r="A364" s="125" t="s">
        <v>402</v>
      </c>
      <c r="B364" s="119">
        <f t="shared" ref="B364:Q364" si="60">SUM(B356:B363)</f>
        <v>2451</v>
      </c>
      <c r="C364" s="253">
        <f t="shared" si="60"/>
        <v>1</v>
      </c>
      <c r="D364" s="119">
        <f t="shared" si="60"/>
        <v>27</v>
      </c>
      <c r="E364" s="253">
        <f t="shared" si="60"/>
        <v>0.99999999999999989</v>
      </c>
      <c r="F364" s="119">
        <f t="shared" si="60"/>
        <v>1680</v>
      </c>
      <c r="G364" s="253">
        <f t="shared" si="60"/>
        <v>1</v>
      </c>
      <c r="H364" s="119">
        <f t="shared" si="60"/>
        <v>386</v>
      </c>
      <c r="I364" s="253">
        <f t="shared" si="60"/>
        <v>0.99999999999999989</v>
      </c>
      <c r="J364" s="119">
        <f t="shared" si="60"/>
        <v>334</v>
      </c>
      <c r="K364" s="253">
        <f t="shared" si="60"/>
        <v>1</v>
      </c>
      <c r="L364" s="119">
        <f t="shared" si="60"/>
        <v>54</v>
      </c>
      <c r="M364" s="253">
        <f t="shared" si="60"/>
        <v>0.99999999999999989</v>
      </c>
      <c r="N364" s="119">
        <f t="shared" si="60"/>
        <v>18</v>
      </c>
      <c r="O364" s="253">
        <f t="shared" si="60"/>
        <v>1</v>
      </c>
      <c r="P364" s="119">
        <f t="shared" si="60"/>
        <v>10</v>
      </c>
      <c r="Q364" s="253">
        <f t="shared" si="60"/>
        <v>1.0000000000000002</v>
      </c>
      <c r="R364" s="119">
        <f>SUM(B364,D364,F364,H364,J364,L364,N364,P364)</f>
        <v>4960</v>
      </c>
    </row>
    <row r="365" spans="1:18" s="30" customFormat="1" ht="15.75" hidden="1" thickBot="1" x14ac:dyDescent="0.3">
      <c r="A365" s="2127" t="s">
        <v>426</v>
      </c>
      <c r="B365" s="2128"/>
      <c r="C365" s="2128"/>
      <c r="D365" s="2128"/>
      <c r="E365" s="2128"/>
      <c r="F365" s="2128"/>
      <c r="G365" s="2128"/>
      <c r="H365" s="2128"/>
      <c r="I365" s="2128"/>
      <c r="J365" s="2128"/>
      <c r="K365" s="2128"/>
      <c r="L365" s="2128"/>
      <c r="M365" s="2128"/>
      <c r="N365" s="2128"/>
      <c r="O365" s="2128"/>
      <c r="P365" s="2128"/>
      <c r="Q365" s="2128"/>
      <c r="R365" s="2128"/>
    </row>
    <row r="366" spans="1:18" s="197" customFormat="1" hidden="1" x14ac:dyDescent="0.25">
      <c r="A366" s="102" t="s">
        <v>286</v>
      </c>
      <c r="B366" s="434">
        <v>429</v>
      </c>
      <c r="C366" s="435">
        <f>SUM(B366/B372)</f>
        <v>0.17503059975520197</v>
      </c>
      <c r="D366" s="434">
        <v>5</v>
      </c>
      <c r="E366" s="435">
        <f>SUM(D366/D372)</f>
        <v>0.18518518518518517</v>
      </c>
      <c r="F366" s="434">
        <v>246</v>
      </c>
      <c r="G366" s="435">
        <f>SUM(F366/F372)</f>
        <v>0.14642857142857144</v>
      </c>
      <c r="H366" s="434">
        <v>49</v>
      </c>
      <c r="I366" s="435">
        <f>SUM(H366/H372)</f>
        <v>0.12694300518134716</v>
      </c>
      <c r="J366" s="434">
        <v>50</v>
      </c>
      <c r="K366" s="435">
        <f>SUM(J366/J372)</f>
        <v>0.1497005988023952</v>
      </c>
      <c r="L366" s="434">
        <v>14</v>
      </c>
      <c r="M366" s="435">
        <f>SUM(L366/L372)</f>
        <v>0.25925925925925924</v>
      </c>
      <c r="N366" s="434">
        <v>4</v>
      </c>
      <c r="O366" s="435">
        <f>SUM(N366/N372)</f>
        <v>0.22222222222222221</v>
      </c>
      <c r="P366" s="434">
        <v>1</v>
      </c>
      <c r="Q366" s="435">
        <f>SUM(P366/P372)</f>
        <v>0.1</v>
      </c>
      <c r="R366" s="423">
        <f t="shared" ref="R366:R371" si="61">SUM(B366,D366,F366,H366,J366,L366,N366,P366)</f>
        <v>798</v>
      </c>
    </row>
    <row r="367" spans="1:18" s="197" customFormat="1" hidden="1" x14ac:dyDescent="0.25">
      <c r="A367" s="100" t="s">
        <v>287</v>
      </c>
      <c r="B367" s="438">
        <v>174</v>
      </c>
      <c r="C367" s="439">
        <f>SUM(B367/B372)</f>
        <v>7.0991432068543456E-2</v>
      </c>
      <c r="D367" s="438">
        <v>3</v>
      </c>
      <c r="E367" s="439">
        <f>SUM(D367/D372)</f>
        <v>0.1111111111111111</v>
      </c>
      <c r="F367" s="438">
        <v>117</v>
      </c>
      <c r="G367" s="439">
        <f>SUM(F367/F372)</f>
        <v>6.9642857142857145E-2</v>
      </c>
      <c r="H367" s="438">
        <v>59</v>
      </c>
      <c r="I367" s="439">
        <f>SUM(H367/H372)</f>
        <v>0.15284974093264247</v>
      </c>
      <c r="J367" s="438">
        <v>18</v>
      </c>
      <c r="K367" s="439">
        <f>SUM(J367/J372)</f>
        <v>5.3892215568862277E-2</v>
      </c>
      <c r="L367" s="438">
        <v>17</v>
      </c>
      <c r="M367" s="439">
        <f>SUM(L367/L372)</f>
        <v>0.31481481481481483</v>
      </c>
      <c r="N367" s="438">
        <v>1</v>
      </c>
      <c r="O367" s="439">
        <f>SUM(N367/N372)</f>
        <v>5.5555555555555552E-2</v>
      </c>
      <c r="P367" s="438">
        <v>1</v>
      </c>
      <c r="Q367" s="439">
        <f>SUM(P367/P372)</f>
        <v>0.1</v>
      </c>
      <c r="R367" s="428">
        <f t="shared" si="61"/>
        <v>390</v>
      </c>
    </row>
    <row r="368" spans="1:18" s="197" customFormat="1" hidden="1" x14ac:dyDescent="0.25">
      <c r="A368" s="100" t="s">
        <v>288</v>
      </c>
      <c r="B368" s="438">
        <v>21</v>
      </c>
      <c r="C368" s="439">
        <f>SUM(B368/B372)</f>
        <v>8.5679314565483469E-3</v>
      </c>
      <c r="D368" s="438">
        <v>0</v>
      </c>
      <c r="E368" s="439">
        <f>SUM(D368/D372)</f>
        <v>0</v>
      </c>
      <c r="F368" s="438">
        <v>12</v>
      </c>
      <c r="G368" s="439">
        <f>SUM(F368/F372)</f>
        <v>7.1428571428571426E-3</v>
      </c>
      <c r="H368" s="438">
        <v>2</v>
      </c>
      <c r="I368" s="439">
        <f>SUM(H368/H372)</f>
        <v>5.1813471502590676E-3</v>
      </c>
      <c r="J368" s="438">
        <v>6</v>
      </c>
      <c r="K368" s="439">
        <f>SUM(J368/J372)</f>
        <v>1.7964071856287425E-2</v>
      </c>
      <c r="L368" s="438">
        <v>0</v>
      </c>
      <c r="M368" s="439">
        <f>SUM(L368/L372)</f>
        <v>0</v>
      </c>
      <c r="N368" s="438">
        <v>0</v>
      </c>
      <c r="O368" s="439">
        <f>SUM(N368/N372)</f>
        <v>0</v>
      </c>
      <c r="P368" s="438">
        <v>0</v>
      </c>
      <c r="Q368" s="439">
        <f>SUM(P368/P372)</f>
        <v>0</v>
      </c>
      <c r="R368" s="428">
        <f t="shared" si="61"/>
        <v>41</v>
      </c>
    </row>
    <row r="369" spans="1:18" s="197" customFormat="1" hidden="1" x14ac:dyDescent="0.25">
      <c r="A369" s="100" t="s">
        <v>289</v>
      </c>
      <c r="B369" s="438">
        <v>795</v>
      </c>
      <c r="C369" s="439">
        <f>SUM(B369/B372)</f>
        <v>0.32435740514075889</v>
      </c>
      <c r="D369" s="438">
        <v>8</v>
      </c>
      <c r="E369" s="439">
        <f>SUM(D369/D372)</f>
        <v>0.29629629629629628</v>
      </c>
      <c r="F369" s="438">
        <v>583</v>
      </c>
      <c r="G369" s="439">
        <f>SUM(F369/F372)</f>
        <v>0.34702380952380951</v>
      </c>
      <c r="H369" s="438">
        <v>125</v>
      </c>
      <c r="I369" s="439">
        <f>SUM(H369/H372)</f>
        <v>0.32383419689119169</v>
      </c>
      <c r="J369" s="438">
        <v>128</v>
      </c>
      <c r="K369" s="439">
        <f>SUM(J369/J372)</f>
        <v>0.38323353293413176</v>
      </c>
      <c r="L369" s="438">
        <v>7</v>
      </c>
      <c r="M369" s="439">
        <f>SUM(L369/L372)</f>
        <v>0.12962962962962962</v>
      </c>
      <c r="N369" s="438">
        <v>7</v>
      </c>
      <c r="O369" s="439">
        <f>SUM(N369/N372)</f>
        <v>0.3888888888888889</v>
      </c>
      <c r="P369" s="438">
        <v>2</v>
      </c>
      <c r="Q369" s="439">
        <f>SUM(P369/P372)</f>
        <v>0.2</v>
      </c>
      <c r="R369" s="428">
        <f t="shared" si="61"/>
        <v>1655</v>
      </c>
    </row>
    <row r="370" spans="1:18" s="197" customFormat="1" hidden="1" x14ac:dyDescent="0.25">
      <c r="A370" s="100" t="s">
        <v>290</v>
      </c>
      <c r="B370" s="438">
        <v>810</v>
      </c>
      <c r="C370" s="439">
        <f>SUM(B370/B372)</f>
        <v>0.33047735618115054</v>
      </c>
      <c r="D370" s="438">
        <v>9</v>
      </c>
      <c r="E370" s="439">
        <f>SUM(D370/D372)</f>
        <v>0.33333333333333331</v>
      </c>
      <c r="F370" s="438">
        <v>600</v>
      </c>
      <c r="G370" s="439">
        <f>SUM(F370/F372)</f>
        <v>0.35714285714285715</v>
      </c>
      <c r="H370" s="438">
        <v>128</v>
      </c>
      <c r="I370" s="439">
        <f>SUM(H370/H372)</f>
        <v>0.33160621761658032</v>
      </c>
      <c r="J370" s="438">
        <v>125</v>
      </c>
      <c r="K370" s="439">
        <f>SUM(J370/J372)</f>
        <v>0.37425149700598803</v>
      </c>
      <c r="L370" s="438">
        <v>10</v>
      </c>
      <c r="M370" s="439">
        <f>SUM(L370/L372)</f>
        <v>0.18518518518518517</v>
      </c>
      <c r="N370" s="438">
        <v>5</v>
      </c>
      <c r="O370" s="439">
        <f>SUM(N370/N372)</f>
        <v>0.27777777777777779</v>
      </c>
      <c r="P370" s="438">
        <v>5</v>
      </c>
      <c r="Q370" s="439">
        <f>SUM(P370/P372)</f>
        <v>0.5</v>
      </c>
      <c r="R370" s="428">
        <f t="shared" si="61"/>
        <v>1692</v>
      </c>
    </row>
    <row r="371" spans="1:18" s="197" customFormat="1" ht="15.75" hidden="1" thickBot="1" x14ac:dyDescent="0.3">
      <c r="A371" s="101" t="s">
        <v>291</v>
      </c>
      <c r="B371" s="442">
        <v>222</v>
      </c>
      <c r="C371" s="443">
        <f>SUM(B371/B372)</f>
        <v>9.057527539779682E-2</v>
      </c>
      <c r="D371" s="442">
        <v>2</v>
      </c>
      <c r="E371" s="443">
        <f>SUM(D371/D372)</f>
        <v>7.407407407407407E-2</v>
      </c>
      <c r="F371" s="442">
        <v>122</v>
      </c>
      <c r="G371" s="443">
        <f>SUM(F371/F372)</f>
        <v>7.2619047619047625E-2</v>
      </c>
      <c r="H371" s="442">
        <v>23</v>
      </c>
      <c r="I371" s="443">
        <f>SUM(H371/H372)</f>
        <v>5.9585492227979271E-2</v>
      </c>
      <c r="J371" s="442">
        <v>7</v>
      </c>
      <c r="K371" s="443">
        <f>SUM(J371/J372)</f>
        <v>2.0958083832335328E-2</v>
      </c>
      <c r="L371" s="442">
        <v>6</v>
      </c>
      <c r="M371" s="443">
        <f>SUM(L371/L372)</f>
        <v>0.1111111111111111</v>
      </c>
      <c r="N371" s="442">
        <v>1</v>
      </c>
      <c r="O371" s="443">
        <f>SUM(N371/N372)</f>
        <v>5.5555555555555552E-2</v>
      </c>
      <c r="P371" s="442">
        <v>1</v>
      </c>
      <c r="Q371" s="443">
        <f>SUM(P371/P372)</f>
        <v>0.1</v>
      </c>
      <c r="R371" s="433">
        <f t="shared" si="61"/>
        <v>384</v>
      </c>
    </row>
    <row r="372" spans="1:18" s="197" customFormat="1" ht="16.5" hidden="1" thickTop="1" thickBot="1" x14ac:dyDescent="0.3">
      <c r="A372" s="125" t="s">
        <v>402</v>
      </c>
      <c r="B372" s="119">
        <f t="shared" ref="B372:Q372" si="62">SUM(B366:B371)</f>
        <v>2451</v>
      </c>
      <c r="C372" s="253">
        <f t="shared" si="62"/>
        <v>1</v>
      </c>
      <c r="D372" s="119">
        <f t="shared" si="62"/>
        <v>27</v>
      </c>
      <c r="E372" s="253">
        <f t="shared" si="62"/>
        <v>0.99999999999999989</v>
      </c>
      <c r="F372" s="119">
        <f t="shared" si="62"/>
        <v>1680</v>
      </c>
      <c r="G372" s="253">
        <f t="shared" si="62"/>
        <v>1</v>
      </c>
      <c r="H372" s="119">
        <f t="shared" si="62"/>
        <v>386</v>
      </c>
      <c r="I372" s="253">
        <f t="shared" si="62"/>
        <v>1</v>
      </c>
      <c r="J372" s="119">
        <f t="shared" si="62"/>
        <v>334</v>
      </c>
      <c r="K372" s="253">
        <f t="shared" si="62"/>
        <v>1</v>
      </c>
      <c r="L372" s="119">
        <f t="shared" si="62"/>
        <v>54</v>
      </c>
      <c r="M372" s="253">
        <f t="shared" si="62"/>
        <v>1</v>
      </c>
      <c r="N372" s="119">
        <f t="shared" si="62"/>
        <v>18</v>
      </c>
      <c r="O372" s="253">
        <f t="shared" si="62"/>
        <v>1</v>
      </c>
      <c r="P372" s="119">
        <f t="shared" si="62"/>
        <v>10</v>
      </c>
      <c r="Q372" s="253">
        <f t="shared" si="62"/>
        <v>1</v>
      </c>
      <c r="R372" s="119">
        <f>SUM(B372,D372,F372,H372,J372,L372,N372,P372)</f>
        <v>4960</v>
      </c>
    </row>
    <row r="373" spans="1:18" s="197" customFormat="1" ht="15.75" hidden="1" customHeight="1" thickBot="1" x14ac:dyDescent="0.3">
      <c r="A373" s="2127" t="s">
        <v>427</v>
      </c>
      <c r="B373" s="2128"/>
      <c r="C373" s="2128"/>
      <c r="D373" s="2128"/>
      <c r="E373" s="2128"/>
      <c r="F373" s="2128"/>
      <c r="G373" s="2128"/>
      <c r="H373" s="2128"/>
      <c r="I373" s="2128"/>
      <c r="J373" s="2128"/>
      <c r="K373" s="2128"/>
      <c r="L373" s="2128"/>
      <c r="M373" s="2128"/>
      <c r="N373" s="2128"/>
      <c r="O373" s="2128"/>
      <c r="P373" s="2128"/>
      <c r="Q373" s="2128"/>
      <c r="R373" s="2128"/>
    </row>
    <row r="374" spans="1:18" s="197" customFormat="1" hidden="1" x14ac:dyDescent="0.25">
      <c r="A374" s="93" t="s">
        <v>406</v>
      </c>
      <c r="B374" s="434">
        <v>1618</v>
      </c>
      <c r="C374" s="435">
        <f>SUM(B374/B380)</f>
        <v>0.66013871889024889</v>
      </c>
      <c r="D374" s="434">
        <v>17</v>
      </c>
      <c r="E374" s="435">
        <f>SUM(D374/D380)</f>
        <v>0.62962962962962965</v>
      </c>
      <c r="F374" s="434">
        <v>726</v>
      </c>
      <c r="G374" s="435">
        <f>SUM(F374/F380)</f>
        <v>0.43214285714285716</v>
      </c>
      <c r="H374" s="434">
        <v>200</v>
      </c>
      <c r="I374" s="435">
        <f>SUM(H374/H380)</f>
        <v>0.51813471502590669</v>
      </c>
      <c r="J374" s="434">
        <v>225</v>
      </c>
      <c r="K374" s="435">
        <f>SUM(J374/J380)</f>
        <v>0.67365269461077848</v>
      </c>
      <c r="L374" s="434">
        <v>43</v>
      </c>
      <c r="M374" s="435">
        <f>SUM(L374/L380)</f>
        <v>0.79629629629629628</v>
      </c>
      <c r="N374" s="434">
        <v>9</v>
      </c>
      <c r="O374" s="435">
        <f>SUM(N374/N380)</f>
        <v>0.5</v>
      </c>
      <c r="P374" s="434">
        <v>6</v>
      </c>
      <c r="Q374" s="435">
        <f>SUM(P374/P380)</f>
        <v>0.6</v>
      </c>
      <c r="R374" s="423">
        <f t="shared" ref="R374:R379" si="63">SUM(B374,D374,F374,H374,J374,L374,N374,P374)</f>
        <v>2844</v>
      </c>
    </row>
    <row r="375" spans="1:18" s="197" customFormat="1" hidden="1" x14ac:dyDescent="0.25">
      <c r="A375" s="94" t="s">
        <v>407</v>
      </c>
      <c r="B375" s="438">
        <v>676</v>
      </c>
      <c r="C375" s="439">
        <f>SUM(B375/B380)</f>
        <v>0.27580579355365159</v>
      </c>
      <c r="D375" s="438">
        <v>6</v>
      </c>
      <c r="E375" s="439">
        <f>SUM(D375/D380)</f>
        <v>0.22222222222222221</v>
      </c>
      <c r="F375" s="438">
        <v>637</v>
      </c>
      <c r="G375" s="439">
        <f>SUM(F375/F380)</f>
        <v>0.37916666666666665</v>
      </c>
      <c r="H375" s="438">
        <v>171</v>
      </c>
      <c r="I375" s="439">
        <f>SUM(H375/H380)</f>
        <v>0.44300518134715028</v>
      </c>
      <c r="J375" s="438">
        <v>73</v>
      </c>
      <c r="K375" s="439">
        <f>SUM(J375/J380)</f>
        <v>0.21856287425149701</v>
      </c>
      <c r="L375" s="438">
        <v>10</v>
      </c>
      <c r="M375" s="439">
        <f>SUM(L375/L380)</f>
        <v>0.18518518518518517</v>
      </c>
      <c r="N375" s="438">
        <v>7</v>
      </c>
      <c r="O375" s="439">
        <f>SUM(N375/N380)</f>
        <v>0.3888888888888889</v>
      </c>
      <c r="P375" s="438">
        <v>4</v>
      </c>
      <c r="Q375" s="439">
        <f>SUM(P375/P380)</f>
        <v>0.4</v>
      </c>
      <c r="R375" s="428">
        <f t="shared" si="63"/>
        <v>1584</v>
      </c>
    </row>
    <row r="376" spans="1:18" s="197" customFormat="1" hidden="1" x14ac:dyDescent="0.25">
      <c r="A376" s="94" t="s">
        <v>408</v>
      </c>
      <c r="B376" s="438">
        <v>119</v>
      </c>
      <c r="C376" s="439">
        <f>SUM(B376/B380)</f>
        <v>4.8551611587107302E-2</v>
      </c>
      <c r="D376" s="438">
        <v>4</v>
      </c>
      <c r="E376" s="439">
        <f>SUM(D376/D380)</f>
        <v>0.14814814814814814</v>
      </c>
      <c r="F376" s="438">
        <v>247</v>
      </c>
      <c r="G376" s="439">
        <f>SUM(F376/F380)</f>
        <v>0.14702380952380953</v>
      </c>
      <c r="H376" s="438">
        <v>13</v>
      </c>
      <c r="I376" s="439">
        <f>SUM(H376/H380)</f>
        <v>3.367875647668394E-2</v>
      </c>
      <c r="J376" s="438">
        <v>19</v>
      </c>
      <c r="K376" s="439">
        <f>SUM(J376/J380)</f>
        <v>5.6886227544910177E-2</v>
      </c>
      <c r="L376" s="438">
        <v>1</v>
      </c>
      <c r="M376" s="439">
        <f>SUM(L376/L380)</f>
        <v>1.8518518518518517E-2</v>
      </c>
      <c r="N376" s="438">
        <v>0</v>
      </c>
      <c r="O376" s="439">
        <f>SUM(N376/N380)</f>
        <v>0</v>
      </c>
      <c r="P376" s="438">
        <v>0</v>
      </c>
      <c r="Q376" s="439">
        <f>SUM(P376/P380)</f>
        <v>0</v>
      </c>
      <c r="R376" s="428">
        <f t="shared" si="63"/>
        <v>403</v>
      </c>
    </row>
    <row r="377" spans="1:18" s="197" customFormat="1" hidden="1" x14ac:dyDescent="0.25">
      <c r="A377" s="94" t="s">
        <v>409</v>
      </c>
      <c r="B377" s="438">
        <v>26</v>
      </c>
      <c r="C377" s="439">
        <f>SUM(B377/B380)</f>
        <v>1.0607915136678907E-2</v>
      </c>
      <c r="D377" s="438">
        <v>0</v>
      </c>
      <c r="E377" s="439">
        <f>SUM(D377/D380)</f>
        <v>0</v>
      </c>
      <c r="F377" s="438">
        <v>65</v>
      </c>
      <c r="G377" s="439">
        <f>SUM(F377/F380)</f>
        <v>3.8690476190476192E-2</v>
      </c>
      <c r="H377" s="438">
        <v>2</v>
      </c>
      <c r="I377" s="439">
        <f>SUM(H377/H380)</f>
        <v>5.1813471502590676E-3</v>
      </c>
      <c r="J377" s="438">
        <v>8</v>
      </c>
      <c r="K377" s="439">
        <f>SUM(J377/J380)</f>
        <v>2.3952095808383235E-2</v>
      </c>
      <c r="L377" s="438">
        <v>0</v>
      </c>
      <c r="M377" s="439">
        <f>SUM(L377/L380)</f>
        <v>0</v>
      </c>
      <c r="N377" s="438">
        <v>0</v>
      </c>
      <c r="O377" s="439">
        <f>SUM(N377/N380)</f>
        <v>0</v>
      </c>
      <c r="P377" s="438">
        <v>0</v>
      </c>
      <c r="Q377" s="439">
        <f>SUM(P377/P380)</f>
        <v>0</v>
      </c>
      <c r="R377" s="428">
        <f t="shared" si="63"/>
        <v>101</v>
      </c>
    </row>
    <row r="378" spans="1:18" s="197" customFormat="1" hidden="1" x14ac:dyDescent="0.25">
      <c r="A378" s="94" t="s">
        <v>410</v>
      </c>
      <c r="B378" s="438">
        <v>8</v>
      </c>
      <c r="C378" s="439">
        <f>SUM(B378/B380)</f>
        <v>3.2639738882088943E-3</v>
      </c>
      <c r="D378" s="438">
        <v>0</v>
      </c>
      <c r="E378" s="439">
        <f>SUM(D378/D380)</f>
        <v>0</v>
      </c>
      <c r="F378" s="438">
        <v>5</v>
      </c>
      <c r="G378" s="439">
        <f>SUM(F378/F380)</f>
        <v>2.976190476190476E-3</v>
      </c>
      <c r="H378" s="438">
        <v>0</v>
      </c>
      <c r="I378" s="439">
        <f>SUM(H378/H380)</f>
        <v>0</v>
      </c>
      <c r="J378" s="438">
        <v>5</v>
      </c>
      <c r="K378" s="439">
        <f>SUM(J378/J380)</f>
        <v>1.4970059880239521E-2</v>
      </c>
      <c r="L378" s="438">
        <v>0</v>
      </c>
      <c r="M378" s="439">
        <f>SUM(L378/L380)</f>
        <v>0</v>
      </c>
      <c r="N378" s="438">
        <v>2</v>
      </c>
      <c r="O378" s="439">
        <f>SUM(N378/N380)</f>
        <v>0.1111111111111111</v>
      </c>
      <c r="P378" s="438">
        <v>0</v>
      </c>
      <c r="Q378" s="439">
        <f>SUM(P378/P380)</f>
        <v>0</v>
      </c>
      <c r="R378" s="428">
        <f t="shared" si="63"/>
        <v>20</v>
      </c>
    </row>
    <row r="379" spans="1:18" s="197" customFormat="1" ht="15.75" hidden="1" thickBot="1" x14ac:dyDescent="0.3">
      <c r="A379" s="111" t="s">
        <v>411</v>
      </c>
      <c r="B379" s="442">
        <v>4</v>
      </c>
      <c r="C379" s="443">
        <f>SUM(B379/B380)</f>
        <v>1.6319869441044472E-3</v>
      </c>
      <c r="D379" s="442">
        <v>0</v>
      </c>
      <c r="E379" s="443">
        <f>SUM(D379/D380)</f>
        <v>0</v>
      </c>
      <c r="F379" s="442">
        <v>0</v>
      </c>
      <c r="G379" s="443">
        <f>SUM(F379/F380)</f>
        <v>0</v>
      </c>
      <c r="H379" s="442">
        <v>0</v>
      </c>
      <c r="I379" s="443">
        <f>SUM(H379/H380)</f>
        <v>0</v>
      </c>
      <c r="J379" s="442">
        <v>4</v>
      </c>
      <c r="K379" s="443">
        <f>SUM(J379/J380)</f>
        <v>1.1976047904191617E-2</v>
      </c>
      <c r="L379" s="442">
        <v>0</v>
      </c>
      <c r="M379" s="443">
        <f>SUM(L379/L380)</f>
        <v>0</v>
      </c>
      <c r="N379" s="442">
        <v>0</v>
      </c>
      <c r="O379" s="443">
        <f>SUM(N379/N380)</f>
        <v>0</v>
      </c>
      <c r="P379" s="442">
        <v>0</v>
      </c>
      <c r="Q379" s="443">
        <f>SUM(P379/P380)</f>
        <v>0</v>
      </c>
      <c r="R379" s="433">
        <f t="shared" si="63"/>
        <v>8</v>
      </c>
    </row>
    <row r="380" spans="1:18" s="197" customFormat="1" ht="16.5" hidden="1" thickTop="1" thickBot="1" x14ac:dyDescent="0.3">
      <c r="A380" s="125" t="s">
        <v>402</v>
      </c>
      <c r="B380" s="119">
        <f t="shared" ref="B380:R380" si="64">SUM(B374:B379)</f>
        <v>2451</v>
      </c>
      <c r="C380" s="253">
        <f t="shared" si="64"/>
        <v>1</v>
      </c>
      <c r="D380" s="119">
        <f t="shared" si="64"/>
        <v>27</v>
      </c>
      <c r="E380" s="253">
        <f t="shared" si="64"/>
        <v>1</v>
      </c>
      <c r="F380" s="119">
        <f t="shared" si="64"/>
        <v>1680</v>
      </c>
      <c r="G380" s="253">
        <f t="shared" si="64"/>
        <v>1</v>
      </c>
      <c r="H380" s="119">
        <f t="shared" si="64"/>
        <v>386</v>
      </c>
      <c r="I380" s="253">
        <f t="shared" si="64"/>
        <v>1</v>
      </c>
      <c r="J380" s="119">
        <f t="shared" si="64"/>
        <v>334</v>
      </c>
      <c r="K380" s="253">
        <f t="shared" si="64"/>
        <v>0.99999999999999989</v>
      </c>
      <c r="L380" s="119">
        <f t="shared" si="64"/>
        <v>54</v>
      </c>
      <c r="M380" s="253">
        <f t="shared" si="64"/>
        <v>0.99999999999999989</v>
      </c>
      <c r="N380" s="119">
        <f t="shared" si="64"/>
        <v>18</v>
      </c>
      <c r="O380" s="253">
        <f t="shared" si="64"/>
        <v>1</v>
      </c>
      <c r="P380" s="119">
        <f t="shared" si="64"/>
        <v>10</v>
      </c>
      <c r="Q380" s="253">
        <f t="shared" si="64"/>
        <v>1</v>
      </c>
      <c r="R380" s="119">
        <f t="shared" si="64"/>
        <v>4960</v>
      </c>
    </row>
    <row r="381" spans="1:18" s="197" customFormat="1" ht="15.75" hidden="1" customHeight="1" thickBot="1" x14ac:dyDescent="0.3">
      <c r="A381" s="2127" t="s">
        <v>428</v>
      </c>
      <c r="B381" s="2128"/>
      <c r="C381" s="2128"/>
      <c r="D381" s="2128"/>
      <c r="E381" s="2128"/>
      <c r="F381" s="2128"/>
      <c r="G381" s="2128"/>
      <c r="H381" s="2128"/>
      <c r="I381" s="2128"/>
      <c r="J381" s="2128"/>
      <c r="K381" s="2128"/>
      <c r="L381" s="2128"/>
      <c r="M381" s="2128"/>
      <c r="N381" s="2128"/>
      <c r="O381" s="2128"/>
      <c r="P381" s="2128"/>
      <c r="Q381" s="2128"/>
      <c r="R381" s="2128"/>
    </row>
    <row r="382" spans="1:18" s="197" customFormat="1" hidden="1" x14ac:dyDescent="0.25">
      <c r="A382" s="93" t="s">
        <v>302</v>
      </c>
      <c r="B382" s="438">
        <v>75</v>
      </c>
      <c r="C382" s="446">
        <f>SUM(B382/B386)</f>
        <v>3.0599755201958383E-2</v>
      </c>
      <c r="D382" s="438">
        <v>0</v>
      </c>
      <c r="E382" s="446">
        <f>SUM(D382/D386)</f>
        <v>0</v>
      </c>
      <c r="F382" s="438">
        <v>0</v>
      </c>
      <c r="G382" s="446">
        <f>SUM(F382/F386)</f>
        <v>0</v>
      </c>
      <c r="H382" s="438">
        <v>2</v>
      </c>
      <c r="I382" s="446">
        <f>SUM(H382/H386)</f>
        <v>5.1813471502590676E-3</v>
      </c>
      <c r="J382" s="438">
        <v>0</v>
      </c>
      <c r="K382" s="446">
        <f>SUM(J382/J386)</f>
        <v>0</v>
      </c>
      <c r="L382" s="438">
        <v>2</v>
      </c>
      <c r="M382" s="446">
        <f>SUM(L382/L386)</f>
        <v>3.7037037037037035E-2</v>
      </c>
      <c r="N382" s="438">
        <v>1</v>
      </c>
      <c r="O382" s="446">
        <f>SUM(N382/N386)</f>
        <v>5.5555555555555552E-2</v>
      </c>
      <c r="P382" s="438">
        <v>0</v>
      </c>
      <c r="Q382" s="446">
        <f>SUM(P382/P386)</f>
        <v>0</v>
      </c>
      <c r="R382" s="623">
        <f>SUM(B382,D382,F382,H382,J382,L382,N382,P382)</f>
        <v>80</v>
      </c>
    </row>
    <row r="383" spans="1:18" s="197" customFormat="1" hidden="1" x14ac:dyDescent="0.25">
      <c r="A383" s="94" t="s">
        <v>303</v>
      </c>
      <c r="B383" s="438">
        <v>1298</v>
      </c>
      <c r="C383" s="450">
        <f>SUM(B383/B386)</f>
        <v>0.52957976336189305</v>
      </c>
      <c r="D383" s="438">
        <v>20</v>
      </c>
      <c r="E383" s="450">
        <f>SUM(D383/D386)</f>
        <v>0.7407407407407407</v>
      </c>
      <c r="F383" s="438">
        <v>34</v>
      </c>
      <c r="G383" s="450">
        <f>SUM(F383/F386)</f>
        <v>2.0238095238095239E-2</v>
      </c>
      <c r="H383" s="438">
        <v>105</v>
      </c>
      <c r="I383" s="450">
        <f>SUM(H383/H386)</f>
        <v>0.27202072538860106</v>
      </c>
      <c r="J383" s="438">
        <v>42</v>
      </c>
      <c r="K383" s="450">
        <f>SUM(J383/J386)</f>
        <v>0.12574850299401197</v>
      </c>
      <c r="L383" s="438">
        <v>41</v>
      </c>
      <c r="M383" s="450">
        <f>SUM(L383/L386)</f>
        <v>0.7592592592592593</v>
      </c>
      <c r="N383" s="438">
        <v>9</v>
      </c>
      <c r="O383" s="450">
        <f>SUM(N383/N386)</f>
        <v>0.5</v>
      </c>
      <c r="P383" s="438">
        <v>6</v>
      </c>
      <c r="Q383" s="450">
        <f>SUM(P383/P386)</f>
        <v>0.6</v>
      </c>
      <c r="R383" s="449">
        <f>SUM(B383,D383,F383,H383,J383,L383,N383,P383)</f>
        <v>1555</v>
      </c>
    </row>
    <row r="384" spans="1:18" s="197" customFormat="1" hidden="1" x14ac:dyDescent="0.25">
      <c r="A384" s="94" t="s">
        <v>304</v>
      </c>
      <c r="B384" s="438">
        <v>779</v>
      </c>
      <c r="C384" s="450">
        <f>SUM(B384/B386)</f>
        <v>0.31782945736434109</v>
      </c>
      <c r="D384" s="438">
        <v>4</v>
      </c>
      <c r="E384" s="450">
        <f>SUM(D384/D386)</f>
        <v>0.14814814814814814</v>
      </c>
      <c r="F384" s="438">
        <v>637</v>
      </c>
      <c r="G384" s="450">
        <f>SUM(F384/F386)</f>
        <v>0.37916666666666665</v>
      </c>
      <c r="H384" s="438">
        <v>190</v>
      </c>
      <c r="I384" s="450">
        <f>SUM(H384/H386)</f>
        <v>0.49222797927461137</v>
      </c>
      <c r="J384" s="438">
        <v>65</v>
      </c>
      <c r="K384" s="450">
        <f>SUM(J384/J386)</f>
        <v>0.19461077844311378</v>
      </c>
      <c r="L384" s="438">
        <v>8</v>
      </c>
      <c r="M384" s="450">
        <f>SUM(L384/L386)</f>
        <v>0.14814814814814814</v>
      </c>
      <c r="N384" s="438">
        <v>4</v>
      </c>
      <c r="O384" s="450">
        <f>SUM(N384/N386)</f>
        <v>0.22222222222222221</v>
      </c>
      <c r="P384" s="438">
        <v>3</v>
      </c>
      <c r="Q384" s="450">
        <f>SUM(P384/P386)</f>
        <v>0.3</v>
      </c>
      <c r="R384" s="449">
        <f>SUM(B384,D384,F384,H384,J384,L384,N384,P384)</f>
        <v>1690</v>
      </c>
    </row>
    <row r="385" spans="1:18" s="197" customFormat="1" ht="15.75" hidden="1" thickBot="1" x14ac:dyDescent="0.3">
      <c r="A385" s="111" t="s">
        <v>413</v>
      </c>
      <c r="B385" s="442">
        <v>299</v>
      </c>
      <c r="C385" s="453">
        <f>SUM(B385/B386)</f>
        <v>0.12199102407180742</v>
      </c>
      <c r="D385" s="442">
        <v>3</v>
      </c>
      <c r="E385" s="453">
        <f>SUM(D385/D386)</f>
        <v>0.1111111111111111</v>
      </c>
      <c r="F385" s="442">
        <v>1009</v>
      </c>
      <c r="G385" s="453">
        <f>SUM(F385/F386)</f>
        <v>0.60059523809523807</v>
      </c>
      <c r="H385" s="442">
        <v>89</v>
      </c>
      <c r="I385" s="453">
        <f>SUM(H385/H386)</f>
        <v>0.23056994818652848</v>
      </c>
      <c r="J385" s="442">
        <v>227</v>
      </c>
      <c r="K385" s="453">
        <f>SUM(J385/J386)</f>
        <v>0.67964071856287422</v>
      </c>
      <c r="L385" s="442">
        <v>3</v>
      </c>
      <c r="M385" s="453">
        <f>SUM(L385/L386)</f>
        <v>5.5555555555555552E-2</v>
      </c>
      <c r="N385" s="442">
        <v>4</v>
      </c>
      <c r="O385" s="453">
        <f>SUM(N385/N386)</f>
        <v>0.22222222222222221</v>
      </c>
      <c r="P385" s="442">
        <v>1</v>
      </c>
      <c r="Q385" s="453">
        <f>SUM(P385/P386)</f>
        <v>0.1</v>
      </c>
      <c r="R385" s="456">
        <f>SUM(B385,D385,F385,H385,J385,L385,N385,P385)</f>
        <v>1635</v>
      </c>
    </row>
    <row r="386" spans="1:18" s="197" customFormat="1" ht="16.5" hidden="1" thickTop="1" thickBot="1" x14ac:dyDescent="0.3">
      <c r="A386" s="125" t="s">
        <v>402</v>
      </c>
      <c r="B386" s="119">
        <f>SUM(B382:B385)</f>
        <v>2451</v>
      </c>
      <c r="C386" s="253">
        <f>SUM(B386/B386)</f>
        <v>1</v>
      </c>
      <c r="D386" s="119">
        <f t="shared" ref="D386:R386" si="65">SUM(D382:D385)</f>
        <v>27</v>
      </c>
      <c r="E386" s="253">
        <f t="shared" si="65"/>
        <v>1</v>
      </c>
      <c r="F386" s="119">
        <f t="shared" si="65"/>
        <v>1680</v>
      </c>
      <c r="G386" s="253">
        <f t="shared" si="65"/>
        <v>1</v>
      </c>
      <c r="H386" s="119">
        <f t="shared" si="65"/>
        <v>386</v>
      </c>
      <c r="I386" s="253">
        <f t="shared" si="65"/>
        <v>1</v>
      </c>
      <c r="J386" s="119">
        <f t="shared" si="65"/>
        <v>334</v>
      </c>
      <c r="K386" s="253">
        <f t="shared" si="65"/>
        <v>1</v>
      </c>
      <c r="L386" s="119">
        <f t="shared" si="65"/>
        <v>54</v>
      </c>
      <c r="M386" s="253">
        <f t="shared" si="65"/>
        <v>1</v>
      </c>
      <c r="N386" s="119">
        <f t="shared" si="65"/>
        <v>18</v>
      </c>
      <c r="O386" s="253">
        <f t="shared" si="65"/>
        <v>1</v>
      </c>
      <c r="P386" s="119">
        <f t="shared" si="65"/>
        <v>10</v>
      </c>
      <c r="Q386" s="253">
        <f t="shared" si="65"/>
        <v>0.99999999999999989</v>
      </c>
      <c r="R386" s="119">
        <f t="shared" si="65"/>
        <v>4960</v>
      </c>
    </row>
    <row r="387" spans="1:18" s="197" customFormat="1" ht="15.75" hidden="1" customHeight="1" thickBot="1" x14ac:dyDescent="0.3">
      <c r="A387" s="2127" t="s">
        <v>429</v>
      </c>
      <c r="B387" s="2128"/>
      <c r="C387" s="2128"/>
      <c r="D387" s="2128"/>
      <c r="E387" s="2128"/>
      <c r="F387" s="2128"/>
      <c r="G387" s="2128"/>
      <c r="H387" s="2128"/>
      <c r="I387" s="2128"/>
      <c r="J387" s="2128"/>
      <c r="K387" s="2128"/>
      <c r="L387" s="2128"/>
      <c r="M387" s="2128"/>
      <c r="N387" s="2128"/>
      <c r="O387" s="2128"/>
      <c r="P387" s="2128"/>
      <c r="Q387" s="2128"/>
      <c r="R387" s="2128"/>
    </row>
    <row r="388" spans="1:18" s="197" customFormat="1" hidden="1" x14ac:dyDescent="0.25">
      <c r="A388" s="110"/>
      <c r="B388" s="243" t="s">
        <v>415</v>
      </c>
      <c r="C388" s="244" t="s">
        <v>307</v>
      </c>
      <c r="D388" s="245" t="s">
        <v>415</v>
      </c>
      <c r="E388" s="246" t="s">
        <v>307</v>
      </c>
      <c r="F388" s="244" t="s">
        <v>415</v>
      </c>
      <c r="G388" s="244" t="s">
        <v>307</v>
      </c>
      <c r="H388" s="245" t="s">
        <v>415</v>
      </c>
      <c r="I388" s="246" t="s">
        <v>307</v>
      </c>
      <c r="J388" s="313" t="s">
        <v>415</v>
      </c>
      <c r="K388" s="245" t="s">
        <v>307</v>
      </c>
      <c r="L388" s="246" t="s">
        <v>415</v>
      </c>
      <c r="M388" s="244" t="s">
        <v>307</v>
      </c>
      <c r="N388" s="244" t="s">
        <v>415</v>
      </c>
      <c r="O388" s="244" t="s">
        <v>307</v>
      </c>
      <c r="P388" s="245" t="s">
        <v>415</v>
      </c>
      <c r="Q388" s="246" t="s">
        <v>307</v>
      </c>
      <c r="R388" s="245" t="s">
        <v>415</v>
      </c>
    </row>
    <row r="389" spans="1:18" s="197" customFormat="1" hidden="1" x14ac:dyDescent="0.25">
      <c r="A389" s="94" t="s">
        <v>416</v>
      </c>
      <c r="B389" s="457">
        <v>7.65</v>
      </c>
      <c r="C389" s="458">
        <v>7</v>
      </c>
      <c r="D389" s="457">
        <v>9.3000000000000007</v>
      </c>
      <c r="E389" s="459">
        <v>9</v>
      </c>
      <c r="F389" s="460">
        <v>6.44</v>
      </c>
      <c r="G389" s="458">
        <v>5</v>
      </c>
      <c r="H389" s="457">
        <v>11.05</v>
      </c>
      <c r="I389" s="461">
        <v>12</v>
      </c>
      <c r="J389" s="460">
        <v>19.059999999999999</v>
      </c>
      <c r="K389" s="462">
        <v>18</v>
      </c>
      <c r="L389" s="463">
        <v>6.93</v>
      </c>
      <c r="M389" s="458">
        <v>4</v>
      </c>
      <c r="N389" s="460">
        <v>16.829999999999998</v>
      </c>
      <c r="O389" s="458">
        <v>17</v>
      </c>
      <c r="P389" s="457">
        <v>5.3</v>
      </c>
      <c r="Q389" s="461">
        <v>1</v>
      </c>
      <c r="R389" s="457">
        <v>8.3000000000000007</v>
      </c>
    </row>
    <row r="390" spans="1:18" s="197" customFormat="1" hidden="1" x14ac:dyDescent="0.25">
      <c r="A390" s="97" t="s">
        <v>417</v>
      </c>
      <c r="B390" s="457">
        <v>1.43</v>
      </c>
      <c r="C390" s="458">
        <v>1</v>
      </c>
      <c r="D390" s="457">
        <v>1.52</v>
      </c>
      <c r="E390" s="459">
        <v>1</v>
      </c>
      <c r="F390" s="460">
        <v>1.8</v>
      </c>
      <c r="G390" s="458">
        <v>2</v>
      </c>
      <c r="H390" s="457">
        <v>1.53</v>
      </c>
      <c r="I390" s="461">
        <v>1</v>
      </c>
      <c r="J390" s="460">
        <v>1.54</v>
      </c>
      <c r="K390" s="462">
        <v>1</v>
      </c>
      <c r="L390" s="463">
        <v>1.22</v>
      </c>
      <c r="M390" s="458">
        <v>1</v>
      </c>
      <c r="N390" s="460">
        <v>1.83</v>
      </c>
      <c r="O390" s="458">
        <v>1</v>
      </c>
      <c r="P390" s="457">
        <v>1.4</v>
      </c>
      <c r="Q390" s="461">
        <v>1</v>
      </c>
      <c r="R390" s="457">
        <v>1.57</v>
      </c>
    </row>
    <row r="391" spans="1:18" s="197" customFormat="1" ht="15.75" hidden="1" thickBot="1" x14ac:dyDescent="0.3">
      <c r="A391" s="96" t="s">
        <v>418</v>
      </c>
      <c r="B391" s="464">
        <v>12.25</v>
      </c>
      <c r="C391" s="465">
        <v>10</v>
      </c>
      <c r="D391" s="464">
        <v>10</v>
      </c>
      <c r="E391" s="466">
        <v>6</v>
      </c>
      <c r="F391" s="467">
        <v>28.84</v>
      </c>
      <c r="G391" s="465">
        <v>26</v>
      </c>
      <c r="H391" s="464">
        <v>17.34</v>
      </c>
      <c r="I391" s="468">
        <v>16</v>
      </c>
      <c r="J391" s="467">
        <v>42.37</v>
      </c>
      <c r="K391" s="469">
        <v>38</v>
      </c>
      <c r="L391" s="470">
        <v>7.93</v>
      </c>
      <c r="M391" s="465">
        <v>6</v>
      </c>
      <c r="N391" s="467">
        <v>13.22</v>
      </c>
      <c r="O391" s="465">
        <v>8</v>
      </c>
      <c r="P391" s="464">
        <v>19.5</v>
      </c>
      <c r="Q391" s="468">
        <v>10</v>
      </c>
      <c r="R391" s="464">
        <v>20.25</v>
      </c>
    </row>
    <row r="392" spans="1:18" s="197" customFormat="1" ht="15.75" hidden="1" customHeight="1" thickBot="1" x14ac:dyDescent="0.3">
      <c r="A392" s="2265" t="s">
        <v>185</v>
      </c>
      <c r="B392" s="2266"/>
      <c r="C392" s="2266"/>
      <c r="D392" s="2266"/>
      <c r="E392" s="2266"/>
      <c r="F392" s="2266"/>
      <c r="G392" s="2266"/>
      <c r="H392" s="2266"/>
      <c r="I392" s="2266"/>
      <c r="J392" s="2266"/>
      <c r="K392" s="2266"/>
      <c r="L392" s="2266"/>
      <c r="M392" s="2266"/>
      <c r="N392" s="2266"/>
      <c r="O392" s="2266"/>
      <c r="P392" s="2266"/>
      <c r="Q392" s="2266"/>
      <c r="R392" s="2266"/>
    </row>
    <row r="393" spans="1:18" s="197" customFormat="1" ht="40.5" hidden="1" customHeight="1" thickBot="1" x14ac:dyDescent="0.3">
      <c r="A393" s="107"/>
      <c r="B393" s="2277" t="s">
        <v>393</v>
      </c>
      <c r="C393" s="2278"/>
      <c r="D393" s="2277" t="s">
        <v>394</v>
      </c>
      <c r="E393" s="2278"/>
      <c r="F393" s="2277" t="s">
        <v>294</v>
      </c>
      <c r="G393" s="2278"/>
      <c r="H393" s="2277" t="s">
        <v>297</v>
      </c>
      <c r="I393" s="2278"/>
      <c r="J393" s="2277" t="s">
        <v>395</v>
      </c>
      <c r="K393" s="2278"/>
      <c r="L393" s="2277" t="s">
        <v>396</v>
      </c>
      <c r="M393" s="2278"/>
      <c r="N393" s="2277" t="s">
        <v>430</v>
      </c>
      <c r="O393" s="2278"/>
      <c r="P393" s="2277" t="s">
        <v>398</v>
      </c>
      <c r="Q393" s="2278"/>
      <c r="R393" s="1765" t="s">
        <v>399</v>
      </c>
    </row>
    <row r="394" spans="1:18" s="197" customFormat="1" ht="15.75" hidden="1" thickBot="1" x14ac:dyDescent="0.3">
      <c r="A394" s="2127" t="s">
        <v>400</v>
      </c>
      <c r="B394" s="2128"/>
      <c r="C394" s="2128"/>
      <c r="D394" s="2270"/>
      <c r="E394" s="2270"/>
      <c r="F394" s="2128"/>
      <c r="G394" s="2128"/>
      <c r="H394" s="2270"/>
      <c r="I394" s="2270"/>
      <c r="J394" s="2128"/>
      <c r="K394" s="2128"/>
      <c r="L394" s="2270"/>
      <c r="M394" s="2270"/>
      <c r="N394" s="2128"/>
      <c r="O394" s="2128"/>
      <c r="P394" s="2270"/>
      <c r="Q394" s="2270"/>
      <c r="R394" s="2270"/>
    </row>
    <row r="395" spans="1:18" s="197" customFormat="1" hidden="1" x14ac:dyDescent="0.25">
      <c r="A395" s="102" t="s">
        <v>276</v>
      </c>
      <c r="B395" s="924">
        <v>122</v>
      </c>
      <c r="C395" s="925">
        <f>B395/B403</f>
        <v>5.7465850211964202E-2</v>
      </c>
      <c r="D395" s="924">
        <v>1</v>
      </c>
      <c r="E395" s="925">
        <f>D395/D403</f>
        <v>7.6923076923076927E-2</v>
      </c>
      <c r="F395" s="924">
        <v>16</v>
      </c>
      <c r="G395" s="925">
        <f>F395/F403</f>
        <v>1.0396361273554255E-2</v>
      </c>
      <c r="H395" s="924">
        <v>4</v>
      </c>
      <c r="I395" s="925">
        <f>H395/H403</f>
        <v>1.0416666666666666E-2</v>
      </c>
      <c r="J395" s="924">
        <v>0</v>
      </c>
      <c r="K395" s="925">
        <f>J395/J403</f>
        <v>0</v>
      </c>
      <c r="L395" s="924">
        <v>10</v>
      </c>
      <c r="M395" s="925">
        <f>L395/L403</f>
        <v>0.14084507042253522</v>
      </c>
      <c r="N395" s="924">
        <v>0</v>
      </c>
      <c r="O395" s="925">
        <f>N395/N403</f>
        <v>0</v>
      </c>
      <c r="P395" s="924">
        <v>4</v>
      </c>
      <c r="Q395" s="927">
        <f>P395/P403</f>
        <v>0.4</v>
      </c>
      <c r="R395" s="921">
        <f>SUM(B395,D395,F395,H395,J395,L395,N395,P395)</f>
        <v>157</v>
      </c>
    </row>
    <row r="396" spans="1:18" s="197" customFormat="1" hidden="1" x14ac:dyDescent="0.25">
      <c r="A396" s="100" t="s">
        <v>277</v>
      </c>
      <c r="B396" s="926">
        <v>338</v>
      </c>
      <c r="C396" s="927">
        <f>B396/B403</f>
        <v>0.1592086669806877</v>
      </c>
      <c r="D396" s="926">
        <v>2</v>
      </c>
      <c r="E396" s="927">
        <f>D396/D403</f>
        <v>0.15384615384615385</v>
      </c>
      <c r="F396" s="926">
        <v>391</v>
      </c>
      <c r="G396" s="927">
        <f>F396/F403</f>
        <v>0.25406107862248212</v>
      </c>
      <c r="H396" s="926">
        <v>24</v>
      </c>
      <c r="I396" s="927">
        <f>H396/H403</f>
        <v>6.25E-2</v>
      </c>
      <c r="J396" s="926">
        <v>0</v>
      </c>
      <c r="K396" s="927">
        <f>J396/J403</f>
        <v>0</v>
      </c>
      <c r="L396" s="926">
        <v>11</v>
      </c>
      <c r="M396" s="927">
        <f>L396/L403</f>
        <v>0.15492957746478872</v>
      </c>
      <c r="N396" s="926">
        <v>0</v>
      </c>
      <c r="O396" s="927">
        <f>N396/N403</f>
        <v>0</v>
      </c>
      <c r="P396" s="926">
        <v>1</v>
      </c>
      <c r="Q396" s="927">
        <f>P396/P403</f>
        <v>0.1</v>
      </c>
      <c r="R396" s="922">
        <f>SUM(B396,D396,F396,H396,J396,L396,N396,P396)</f>
        <v>767</v>
      </c>
    </row>
    <row r="397" spans="1:18" s="197" customFormat="1" hidden="1" x14ac:dyDescent="0.25">
      <c r="A397" s="100" t="s">
        <v>278</v>
      </c>
      <c r="B397" s="926">
        <v>419</v>
      </c>
      <c r="C397" s="927">
        <v>0.19800000000000001</v>
      </c>
      <c r="D397" s="926">
        <v>1</v>
      </c>
      <c r="E397" s="927">
        <f>D397/D403</f>
        <v>7.6923076923076927E-2</v>
      </c>
      <c r="F397" s="926">
        <v>410</v>
      </c>
      <c r="G397" s="927">
        <v>0.26700000000000002</v>
      </c>
      <c r="H397" s="926">
        <v>44</v>
      </c>
      <c r="I397" s="927">
        <f>H397/H403</f>
        <v>0.11458333333333333</v>
      </c>
      <c r="J397" s="926">
        <v>0</v>
      </c>
      <c r="K397" s="927">
        <f>J397/J403</f>
        <v>0</v>
      </c>
      <c r="L397" s="926">
        <v>14</v>
      </c>
      <c r="M397" s="927">
        <v>0.19600000000000001</v>
      </c>
      <c r="N397" s="926">
        <v>1</v>
      </c>
      <c r="O397" s="927">
        <f>N397/N403</f>
        <v>0.05</v>
      </c>
      <c r="P397" s="926">
        <v>1</v>
      </c>
      <c r="Q397" s="927">
        <f>P397/P403</f>
        <v>0.1</v>
      </c>
      <c r="R397" s="922">
        <f t="shared" ref="R397:R402" si="66">SUM(B397,D397,F397,H397,J397,L397,N397,P397)</f>
        <v>890</v>
      </c>
    </row>
    <row r="398" spans="1:18" s="197" customFormat="1" hidden="1" x14ac:dyDescent="0.25">
      <c r="A398" s="100" t="s">
        <v>279</v>
      </c>
      <c r="B398" s="926">
        <v>434</v>
      </c>
      <c r="C398" s="927">
        <v>0.20499999999999999</v>
      </c>
      <c r="D398" s="926">
        <v>0</v>
      </c>
      <c r="E398" s="927">
        <f>D398/D403</f>
        <v>0</v>
      </c>
      <c r="F398" s="926">
        <v>338</v>
      </c>
      <c r="G398" s="927">
        <f>F398/F403</f>
        <v>0.21962313190383365</v>
      </c>
      <c r="H398" s="926">
        <v>65</v>
      </c>
      <c r="I398" s="927">
        <f>H398/H403</f>
        <v>0.16927083333333334</v>
      </c>
      <c r="J398" s="926">
        <v>0</v>
      </c>
      <c r="K398" s="927">
        <f>J398/J403</f>
        <v>0</v>
      </c>
      <c r="L398" s="926">
        <v>9</v>
      </c>
      <c r="M398" s="927">
        <f>L398/L403</f>
        <v>0.12676056338028169</v>
      </c>
      <c r="N398" s="926">
        <v>0</v>
      </c>
      <c r="O398" s="927">
        <f>N398/N403</f>
        <v>0</v>
      </c>
      <c r="P398" s="1110">
        <v>1</v>
      </c>
      <c r="Q398" s="927">
        <f>P398/P403</f>
        <v>0.1</v>
      </c>
      <c r="R398" s="922">
        <f t="shared" si="66"/>
        <v>847</v>
      </c>
    </row>
    <row r="399" spans="1:18" s="197" customFormat="1" hidden="1" x14ac:dyDescent="0.25">
      <c r="A399" s="100" t="s">
        <v>280</v>
      </c>
      <c r="B399" s="926">
        <v>291</v>
      </c>
      <c r="C399" s="927">
        <f>B399/B403</f>
        <v>0.13707018370230806</v>
      </c>
      <c r="D399" s="926">
        <v>2</v>
      </c>
      <c r="E399" s="927">
        <f>D399/D403</f>
        <v>0.15384615384615385</v>
      </c>
      <c r="F399" s="926">
        <v>208</v>
      </c>
      <c r="G399" s="927">
        <f>F399/F403</f>
        <v>0.13515269655620532</v>
      </c>
      <c r="H399" s="926">
        <v>87</v>
      </c>
      <c r="I399" s="927">
        <f>H399/H403</f>
        <v>0.2265625</v>
      </c>
      <c r="J399" s="926">
        <v>0</v>
      </c>
      <c r="K399" s="927">
        <f>J399/J403</f>
        <v>0</v>
      </c>
      <c r="L399" s="926">
        <v>10</v>
      </c>
      <c r="M399" s="927">
        <f>L399/L403</f>
        <v>0.14084507042253522</v>
      </c>
      <c r="N399" s="926">
        <v>0</v>
      </c>
      <c r="O399" s="927">
        <f>N399/N403</f>
        <v>0</v>
      </c>
      <c r="P399" s="926">
        <v>0</v>
      </c>
      <c r="Q399" s="927">
        <f>P399/P403</f>
        <v>0</v>
      </c>
      <c r="R399" s="922">
        <f t="shared" si="66"/>
        <v>598</v>
      </c>
    </row>
    <row r="400" spans="1:18" s="197" customFormat="1" hidden="1" x14ac:dyDescent="0.25">
      <c r="A400" s="100" t="s">
        <v>281</v>
      </c>
      <c r="B400" s="926">
        <v>312</v>
      </c>
      <c r="C400" s="927">
        <f>B400/B403</f>
        <v>0.14696184644371174</v>
      </c>
      <c r="D400" s="926">
        <v>6</v>
      </c>
      <c r="E400" s="927">
        <v>0.46100000000000002</v>
      </c>
      <c r="F400" s="926">
        <v>109</v>
      </c>
      <c r="G400" s="927">
        <f>F400/F403</f>
        <v>7.0825211176088365E-2</v>
      </c>
      <c r="H400" s="926">
        <v>88</v>
      </c>
      <c r="I400" s="927">
        <f>H400/H403</f>
        <v>0.22916666666666666</v>
      </c>
      <c r="J400" s="926">
        <v>0</v>
      </c>
      <c r="K400" s="927">
        <f>J400/J403</f>
        <v>0</v>
      </c>
      <c r="L400" s="926">
        <v>10</v>
      </c>
      <c r="M400" s="927">
        <f>L400/L403</f>
        <v>0.14084507042253522</v>
      </c>
      <c r="N400" s="926">
        <v>5</v>
      </c>
      <c r="O400" s="927">
        <f>N400/N403</f>
        <v>0.25</v>
      </c>
      <c r="P400" s="926">
        <v>1</v>
      </c>
      <c r="Q400" s="927">
        <f>P400/P403</f>
        <v>0.1</v>
      </c>
      <c r="R400" s="922">
        <f t="shared" si="66"/>
        <v>531</v>
      </c>
    </row>
    <row r="401" spans="1:18" s="197" customFormat="1" hidden="1" x14ac:dyDescent="0.25">
      <c r="A401" s="100" t="s">
        <v>282</v>
      </c>
      <c r="B401" s="926">
        <v>187</v>
      </c>
      <c r="C401" s="927">
        <f>B401/B403</f>
        <v>8.8082901554404139E-2</v>
      </c>
      <c r="D401" s="926">
        <v>1</v>
      </c>
      <c r="E401" s="927">
        <f>D401/D403</f>
        <v>7.6923076923076927E-2</v>
      </c>
      <c r="F401" s="926">
        <v>57</v>
      </c>
      <c r="G401" s="927">
        <f>F401/F403</f>
        <v>3.7037037037037035E-2</v>
      </c>
      <c r="H401" s="926">
        <v>68</v>
      </c>
      <c r="I401" s="927">
        <f>H401/H403</f>
        <v>0.17708333333333334</v>
      </c>
      <c r="J401" s="926">
        <v>0</v>
      </c>
      <c r="K401" s="927">
        <f>J401/J403</f>
        <v>0</v>
      </c>
      <c r="L401" s="926">
        <v>7</v>
      </c>
      <c r="M401" s="927">
        <f>L401/L403</f>
        <v>9.8591549295774641E-2</v>
      </c>
      <c r="N401" s="926">
        <v>11</v>
      </c>
      <c r="O401" s="927">
        <f>N401/N403</f>
        <v>0.55000000000000004</v>
      </c>
      <c r="P401" s="926">
        <v>2</v>
      </c>
      <c r="Q401" s="927">
        <f>P401/P403</f>
        <v>0.2</v>
      </c>
      <c r="R401" s="922">
        <f t="shared" si="66"/>
        <v>333</v>
      </c>
    </row>
    <row r="402" spans="1:18" s="197" customFormat="1" ht="15.75" hidden="1" thickBot="1" x14ac:dyDescent="0.3">
      <c r="A402" s="692" t="s">
        <v>401</v>
      </c>
      <c r="B402" s="928">
        <v>20</v>
      </c>
      <c r="C402" s="929">
        <f>B402/B403</f>
        <v>9.4206311822892137E-3</v>
      </c>
      <c r="D402" s="928">
        <v>0</v>
      </c>
      <c r="E402" s="929">
        <f>D402/D403</f>
        <v>0</v>
      </c>
      <c r="F402" s="928">
        <v>10</v>
      </c>
      <c r="G402" s="929">
        <f>F402/F403</f>
        <v>6.4977257959714096E-3</v>
      </c>
      <c r="H402" s="928">
        <v>4</v>
      </c>
      <c r="I402" s="929">
        <f>H402/H403</f>
        <v>1.0416666666666666E-2</v>
      </c>
      <c r="J402" s="928">
        <v>353</v>
      </c>
      <c r="K402" s="929">
        <f>J402/J403</f>
        <v>1</v>
      </c>
      <c r="L402" s="928">
        <v>0</v>
      </c>
      <c r="M402" s="929">
        <f>L402/L403</f>
        <v>0</v>
      </c>
      <c r="N402" s="928">
        <v>3</v>
      </c>
      <c r="O402" s="929">
        <f>N402/N403</f>
        <v>0.15</v>
      </c>
      <c r="P402" s="928">
        <v>0</v>
      </c>
      <c r="Q402" s="929">
        <f>P402/P403</f>
        <v>0</v>
      </c>
      <c r="R402" s="923">
        <f t="shared" si="66"/>
        <v>390</v>
      </c>
    </row>
    <row r="403" spans="1:18" s="197" customFormat="1" ht="16.5" hidden="1" thickTop="1" thickBot="1" x14ac:dyDescent="0.3">
      <c r="A403" s="125" t="s">
        <v>402</v>
      </c>
      <c r="B403" s="919">
        <f t="shared" ref="B403:Q403" si="67">SUM(B395:B402)</f>
        <v>2123</v>
      </c>
      <c r="C403" s="920">
        <f t="shared" si="67"/>
        <v>1.0012100800753649</v>
      </c>
      <c r="D403" s="919">
        <f t="shared" si="67"/>
        <v>13</v>
      </c>
      <c r="E403" s="920">
        <f t="shared" si="67"/>
        <v>0.9994615384615384</v>
      </c>
      <c r="F403" s="919">
        <f t="shared" si="67"/>
        <v>1539</v>
      </c>
      <c r="G403" s="920">
        <f t="shared" si="67"/>
        <v>1.0005932423651722</v>
      </c>
      <c r="H403" s="919">
        <f t="shared" si="67"/>
        <v>384</v>
      </c>
      <c r="I403" s="920">
        <f t="shared" si="67"/>
        <v>1</v>
      </c>
      <c r="J403" s="919">
        <f t="shared" si="67"/>
        <v>353</v>
      </c>
      <c r="K403" s="920">
        <f t="shared" si="67"/>
        <v>1</v>
      </c>
      <c r="L403" s="919">
        <f t="shared" si="67"/>
        <v>71</v>
      </c>
      <c r="M403" s="920">
        <f t="shared" si="67"/>
        <v>0.99881690140845081</v>
      </c>
      <c r="N403" s="919">
        <f t="shared" si="67"/>
        <v>20</v>
      </c>
      <c r="O403" s="920">
        <f t="shared" si="67"/>
        <v>1</v>
      </c>
      <c r="P403" s="919">
        <f t="shared" si="67"/>
        <v>10</v>
      </c>
      <c r="Q403" s="920">
        <f t="shared" si="67"/>
        <v>1</v>
      </c>
      <c r="R403" s="919">
        <f>SUM(B403,D403,F403,H403,J403,L403,N403,P403)</f>
        <v>4513</v>
      </c>
    </row>
    <row r="404" spans="1:18" s="30" customFormat="1" ht="15.75" hidden="1" thickBot="1" x14ac:dyDescent="0.3">
      <c r="A404" s="2262" t="s">
        <v>403</v>
      </c>
      <c r="B404" s="2263"/>
      <c r="C404" s="2263"/>
      <c r="D404" s="2263"/>
      <c r="E404" s="2263"/>
      <c r="F404" s="2263"/>
      <c r="G404" s="2263"/>
      <c r="H404" s="2263"/>
      <c r="I404" s="2263"/>
      <c r="J404" s="2263"/>
      <c r="K404" s="2263"/>
      <c r="L404" s="2263"/>
      <c r="M404" s="2263"/>
      <c r="N404" s="2263"/>
      <c r="O404" s="2263"/>
      <c r="P404" s="2263"/>
      <c r="Q404" s="2263"/>
      <c r="R404" s="2263"/>
    </row>
    <row r="405" spans="1:18" s="197" customFormat="1" hidden="1" x14ac:dyDescent="0.25">
      <c r="A405" s="102" t="s">
        <v>286</v>
      </c>
      <c r="B405" s="434">
        <v>378</v>
      </c>
      <c r="C405" s="435">
        <f>SUM(B405/B411)</f>
        <v>0.17804992934526614</v>
      </c>
      <c r="D405" s="434">
        <v>2</v>
      </c>
      <c r="E405" s="435">
        <f>SUM(D405/D411)</f>
        <v>0.15384615384615385</v>
      </c>
      <c r="F405" s="434">
        <v>257</v>
      </c>
      <c r="G405" s="435">
        <f>SUM(F405/F411)</f>
        <v>0.16699155295646523</v>
      </c>
      <c r="H405" s="434">
        <v>57</v>
      </c>
      <c r="I405" s="435">
        <f>SUM(H405/H411)</f>
        <v>0.1484375</v>
      </c>
      <c r="J405" s="434">
        <v>70</v>
      </c>
      <c r="K405" s="435">
        <f>SUM(J405/J411)</f>
        <v>0.19830028328611898</v>
      </c>
      <c r="L405" s="434">
        <v>5</v>
      </c>
      <c r="M405" s="435">
        <f>SUM(L405/L411)</f>
        <v>7.0422535211267609E-2</v>
      </c>
      <c r="N405" s="434">
        <v>3</v>
      </c>
      <c r="O405" s="435">
        <f>SUM(N405/N411)</f>
        <v>0.15</v>
      </c>
      <c r="P405" s="434">
        <v>5</v>
      </c>
      <c r="Q405" s="439">
        <f>SUM(P405/P411)</f>
        <v>0.5</v>
      </c>
      <c r="R405" s="921">
        <f t="shared" ref="R405:R410" si="68">SUM(B405,D405,F405,H405,J405,L405,N405,P405)</f>
        <v>777</v>
      </c>
    </row>
    <row r="406" spans="1:18" s="197" customFormat="1" hidden="1" x14ac:dyDescent="0.25">
      <c r="A406" s="100" t="s">
        <v>287</v>
      </c>
      <c r="B406" s="438">
        <v>157</v>
      </c>
      <c r="C406" s="439">
        <f>SUM(B406/B411)</f>
        <v>7.395195478097033E-2</v>
      </c>
      <c r="D406" s="438">
        <v>2</v>
      </c>
      <c r="E406" s="439">
        <f>SUM(D406/D411)</f>
        <v>0.15384615384615385</v>
      </c>
      <c r="F406" s="438">
        <v>110</v>
      </c>
      <c r="G406" s="439">
        <v>7.1999999999999995E-2</v>
      </c>
      <c r="H406" s="438">
        <v>41</v>
      </c>
      <c r="I406" s="439">
        <f>SUM(H406/H411)</f>
        <v>0.10677083333333333</v>
      </c>
      <c r="J406" s="438">
        <v>24</v>
      </c>
      <c r="K406" s="439">
        <f>SUM(J406/J411)</f>
        <v>6.79886685552408E-2</v>
      </c>
      <c r="L406" s="438">
        <v>31</v>
      </c>
      <c r="M406" s="439">
        <v>0.436</v>
      </c>
      <c r="N406" s="438">
        <v>1</v>
      </c>
      <c r="O406" s="439">
        <f>SUM(N406/N411)</f>
        <v>0.05</v>
      </c>
      <c r="P406" s="438">
        <v>1</v>
      </c>
      <c r="Q406" s="439">
        <f>SUM(P406/P411)</f>
        <v>0.1</v>
      </c>
      <c r="R406" s="922">
        <f t="shared" si="68"/>
        <v>367</v>
      </c>
    </row>
    <row r="407" spans="1:18" s="197" customFormat="1" hidden="1" x14ac:dyDescent="0.25">
      <c r="A407" s="100" t="s">
        <v>288</v>
      </c>
      <c r="B407" s="438">
        <v>34</v>
      </c>
      <c r="C407" s="439">
        <f>SUM(B407/B411)</f>
        <v>1.6015073009891662E-2</v>
      </c>
      <c r="D407" s="438">
        <v>0</v>
      </c>
      <c r="E407" s="439">
        <f>SUM(D407/D411)</f>
        <v>0</v>
      </c>
      <c r="F407" s="438">
        <v>19</v>
      </c>
      <c r="G407" s="439">
        <f>SUM(F407/F411)</f>
        <v>1.2345679012345678E-2</v>
      </c>
      <c r="H407" s="438">
        <v>10</v>
      </c>
      <c r="I407" s="439">
        <f>SUM(H407/H411)</f>
        <v>2.6041666666666668E-2</v>
      </c>
      <c r="J407" s="438">
        <v>4</v>
      </c>
      <c r="K407" s="439">
        <f>SUM(J407/J411)</f>
        <v>1.1331444759206799E-2</v>
      </c>
      <c r="L407" s="438">
        <v>0</v>
      </c>
      <c r="M407" s="439">
        <f>SUM(L407/L411)</f>
        <v>0</v>
      </c>
      <c r="N407" s="438">
        <v>0</v>
      </c>
      <c r="O407" s="439">
        <f>SUM(N407/N411)</f>
        <v>0</v>
      </c>
      <c r="P407" s="438">
        <v>0</v>
      </c>
      <c r="Q407" s="439">
        <f>SUM(P407/P411)</f>
        <v>0</v>
      </c>
      <c r="R407" s="922">
        <f t="shared" si="68"/>
        <v>67</v>
      </c>
    </row>
    <row r="408" spans="1:18" s="197" customFormat="1" hidden="1" x14ac:dyDescent="0.25">
      <c r="A408" s="100" t="s">
        <v>289</v>
      </c>
      <c r="B408" s="438">
        <v>660</v>
      </c>
      <c r="C408" s="439">
        <f>SUM(B408/B411)</f>
        <v>0.31088082901554404</v>
      </c>
      <c r="D408" s="438">
        <v>5</v>
      </c>
      <c r="E408" s="439">
        <v>0.38400000000000001</v>
      </c>
      <c r="F408" s="438">
        <v>542</v>
      </c>
      <c r="G408" s="439">
        <f>SUM(F408/F411)</f>
        <v>0.3521767381416504</v>
      </c>
      <c r="H408" s="438">
        <v>151</v>
      </c>
      <c r="I408" s="439">
        <f>SUM(H408/H411)</f>
        <v>0.39322916666666669</v>
      </c>
      <c r="J408" s="438">
        <v>120</v>
      </c>
      <c r="K408" s="439">
        <f>SUM(J408/J411)</f>
        <v>0.33994334277620397</v>
      </c>
      <c r="L408" s="438">
        <v>6</v>
      </c>
      <c r="M408" s="439">
        <f>SUM(L408/L411)</f>
        <v>8.4507042253521125E-2</v>
      </c>
      <c r="N408" s="438">
        <v>10</v>
      </c>
      <c r="O408" s="439">
        <f>SUM(N408/N411)</f>
        <v>0.5</v>
      </c>
      <c r="P408" s="438">
        <v>3</v>
      </c>
      <c r="Q408" s="439">
        <f>SUM(P408/P411)</f>
        <v>0.3</v>
      </c>
      <c r="R408" s="922">
        <f t="shared" si="68"/>
        <v>1497</v>
      </c>
    </row>
    <row r="409" spans="1:18" s="197" customFormat="1" hidden="1" x14ac:dyDescent="0.25">
      <c r="A409" s="100" t="s">
        <v>290</v>
      </c>
      <c r="B409" s="438">
        <v>714</v>
      </c>
      <c r="C409" s="439">
        <f>SUM(B409/B411)</f>
        <v>0.33631653320772492</v>
      </c>
      <c r="D409" s="438">
        <v>2</v>
      </c>
      <c r="E409" s="439">
        <f>SUM(D409/D411)</f>
        <v>0.15384615384615385</v>
      </c>
      <c r="F409" s="438">
        <v>491</v>
      </c>
      <c r="G409" s="439">
        <f>SUM(F409/F411)</f>
        <v>0.31903833658219621</v>
      </c>
      <c r="H409" s="438">
        <v>106</v>
      </c>
      <c r="I409" s="439">
        <f>SUM(H409/H411)</f>
        <v>0.27604166666666669</v>
      </c>
      <c r="J409" s="438">
        <v>126</v>
      </c>
      <c r="K409" s="439">
        <v>0.35799999999999998</v>
      </c>
      <c r="L409" s="438">
        <v>21</v>
      </c>
      <c r="M409" s="439">
        <f>SUM(L409/L411)</f>
        <v>0.29577464788732394</v>
      </c>
      <c r="N409" s="438">
        <v>4</v>
      </c>
      <c r="O409" s="439">
        <f>SUM(N409/N411)</f>
        <v>0.2</v>
      </c>
      <c r="P409" s="1107">
        <v>0</v>
      </c>
      <c r="Q409" s="439">
        <f>SUM(P409/P411)</f>
        <v>0</v>
      </c>
      <c r="R409" s="922">
        <f t="shared" si="68"/>
        <v>1464</v>
      </c>
    </row>
    <row r="410" spans="1:18" s="197" customFormat="1" ht="15.75" hidden="1" thickBot="1" x14ac:dyDescent="0.3">
      <c r="A410" s="101" t="s">
        <v>291</v>
      </c>
      <c r="B410" s="442">
        <v>180</v>
      </c>
      <c r="C410" s="443">
        <f>SUM(B410/B411)</f>
        <v>8.478568064060292E-2</v>
      </c>
      <c r="D410" s="442">
        <v>2</v>
      </c>
      <c r="E410" s="443">
        <f>SUM(D410/D411)</f>
        <v>0.15384615384615385</v>
      </c>
      <c r="F410" s="442">
        <v>120</v>
      </c>
      <c r="G410" s="443">
        <f>SUM(F410/F411)</f>
        <v>7.7972709551656916E-2</v>
      </c>
      <c r="H410" s="442">
        <v>19</v>
      </c>
      <c r="I410" s="443">
        <f>SUM(H410/H411)</f>
        <v>4.9479166666666664E-2</v>
      </c>
      <c r="J410" s="442">
        <v>9</v>
      </c>
      <c r="K410" s="443">
        <f>SUM(J410/J411)</f>
        <v>2.5495750708215296E-2</v>
      </c>
      <c r="L410" s="442">
        <v>8</v>
      </c>
      <c r="M410" s="443">
        <f>SUM(L410/L411)</f>
        <v>0.11267605633802817</v>
      </c>
      <c r="N410" s="442">
        <v>2</v>
      </c>
      <c r="O410" s="443">
        <f>SUM(N410/N411)</f>
        <v>0.1</v>
      </c>
      <c r="P410" s="442">
        <v>1</v>
      </c>
      <c r="Q410" s="443">
        <f>SUM(P410/P411)</f>
        <v>0.1</v>
      </c>
      <c r="R410" s="923">
        <f t="shared" si="68"/>
        <v>341</v>
      </c>
    </row>
    <row r="411" spans="1:18" s="197" customFormat="1" ht="16.5" hidden="1" thickTop="1" thickBot="1" x14ac:dyDescent="0.3">
      <c r="A411" s="125" t="s">
        <v>402</v>
      </c>
      <c r="B411" s="919">
        <f t="shared" ref="B411:Q411" si="69">SUM(B405:B410)</f>
        <v>2123</v>
      </c>
      <c r="C411" s="920">
        <f t="shared" si="69"/>
        <v>1</v>
      </c>
      <c r="D411" s="919">
        <f t="shared" si="69"/>
        <v>13</v>
      </c>
      <c r="E411" s="920">
        <f t="shared" si="69"/>
        <v>0.99938461538461543</v>
      </c>
      <c r="F411" s="919">
        <f t="shared" si="69"/>
        <v>1539</v>
      </c>
      <c r="G411" s="920">
        <f t="shared" si="69"/>
        <v>1.0005250162443144</v>
      </c>
      <c r="H411" s="919">
        <f t="shared" si="69"/>
        <v>384</v>
      </c>
      <c r="I411" s="920">
        <f t="shared" si="69"/>
        <v>1.0000000000000002</v>
      </c>
      <c r="J411" s="919">
        <f t="shared" si="69"/>
        <v>353</v>
      </c>
      <c r="K411" s="920">
        <f t="shared" si="69"/>
        <v>1.0010594900849858</v>
      </c>
      <c r="L411" s="919">
        <f t="shared" si="69"/>
        <v>71</v>
      </c>
      <c r="M411" s="920">
        <f t="shared" si="69"/>
        <v>0.99938028169014081</v>
      </c>
      <c r="N411" s="919">
        <f t="shared" si="69"/>
        <v>20</v>
      </c>
      <c r="O411" s="920">
        <f t="shared" si="69"/>
        <v>0.99999999999999989</v>
      </c>
      <c r="P411" s="919">
        <f t="shared" si="69"/>
        <v>10</v>
      </c>
      <c r="Q411" s="920">
        <f t="shared" si="69"/>
        <v>0.99999999999999989</v>
      </c>
      <c r="R411" s="919">
        <f>SUM(B411,D411,F411,H411,J411,L411,N411,P411)</f>
        <v>4513</v>
      </c>
    </row>
    <row r="412" spans="1:18" s="197" customFormat="1" ht="15.75" hidden="1" customHeight="1" thickBot="1" x14ac:dyDescent="0.3">
      <c r="A412" s="2262" t="s">
        <v>405</v>
      </c>
      <c r="B412" s="2263"/>
      <c r="C412" s="2263"/>
      <c r="D412" s="2263"/>
      <c r="E412" s="2263"/>
      <c r="F412" s="2263"/>
      <c r="G412" s="2263"/>
      <c r="H412" s="2263"/>
      <c r="I412" s="2263"/>
      <c r="J412" s="2263"/>
      <c r="K412" s="2263"/>
      <c r="L412" s="2263"/>
      <c r="M412" s="2263"/>
      <c r="N412" s="2263"/>
      <c r="O412" s="2263"/>
      <c r="P412" s="2263"/>
      <c r="Q412" s="2263"/>
      <c r="R412" s="2263"/>
    </row>
    <row r="413" spans="1:18" s="197" customFormat="1" hidden="1" x14ac:dyDescent="0.25">
      <c r="A413" s="93" t="s">
        <v>406</v>
      </c>
      <c r="B413" s="434">
        <v>1570</v>
      </c>
      <c r="C413" s="435">
        <v>0.74099999999999999</v>
      </c>
      <c r="D413" s="434">
        <v>8</v>
      </c>
      <c r="E413" s="435">
        <f>SUM(D413/D419)</f>
        <v>0.61538461538461542</v>
      </c>
      <c r="F413" s="434">
        <v>782</v>
      </c>
      <c r="G413" s="435">
        <f>SUM(F413/F419)</f>
        <v>0.50812215724496423</v>
      </c>
      <c r="H413" s="434">
        <v>303</v>
      </c>
      <c r="I413" s="435">
        <f>SUM(H413/H419)</f>
        <v>0.7890625</v>
      </c>
      <c r="J413" s="434">
        <v>255</v>
      </c>
      <c r="K413" s="435">
        <f>SUM(J413/J419)</f>
        <v>0.72237960339943341</v>
      </c>
      <c r="L413" s="434">
        <v>49</v>
      </c>
      <c r="M413" s="435">
        <f>SUM(L413/L419)</f>
        <v>0.6901408450704225</v>
      </c>
      <c r="N413" s="434">
        <v>12</v>
      </c>
      <c r="O413" s="435">
        <f>SUM(N413/N419)</f>
        <v>0.6</v>
      </c>
      <c r="P413" s="1109">
        <v>8</v>
      </c>
      <c r="Q413" s="435">
        <f>SUM(P413/P419)</f>
        <v>0.8</v>
      </c>
      <c r="R413" s="921">
        <f t="shared" ref="R413:R418" si="70">SUM(B413,D413,F413,H413,J413,L413,N413,P413)</f>
        <v>2987</v>
      </c>
    </row>
    <row r="414" spans="1:18" s="197" customFormat="1" hidden="1" x14ac:dyDescent="0.25">
      <c r="A414" s="94" t="s">
        <v>407</v>
      </c>
      <c r="B414" s="438">
        <v>400</v>
      </c>
      <c r="C414" s="439">
        <f>SUM(B414/B419)</f>
        <v>0.18841262364578426</v>
      </c>
      <c r="D414" s="438">
        <v>2</v>
      </c>
      <c r="E414" s="439">
        <f>SUM(D414/D419)</f>
        <v>0.15384615384615385</v>
      </c>
      <c r="F414" s="438">
        <v>554</v>
      </c>
      <c r="G414" s="439">
        <f>SUM(F414/F419)</f>
        <v>0.35997400909681609</v>
      </c>
      <c r="H414" s="438">
        <v>74</v>
      </c>
      <c r="I414" s="439">
        <f>SUM(H414/H419)</f>
        <v>0.19270833333333334</v>
      </c>
      <c r="J414" s="438">
        <v>68</v>
      </c>
      <c r="K414" s="439">
        <f>SUM(J414/J419)</f>
        <v>0.19263456090651557</v>
      </c>
      <c r="L414" s="438">
        <v>14</v>
      </c>
      <c r="M414" s="439">
        <f>SUM(L414/L419)</f>
        <v>0.19718309859154928</v>
      </c>
      <c r="N414" s="438">
        <v>4</v>
      </c>
      <c r="O414" s="439">
        <f>SUM(N414/N419)</f>
        <v>0.2</v>
      </c>
      <c r="P414" s="438">
        <v>1</v>
      </c>
      <c r="Q414" s="439">
        <f>SUM(P414/P419)</f>
        <v>0.1</v>
      </c>
      <c r="R414" s="922">
        <f t="shared" si="70"/>
        <v>1117</v>
      </c>
    </row>
    <row r="415" spans="1:18" s="197" customFormat="1" hidden="1" x14ac:dyDescent="0.25">
      <c r="A415" s="94" t="s">
        <v>408</v>
      </c>
      <c r="B415" s="438">
        <v>122</v>
      </c>
      <c r="C415" s="439">
        <f>SUM(B415/B419)</f>
        <v>5.7465850211964202E-2</v>
      </c>
      <c r="D415" s="438">
        <v>3</v>
      </c>
      <c r="E415" s="439">
        <f>SUM(D415/D419)</f>
        <v>0.23076923076923078</v>
      </c>
      <c r="F415" s="438">
        <v>179</v>
      </c>
      <c r="G415" s="439">
        <f>SUM(F415/F419)</f>
        <v>0.11630929174788823</v>
      </c>
      <c r="H415" s="438">
        <v>5</v>
      </c>
      <c r="I415" s="439">
        <f>SUM(H415/H419)</f>
        <v>1.3020833333333334E-2</v>
      </c>
      <c r="J415" s="438">
        <v>12</v>
      </c>
      <c r="K415" s="439">
        <f>SUM(J415/J419)</f>
        <v>3.39943342776204E-2</v>
      </c>
      <c r="L415" s="438">
        <v>7</v>
      </c>
      <c r="M415" s="439">
        <f>SUM(L415/L419)</f>
        <v>9.8591549295774641E-2</v>
      </c>
      <c r="N415" s="438">
        <v>3</v>
      </c>
      <c r="O415" s="439">
        <f>SUM(N415/N419)</f>
        <v>0.15</v>
      </c>
      <c r="P415" s="438">
        <v>1</v>
      </c>
      <c r="Q415" s="439">
        <f>SUM(P415/P419)</f>
        <v>0.1</v>
      </c>
      <c r="R415" s="922">
        <f t="shared" si="70"/>
        <v>332</v>
      </c>
    </row>
    <row r="416" spans="1:18" s="197" customFormat="1" hidden="1" x14ac:dyDescent="0.25">
      <c r="A416" s="94" t="s">
        <v>409</v>
      </c>
      <c r="B416" s="438">
        <v>21</v>
      </c>
      <c r="C416" s="439">
        <f>SUM(B416/B419)</f>
        <v>9.8916627414036735E-3</v>
      </c>
      <c r="D416" s="438">
        <v>0</v>
      </c>
      <c r="E416" s="439">
        <f>SUM(D416/D419)</f>
        <v>0</v>
      </c>
      <c r="F416" s="438">
        <v>18</v>
      </c>
      <c r="G416" s="439">
        <f>SUM(F416/F419)</f>
        <v>1.1695906432748537E-2</v>
      </c>
      <c r="H416" s="438">
        <v>2</v>
      </c>
      <c r="I416" s="439">
        <f>SUM(H416/H419)</f>
        <v>5.208333333333333E-3</v>
      </c>
      <c r="J416" s="438">
        <v>7</v>
      </c>
      <c r="K416" s="439">
        <f>SUM(J416/J419)</f>
        <v>1.9830028328611898E-2</v>
      </c>
      <c r="L416" s="438">
        <v>1</v>
      </c>
      <c r="M416" s="439">
        <f>SUM(L416/L419)</f>
        <v>1.4084507042253521E-2</v>
      </c>
      <c r="N416" s="438">
        <v>1</v>
      </c>
      <c r="O416" s="439">
        <f>SUM(N416/N419)</f>
        <v>0.05</v>
      </c>
      <c r="P416" s="438">
        <v>0</v>
      </c>
      <c r="Q416" s="439">
        <f>SUM(P416/P419)</f>
        <v>0</v>
      </c>
      <c r="R416" s="922">
        <f t="shared" si="70"/>
        <v>50</v>
      </c>
    </row>
    <row r="417" spans="1:18" s="197" customFormat="1" hidden="1" x14ac:dyDescent="0.25">
      <c r="A417" s="94" t="s">
        <v>410</v>
      </c>
      <c r="B417" s="438">
        <v>5</v>
      </c>
      <c r="C417" s="439">
        <f>SUM(B417/B419)</f>
        <v>2.3551577955723034E-3</v>
      </c>
      <c r="D417" s="438">
        <v>0</v>
      </c>
      <c r="E417" s="439">
        <f>SUM(D417/D419)</f>
        <v>0</v>
      </c>
      <c r="F417" s="438">
        <v>6</v>
      </c>
      <c r="G417" s="439">
        <f>SUM(F417/F419)</f>
        <v>3.8986354775828458E-3</v>
      </c>
      <c r="H417" s="438">
        <v>0</v>
      </c>
      <c r="I417" s="439">
        <f>SUM(H417/H419)</f>
        <v>0</v>
      </c>
      <c r="J417" s="438">
        <v>4</v>
      </c>
      <c r="K417" s="439">
        <f>SUM(J417/J419)</f>
        <v>1.1331444759206799E-2</v>
      </c>
      <c r="L417" s="438">
        <v>0</v>
      </c>
      <c r="M417" s="439">
        <f>SUM(L417/L419)</f>
        <v>0</v>
      </c>
      <c r="N417" s="438">
        <v>0</v>
      </c>
      <c r="O417" s="439">
        <f>SUM(N417/N419)</f>
        <v>0</v>
      </c>
      <c r="P417" s="438">
        <v>0</v>
      </c>
      <c r="Q417" s="439">
        <f>SUM(P417/P419)</f>
        <v>0</v>
      </c>
      <c r="R417" s="922">
        <f t="shared" si="70"/>
        <v>15</v>
      </c>
    </row>
    <row r="418" spans="1:18" s="197" customFormat="1" ht="15.75" hidden="1" thickBot="1" x14ac:dyDescent="0.3">
      <c r="A418" s="111" t="s">
        <v>411</v>
      </c>
      <c r="B418" s="442">
        <v>5</v>
      </c>
      <c r="C418" s="443">
        <f>SUM(B418/B419)</f>
        <v>2.3551577955723034E-3</v>
      </c>
      <c r="D418" s="442">
        <v>0</v>
      </c>
      <c r="E418" s="443">
        <f>SUM(D418/D419)</f>
        <v>0</v>
      </c>
      <c r="F418" s="442">
        <v>0</v>
      </c>
      <c r="G418" s="443">
        <f>SUM(F418/F419)</f>
        <v>0</v>
      </c>
      <c r="H418" s="442">
        <v>0</v>
      </c>
      <c r="I418" s="443">
        <f>SUM(H418/H419)</f>
        <v>0</v>
      </c>
      <c r="J418" s="442">
        <v>7</v>
      </c>
      <c r="K418" s="443">
        <f>SUM(J418/J419)</f>
        <v>1.9830028328611898E-2</v>
      </c>
      <c r="L418" s="442">
        <v>0</v>
      </c>
      <c r="M418" s="443">
        <f>SUM(L418/L419)</f>
        <v>0</v>
      </c>
      <c r="N418" s="442">
        <v>0</v>
      </c>
      <c r="O418" s="443">
        <f>SUM(N418/N419)</f>
        <v>0</v>
      </c>
      <c r="P418" s="442">
        <v>0</v>
      </c>
      <c r="Q418" s="443">
        <f>SUM(P418/P419)</f>
        <v>0</v>
      </c>
      <c r="R418" s="923">
        <f t="shared" si="70"/>
        <v>12</v>
      </c>
    </row>
    <row r="419" spans="1:18" s="197" customFormat="1" ht="16.5" hidden="1" thickTop="1" thickBot="1" x14ac:dyDescent="0.3">
      <c r="A419" s="125" t="s">
        <v>402</v>
      </c>
      <c r="B419" s="919">
        <f t="shared" ref="B419:R419" si="71">SUM(B413:B418)</f>
        <v>2123</v>
      </c>
      <c r="C419" s="920">
        <f t="shared" si="71"/>
        <v>1.0014804521902967</v>
      </c>
      <c r="D419" s="919">
        <f t="shared" si="71"/>
        <v>13</v>
      </c>
      <c r="E419" s="920">
        <f t="shared" si="71"/>
        <v>1</v>
      </c>
      <c r="F419" s="919">
        <f t="shared" si="71"/>
        <v>1539</v>
      </c>
      <c r="G419" s="920">
        <f t="shared" si="71"/>
        <v>1</v>
      </c>
      <c r="H419" s="919">
        <f t="shared" si="71"/>
        <v>384</v>
      </c>
      <c r="I419" s="920">
        <f t="shared" si="71"/>
        <v>1</v>
      </c>
      <c r="J419" s="919">
        <f t="shared" si="71"/>
        <v>353</v>
      </c>
      <c r="K419" s="920">
        <f t="shared" si="71"/>
        <v>1</v>
      </c>
      <c r="L419" s="919">
        <f t="shared" si="71"/>
        <v>71</v>
      </c>
      <c r="M419" s="920">
        <f t="shared" si="71"/>
        <v>0.99999999999999989</v>
      </c>
      <c r="N419" s="919">
        <f t="shared" si="71"/>
        <v>20</v>
      </c>
      <c r="O419" s="920">
        <f t="shared" si="71"/>
        <v>1</v>
      </c>
      <c r="P419" s="919">
        <f t="shared" si="71"/>
        <v>10</v>
      </c>
      <c r="Q419" s="920">
        <f t="shared" si="71"/>
        <v>1</v>
      </c>
      <c r="R419" s="919">
        <f t="shared" si="71"/>
        <v>4513</v>
      </c>
    </row>
    <row r="420" spans="1:18" s="197" customFormat="1" ht="15.75" hidden="1" customHeight="1" thickBot="1" x14ac:dyDescent="0.3">
      <c r="A420" s="2262" t="s">
        <v>412</v>
      </c>
      <c r="B420" s="2263"/>
      <c r="C420" s="2263"/>
      <c r="D420" s="2263"/>
      <c r="E420" s="2263"/>
      <c r="F420" s="2263"/>
      <c r="G420" s="2263"/>
      <c r="H420" s="2263"/>
      <c r="I420" s="2263"/>
      <c r="J420" s="2263"/>
      <c r="K420" s="2263"/>
      <c r="L420" s="2263"/>
      <c r="M420" s="2263"/>
      <c r="N420" s="2263"/>
      <c r="O420" s="2263"/>
      <c r="P420" s="2263"/>
      <c r="Q420" s="2263"/>
      <c r="R420" s="2263"/>
    </row>
    <row r="421" spans="1:18" s="197" customFormat="1" hidden="1" x14ac:dyDescent="0.25">
      <c r="A421" s="93" t="s">
        <v>302</v>
      </c>
      <c r="B421" s="438">
        <v>66</v>
      </c>
      <c r="C421" s="446">
        <f>SUM(B421/B425)</f>
        <v>3.1088082901554404E-2</v>
      </c>
      <c r="D421" s="438">
        <v>1</v>
      </c>
      <c r="E421" s="446">
        <f>SUM(D421/D425)</f>
        <v>7.6923076923076927E-2</v>
      </c>
      <c r="F421" s="438">
        <v>0</v>
      </c>
      <c r="G421" s="446">
        <f>SUM(F421/F425)</f>
        <v>0</v>
      </c>
      <c r="H421" s="438">
        <v>4</v>
      </c>
      <c r="I421" s="446">
        <f>SUM(H421/H425)</f>
        <v>1.0416666666666666E-2</v>
      </c>
      <c r="J421" s="438">
        <v>0</v>
      </c>
      <c r="K421" s="446">
        <f>SUM(J421/J425)</f>
        <v>0</v>
      </c>
      <c r="L421" s="438">
        <v>4</v>
      </c>
      <c r="M421" s="446">
        <f>SUM(L421/L425)</f>
        <v>5.6338028169014086E-2</v>
      </c>
      <c r="N421" s="438">
        <v>0</v>
      </c>
      <c r="O421" s="446">
        <f>SUM(N421/N425)</f>
        <v>0</v>
      </c>
      <c r="P421" s="438">
        <v>0</v>
      </c>
      <c r="Q421" s="446">
        <f>SUM(P421/P425)</f>
        <v>0</v>
      </c>
      <c r="R421" s="623">
        <f>SUM(B421,D421,F421,H421,J421,L421,N421,P421)</f>
        <v>75</v>
      </c>
    </row>
    <row r="422" spans="1:18" s="197" customFormat="1" hidden="1" x14ac:dyDescent="0.25">
      <c r="A422" s="94" t="s">
        <v>303</v>
      </c>
      <c r="B422" s="438">
        <v>1101</v>
      </c>
      <c r="C422" s="450">
        <v>0.51800000000000002</v>
      </c>
      <c r="D422" s="438">
        <v>8</v>
      </c>
      <c r="E422" s="450">
        <f>SUM(D422/D425)</f>
        <v>0.61538461538461542</v>
      </c>
      <c r="F422" s="438">
        <v>40</v>
      </c>
      <c r="G422" s="450">
        <f>SUM(F422/F425)</f>
        <v>2.5990903183885639E-2</v>
      </c>
      <c r="H422" s="438">
        <v>117</v>
      </c>
      <c r="I422" s="450">
        <f>SUM(H422/H425)</f>
        <v>0.3046875</v>
      </c>
      <c r="J422" s="438">
        <v>51</v>
      </c>
      <c r="K422" s="450">
        <f>SUM(J422/J425)</f>
        <v>0.14447592067988668</v>
      </c>
      <c r="L422" s="438">
        <v>60</v>
      </c>
      <c r="M422" s="450">
        <f>SUM(L422/L425)</f>
        <v>0.84507042253521125</v>
      </c>
      <c r="N422" s="438">
        <v>11</v>
      </c>
      <c r="O422" s="450">
        <f>SUM(N422/N425)</f>
        <v>0.55000000000000004</v>
      </c>
      <c r="P422" s="438">
        <v>6</v>
      </c>
      <c r="Q422" s="450">
        <f>SUM(P422/P425)</f>
        <v>0.6</v>
      </c>
      <c r="R422" s="449">
        <f>SUM(B422,D422,F422,H422,J422,L422,N422,P422)</f>
        <v>1394</v>
      </c>
    </row>
    <row r="423" spans="1:18" s="197" customFormat="1" hidden="1" x14ac:dyDescent="0.25">
      <c r="A423" s="94" t="s">
        <v>304</v>
      </c>
      <c r="B423" s="438">
        <v>666</v>
      </c>
      <c r="C423" s="450">
        <f>SUM(B423/B425)</f>
        <v>0.31370701837023079</v>
      </c>
      <c r="D423" s="438">
        <v>3</v>
      </c>
      <c r="E423" s="450">
        <f>SUM(D423/D425)</f>
        <v>0.23076923076923078</v>
      </c>
      <c r="F423" s="438">
        <v>520</v>
      </c>
      <c r="G423" s="450">
        <f>SUM(F423/F425)</f>
        <v>0.3378817413905133</v>
      </c>
      <c r="H423" s="438">
        <v>162</v>
      </c>
      <c r="I423" s="450">
        <f>SUM(H423/H425)</f>
        <v>0.421875</v>
      </c>
      <c r="J423" s="438">
        <v>77</v>
      </c>
      <c r="K423" s="450">
        <f>SUM(J423/J425)</f>
        <v>0.21813031161473087</v>
      </c>
      <c r="L423" s="438">
        <v>6</v>
      </c>
      <c r="M423" s="450">
        <f>SUM(L423/L425)</f>
        <v>8.4507042253521125E-2</v>
      </c>
      <c r="N423" s="438">
        <v>1</v>
      </c>
      <c r="O423" s="450">
        <f>SUM(N423/N425)</f>
        <v>0.05</v>
      </c>
      <c r="P423" s="1107">
        <v>0</v>
      </c>
      <c r="Q423" s="450">
        <f>SUM(P423/P425)</f>
        <v>0</v>
      </c>
      <c r="R423" s="449">
        <f>SUM(B423,D423,F423,H423,J423,L423,N423,P423)</f>
        <v>1435</v>
      </c>
    </row>
    <row r="424" spans="1:18" s="197" customFormat="1" ht="15.75" hidden="1" thickBot="1" x14ac:dyDescent="0.3">
      <c r="A424" s="111" t="s">
        <v>305</v>
      </c>
      <c r="B424" s="442">
        <v>290</v>
      </c>
      <c r="C424" s="453">
        <f>SUM(B424/B425)</f>
        <v>0.1365991521431936</v>
      </c>
      <c r="D424" s="442">
        <v>1</v>
      </c>
      <c r="E424" s="453">
        <f>SUM(D424/D425)</f>
        <v>7.6923076923076927E-2</v>
      </c>
      <c r="F424" s="442">
        <v>979</v>
      </c>
      <c r="G424" s="453">
        <f>SUM(F424/F425)</f>
        <v>0.63612735542560106</v>
      </c>
      <c r="H424" s="442">
        <v>101</v>
      </c>
      <c r="I424" s="453">
        <f>SUM(H424/H425)</f>
        <v>0.26302083333333331</v>
      </c>
      <c r="J424" s="442">
        <v>225</v>
      </c>
      <c r="K424" s="453">
        <v>0.63800000000000001</v>
      </c>
      <c r="L424" s="442">
        <v>1</v>
      </c>
      <c r="M424" s="453">
        <f>SUM(L424/L425)</f>
        <v>1.4084507042253521E-2</v>
      </c>
      <c r="N424" s="442">
        <v>8</v>
      </c>
      <c r="O424" s="453">
        <f>SUM(N424/N425)</f>
        <v>0.4</v>
      </c>
      <c r="P424" s="1108">
        <v>4</v>
      </c>
      <c r="Q424" s="453">
        <f>SUM(P424/P425)</f>
        <v>0.4</v>
      </c>
      <c r="R424" s="456">
        <f>SUM(B424,D424,F424,H424,J424,L424,N424,P424)</f>
        <v>1609</v>
      </c>
    </row>
    <row r="425" spans="1:18" s="197" customFormat="1" ht="16.5" hidden="1" thickTop="1" thickBot="1" x14ac:dyDescent="0.3">
      <c r="A425" s="125" t="s">
        <v>402</v>
      </c>
      <c r="B425" s="919">
        <f t="shared" ref="B425:R425" si="72">SUM(B421:B424)</f>
        <v>2123</v>
      </c>
      <c r="C425" s="920">
        <f t="shared" si="72"/>
        <v>0.99939425341497878</v>
      </c>
      <c r="D425" s="919">
        <f t="shared" si="72"/>
        <v>13</v>
      </c>
      <c r="E425" s="920">
        <f t="shared" si="72"/>
        <v>1</v>
      </c>
      <c r="F425" s="919">
        <f t="shared" si="72"/>
        <v>1539</v>
      </c>
      <c r="G425" s="920">
        <f t="shared" si="72"/>
        <v>1</v>
      </c>
      <c r="H425" s="919">
        <f t="shared" si="72"/>
        <v>384</v>
      </c>
      <c r="I425" s="920">
        <f t="shared" si="72"/>
        <v>1</v>
      </c>
      <c r="J425" s="919">
        <f t="shared" si="72"/>
        <v>353</v>
      </c>
      <c r="K425" s="920">
        <f t="shared" si="72"/>
        <v>1.0006062322946176</v>
      </c>
      <c r="L425" s="919">
        <f t="shared" si="72"/>
        <v>71</v>
      </c>
      <c r="M425" s="920">
        <f t="shared" si="72"/>
        <v>1</v>
      </c>
      <c r="N425" s="919">
        <f t="shared" si="72"/>
        <v>20</v>
      </c>
      <c r="O425" s="920">
        <f t="shared" si="72"/>
        <v>1</v>
      </c>
      <c r="P425" s="919">
        <f t="shared" si="72"/>
        <v>10</v>
      </c>
      <c r="Q425" s="920">
        <f t="shared" si="72"/>
        <v>1</v>
      </c>
      <c r="R425" s="919">
        <f t="shared" si="72"/>
        <v>4513</v>
      </c>
    </row>
    <row r="426" spans="1:18" s="197" customFormat="1" ht="15.75" hidden="1" thickBot="1" x14ac:dyDescent="0.3">
      <c r="A426" s="2262" t="s">
        <v>414</v>
      </c>
      <c r="B426" s="2263"/>
      <c r="C426" s="2263"/>
      <c r="D426" s="2263"/>
      <c r="E426" s="2263"/>
      <c r="F426" s="2263"/>
      <c r="G426" s="2263"/>
      <c r="H426" s="2263"/>
      <c r="I426" s="2263"/>
      <c r="J426" s="2263"/>
      <c r="K426" s="2263"/>
      <c r="L426" s="2263"/>
      <c r="M426" s="2263"/>
      <c r="N426" s="2263"/>
      <c r="O426" s="2263"/>
      <c r="P426" s="2263"/>
      <c r="Q426" s="2263"/>
      <c r="R426" s="2263"/>
    </row>
    <row r="427" spans="1:18" s="197" customFormat="1" hidden="1" x14ac:dyDescent="0.25">
      <c r="A427" s="110"/>
      <c r="B427" s="243" t="s">
        <v>415</v>
      </c>
      <c r="C427" s="244" t="s">
        <v>307</v>
      </c>
      <c r="D427" s="245" t="s">
        <v>415</v>
      </c>
      <c r="E427" s="246" t="s">
        <v>307</v>
      </c>
      <c r="F427" s="244" t="s">
        <v>415</v>
      </c>
      <c r="G427" s="244" t="s">
        <v>307</v>
      </c>
      <c r="H427" s="245" t="s">
        <v>415</v>
      </c>
      <c r="I427" s="246" t="s">
        <v>307</v>
      </c>
      <c r="J427" s="245" t="s">
        <v>415</v>
      </c>
      <c r="K427" s="246" t="s">
        <v>307</v>
      </c>
      <c r="L427" s="245" t="s">
        <v>415</v>
      </c>
      <c r="M427" s="246" t="s">
        <v>307</v>
      </c>
      <c r="N427" s="245" t="s">
        <v>415</v>
      </c>
      <c r="O427" s="246" t="s">
        <v>307</v>
      </c>
      <c r="P427" s="245" t="s">
        <v>415</v>
      </c>
      <c r="Q427" s="246" t="s">
        <v>307</v>
      </c>
      <c r="R427" s="245" t="s">
        <v>415</v>
      </c>
    </row>
    <row r="428" spans="1:18" s="197" customFormat="1" hidden="1" x14ac:dyDescent="0.25">
      <c r="A428" s="94" t="s">
        <v>416</v>
      </c>
      <c r="B428" s="457">
        <v>7.75</v>
      </c>
      <c r="C428" s="458">
        <v>7</v>
      </c>
      <c r="D428" s="457">
        <v>9.85</v>
      </c>
      <c r="E428" s="459">
        <v>13</v>
      </c>
      <c r="F428" s="460">
        <v>6.21</v>
      </c>
      <c r="G428" s="458">
        <v>5</v>
      </c>
      <c r="H428" s="457">
        <v>10.71</v>
      </c>
      <c r="I428" s="461">
        <v>12</v>
      </c>
      <c r="J428" s="457">
        <v>18.97</v>
      </c>
      <c r="K428" s="461">
        <v>18</v>
      </c>
      <c r="L428" s="457">
        <v>7.18</v>
      </c>
      <c r="M428" s="461">
        <v>6</v>
      </c>
      <c r="N428" s="457">
        <v>15.65</v>
      </c>
      <c r="O428" s="461">
        <v>16</v>
      </c>
      <c r="P428" s="457">
        <v>6</v>
      </c>
      <c r="Q428" s="461">
        <v>3</v>
      </c>
      <c r="R428" s="457">
        <v>8.3800000000000008</v>
      </c>
    </row>
    <row r="429" spans="1:18" s="197" customFormat="1" hidden="1" x14ac:dyDescent="0.25">
      <c r="A429" s="97" t="s">
        <v>417</v>
      </c>
      <c r="B429" s="457">
        <v>1.36</v>
      </c>
      <c r="C429" s="458">
        <v>1</v>
      </c>
      <c r="D429" s="457">
        <v>1.62</v>
      </c>
      <c r="E429" s="459">
        <v>1</v>
      </c>
      <c r="F429" s="460">
        <v>1.64</v>
      </c>
      <c r="G429" s="458">
        <v>1</v>
      </c>
      <c r="H429" s="457">
        <v>1.23</v>
      </c>
      <c r="I429" s="461">
        <v>1</v>
      </c>
      <c r="J429" s="457">
        <v>1.49</v>
      </c>
      <c r="K429" s="461">
        <v>1</v>
      </c>
      <c r="L429" s="457">
        <v>1.44</v>
      </c>
      <c r="M429" s="461">
        <v>1</v>
      </c>
      <c r="N429" s="457">
        <v>1.65</v>
      </c>
      <c r="O429" s="461">
        <v>1</v>
      </c>
      <c r="P429" s="457">
        <v>1.27</v>
      </c>
      <c r="Q429" s="461">
        <v>1</v>
      </c>
      <c r="R429" s="457">
        <v>1.46</v>
      </c>
    </row>
    <row r="430" spans="1:18" s="197" customFormat="1" ht="15.75" hidden="1" thickBot="1" x14ac:dyDescent="0.3">
      <c r="A430" s="96" t="s">
        <v>418</v>
      </c>
      <c r="B430" s="464">
        <v>12.24</v>
      </c>
      <c r="C430" s="465">
        <v>10</v>
      </c>
      <c r="D430" s="464">
        <v>8.23</v>
      </c>
      <c r="E430" s="466">
        <v>3</v>
      </c>
      <c r="F430" s="467">
        <v>29.39</v>
      </c>
      <c r="G430" s="465">
        <v>27</v>
      </c>
      <c r="H430" s="464">
        <v>18.16</v>
      </c>
      <c r="I430" s="468">
        <v>16</v>
      </c>
      <c r="J430" s="464">
        <v>39.369999999999997</v>
      </c>
      <c r="K430" s="468">
        <v>35</v>
      </c>
      <c r="L430" s="464">
        <v>5.04</v>
      </c>
      <c r="M430" s="468">
        <v>3</v>
      </c>
      <c r="N430" s="464">
        <v>17.55</v>
      </c>
      <c r="O430" s="468">
        <v>9</v>
      </c>
      <c r="P430" s="464">
        <v>31.27</v>
      </c>
      <c r="Q430" s="468">
        <v>9</v>
      </c>
      <c r="R430" s="464">
        <v>20.66</v>
      </c>
    </row>
    <row r="431" spans="1:18" s="197" customFormat="1" ht="15.75" hidden="1" thickBot="1" x14ac:dyDescent="0.3">
      <c r="A431" s="106"/>
      <c r="B431" s="2265" t="s">
        <v>186</v>
      </c>
      <c r="C431" s="2266"/>
      <c r="D431" s="2266"/>
      <c r="E431" s="2266"/>
      <c r="F431" s="2266"/>
      <c r="G431" s="2266"/>
      <c r="H431" s="2266"/>
      <c r="I431" s="2266"/>
      <c r="J431" s="2266"/>
      <c r="K431" s="2266"/>
      <c r="L431" s="2266"/>
      <c r="M431" s="2266"/>
      <c r="N431" s="2266"/>
      <c r="O431" s="2266"/>
      <c r="P431" s="2266"/>
      <c r="Q431" s="2266"/>
      <c r="R431" s="2266"/>
    </row>
    <row r="432" spans="1:18" s="197" customFormat="1" ht="40.5" hidden="1" customHeight="1" thickBot="1" x14ac:dyDescent="0.3">
      <c r="A432" s="107"/>
      <c r="B432" s="2271" t="s">
        <v>393</v>
      </c>
      <c r="C432" s="2272"/>
      <c r="D432" s="2271" t="s">
        <v>394</v>
      </c>
      <c r="E432" s="2272"/>
      <c r="F432" s="2271" t="s">
        <v>294</v>
      </c>
      <c r="G432" s="2272"/>
      <c r="H432" s="2271" t="s">
        <v>297</v>
      </c>
      <c r="I432" s="2272"/>
      <c r="J432" s="2271" t="s">
        <v>395</v>
      </c>
      <c r="K432" s="2272"/>
      <c r="L432" s="2271" t="s">
        <v>396</v>
      </c>
      <c r="M432" s="2272"/>
      <c r="N432" s="2271" t="s">
        <v>397</v>
      </c>
      <c r="O432" s="2272"/>
      <c r="P432" s="2271" t="s">
        <v>398</v>
      </c>
      <c r="Q432" s="2272"/>
      <c r="R432" s="1764" t="s">
        <v>399</v>
      </c>
    </row>
    <row r="433" spans="1:18" s="197" customFormat="1" ht="15.75" hidden="1" thickBot="1" x14ac:dyDescent="0.3">
      <c r="A433" s="2127" t="s">
        <v>400</v>
      </c>
      <c r="B433" s="2128"/>
      <c r="C433" s="2128"/>
      <c r="D433" s="2270"/>
      <c r="E433" s="2270"/>
      <c r="F433" s="2128"/>
      <c r="G433" s="2128"/>
      <c r="H433" s="2270"/>
      <c r="I433" s="2270"/>
      <c r="J433" s="2128"/>
      <c r="K433" s="2128"/>
      <c r="L433" s="2270"/>
      <c r="M433" s="2270"/>
      <c r="N433" s="2128"/>
      <c r="O433" s="2128"/>
      <c r="P433" s="2270"/>
      <c r="Q433" s="2270"/>
      <c r="R433" s="2270"/>
    </row>
    <row r="434" spans="1:18" s="197" customFormat="1" hidden="1" x14ac:dyDescent="0.25">
      <c r="A434" s="102" t="s">
        <v>276</v>
      </c>
      <c r="B434" s="419">
        <v>119</v>
      </c>
      <c r="C434" s="420">
        <f>B434/B442</f>
        <v>5.1671732522796353E-2</v>
      </c>
      <c r="D434" s="419">
        <v>1</v>
      </c>
      <c r="E434" s="420">
        <f>D434/D442</f>
        <v>6.6666666666666666E-2</v>
      </c>
      <c r="F434" s="419">
        <v>19</v>
      </c>
      <c r="G434" s="420">
        <f>F434/F442</f>
        <v>9.5477386934673374E-3</v>
      </c>
      <c r="H434" s="419">
        <v>4</v>
      </c>
      <c r="I434" s="420">
        <f>H434/H442</f>
        <v>1.0582010582010581E-2</v>
      </c>
      <c r="J434" s="419">
        <v>0</v>
      </c>
      <c r="K434" s="420">
        <f>J434/J442</f>
        <v>0</v>
      </c>
      <c r="L434" s="419">
        <v>10</v>
      </c>
      <c r="M434" s="420">
        <f>L434/L442</f>
        <v>0.11904761904761904</v>
      </c>
      <c r="N434" s="419">
        <v>0</v>
      </c>
      <c r="O434" s="420">
        <f>N434/N442</f>
        <v>0</v>
      </c>
      <c r="P434" s="419">
        <v>2</v>
      </c>
      <c r="Q434" s="420">
        <f>P434/P442</f>
        <v>0.22222222222222221</v>
      </c>
      <c r="R434" s="423">
        <f>SUM(B434,D434,F434,H434,J434,L434,N434,P434)</f>
        <v>155</v>
      </c>
    </row>
    <row r="435" spans="1:18" s="197" customFormat="1" hidden="1" x14ac:dyDescent="0.25">
      <c r="A435" s="100" t="s">
        <v>277</v>
      </c>
      <c r="B435" s="424">
        <v>356</v>
      </c>
      <c r="C435" s="425">
        <v>0.154</v>
      </c>
      <c r="D435" s="424">
        <v>2</v>
      </c>
      <c r="E435" s="425">
        <f>D435/D442</f>
        <v>0.13333333333333333</v>
      </c>
      <c r="F435" s="424">
        <v>529</v>
      </c>
      <c r="G435" s="425">
        <f>F435/F442</f>
        <v>0.26582914572864319</v>
      </c>
      <c r="H435" s="424">
        <v>24</v>
      </c>
      <c r="I435" s="425">
        <f>H435/H442</f>
        <v>6.3492063492063489E-2</v>
      </c>
      <c r="J435" s="424">
        <v>0</v>
      </c>
      <c r="K435" s="425">
        <f>J435/J442</f>
        <v>0</v>
      </c>
      <c r="L435" s="424">
        <v>15</v>
      </c>
      <c r="M435" s="425">
        <v>0.17799999999999999</v>
      </c>
      <c r="N435" s="424">
        <v>0</v>
      </c>
      <c r="O435" s="425">
        <f>N435/N442</f>
        <v>0</v>
      </c>
      <c r="P435" s="424">
        <v>1</v>
      </c>
      <c r="Q435" s="425">
        <f>P435/P442</f>
        <v>0.1111111111111111</v>
      </c>
      <c r="R435" s="428">
        <f>SUM(B435,D435,F435,H435,J435,L435,N435,P435)</f>
        <v>927</v>
      </c>
    </row>
    <row r="436" spans="1:18" s="197" customFormat="1" hidden="1" x14ac:dyDescent="0.25">
      <c r="A436" s="100" t="s">
        <v>278</v>
      </c>
      <c r="B436" s="424">
        <v>455</v>
      </c>
      <c r="C436" s="425">
        <v>0.19700000000000001</v>
      </c>
      <c r="D436" s="424">
        <v>2</v>
      </c>
      <c r="E436" s="425">
        <f>D436/D442</f>
        <v>0.13333333333333333</v>
      </c>
      <c r="F436" s="424">
        <v>440</v>
      </c>
      <c r="G436" s="425">
        <f>F436/F442</f>
        <v>0.22110552763819097</v>
      </c>
      <c r="H436" s="424">
        <v>47</v>
      </c>
      <c r="I436" s="425">
        <f>H436/H442</f>
        <v>0.12433862433862433</v>
      </c>
      <c r="J436" s="424">
        <v>0</v>
      </c>
      <c r="K436" s="425">
        <f>J436/J442</f>
        <v>0</v>
      </c>
      <c r="L436" s="424">
        <v>14</v>
      </c>
      <c r="M436" s="425">
        <f>L436/L442</f>
        <v>0.16666666666666666</v>
      </c>
      <c r="N436" s="424">
        <v>0</v>
      </c>
      <c r="O436" s="425">
        <f>N436/N442</f>
        <v>0</v>
      </c>
      <c r="P436" s="424">
        <v>0</v>
      </c>
      <c r="Q436" s="425">
        <f>P436/P442</f>
        <v>0</v>
      </c>
      <c r="R436" s="428">
        <f t="shared" ref="R436:R441" si="73">SUM(B436,D436,F436,H436,J436,L436,N436,P436)</f>
        <v>958</v>
      </c>
    </row>
    <row r="437" spans="1:18" s="197" customFormat="1" hidden="1" x14ac:dyDescent="0.25">
      <c r="A437" s="100" t="s">
        <v>279</v>
      </c>
      <c r="B437" s="424">
        <v>495</v>
      </c>
      <c r="C437" s="425">
        <f>B437/B442</f>
        <v>0.21493703864524533</v>
      </c>
      <c r="D437" s="424">
        <v>3</v>
      </c>
      <c r="E437" s="425">
        <f>D437/D442</f>
        <v>0.2</v>
      </c>
      <c r="F437" s="424">
        <v>432</v>
      </c>
      <c r="G437" s="425">
        <f>F437/F442</f>
        <v>0.21708542713567838</v>
      </c>
      <c r="H437" s="424">
        <v>78</v>
      </c>
      <c r="I437" s="425">
        <f>H437/H442</f>
        <v>0.20634920634920634</v>
      </c>
      <c r="J437" s="424">
        <v>0</v>
      </c>
      <c r="K437" s="425">
        <f>J437/J442</f>
        <v>0</v>
      </c>
      <c r="L437" s="424">
        <v>12</v>
      </c>
      <c r="M437" s="425">
        <f>L437/L442</f>
        <v>0.14285714285714285</v>
      </c>
      <c r="N437" s="424">
        <v>2</v>
      </c>
      <c r="O437" s="425">
        <f>N437/N442</f>
        <v>7.407407407407407E-2</v>
      </c>
      <c r="P437" s="424">
        <v>1</v>
      </c>
      <c r="Q437" s="425">
        <f>P437/P442</f>
        <v>0.1111111111111111</v>
      </c>
      <c r="R437" s="428">
        <f t="shared" si="73"/>
        <v>1023</v>
      </c>
    </row>
    <row r="438" spans="1:18" s="197" customFormat="1" hidden="1" x14ac:dyDescent="0.25">
      <c r="A438" s="100" t="s">
        <v>280</v>
      </c>
      <c r="B438" s="424">
        <v>292</v>
      </c>
      <c r="C438" s="425">
        <f>B438/B442</f>
        <v>0.12679114198871039</v>
      </c>
      <c r="D438" s="424">
        <v>3</v>
      </c>
      <c r="E438" s="425">
        <f>D438/D442</f>
        <v>0.2</v>
      </c>
      <c r="F438" s="424">
        <v>282</v>
      </c>
      <c r="G438" s="425">
        <f>F438/F442</f>
        <v>0.14170854271356784</v>
      </c>
      <c r="H438" s="424">
        <v>72</v>
      </c>
      <c r="I438" s="425">
        <f>H438/H442</f>
        <v>0.19047619047619047</v>
      </c>
      <c r="J438" s="424">
        <v>0</v>
      </c>
      <c r="K438" s="425">
        <f>J438/J442</f>
        <v>0</v>
      </c>
      <c r="L438" s="424">
        <v>6</v>
      </c>
      <c r="M438" s="425">
        <f>L438/L442</f>
        <v>7.1428571428571425E-2</v>
      </c>
      <c r="N438" s="424">
        <v>0</v>
      </c>
      <c r="O438" s="425">
        <f>N438/N442</f>
        <v>0</v>
      </c>
      <c r="P438" s="424">
        <v>2</v>
      </c>
      <c r="Q438" s="425">
        <f>P438/P442</f>
        <v>0.22222222222222221</v>
      </c>
      <c r="R438" s="428">
        <f t="shared" si="73"/>
        <v>657</v>
      </c>
    </row>
    <row r="439" spans="1:18" s="197" customFormat="1" hidden="1" x14ac:dyDescent="0.25">
      <c r="A439" s="100" t="s">
        <v>281</v>
      </c>
      <c r="B439" s="424">
        <v>290</v>
      </c>
      <c r="C439" s="425">
        <f>B439/B442</f>
        <v>0.12592270950933565</v>
      </c>
      <c r="D439" s="424">
        <v>1</v>
      </c>
      <c r="E439" s="425">
        <f>D439/D442</f>
        <v>6.6666666666666666E-2</v>
      </c>
      <c r="F439" s="424">
        <v>189</v>
      </c>
      <c r="G439" s="425">
        <f>F439/F442</f>
        <v>9.4974874371859294E-2</v>
      </c>
      <c r="H439" s="424">
        <v>84</v>
      </c>
      <c r="I439" s="425">
        <v>0.223</v>
      </c>
      <c r="J439" s="424">
        <v>0</v>
      </c>
      <c r="K439" s="425">
        <f>J439/J442</f>
        <v>0</v>
      </c>
      <c r="L439" s="424">
        <v>12</v>
      </c>
      <c r="M439" s="425">
        <f>L439/L442</f>
        <v>0.14285714285714285</v>
      </c>
      <c r="N439" s="424">
        <v>4</v>
      </c>
      <c r="O439" s="425">
        <f>N439/N442</f>
        <v>0.14814814814814814</v>
      </c>
      <c r="P439" s="424">
        <v>1</v>
      </c>
      <c r="Q439" s="425">
        <f>P439/P442</f>
        <v>0.1111111111111111</v>
      </c>
      <c r="R439" s="428">
        <f t="shared" si="73"/>
        <v>581</v>
      </c>
    </row>
    <row r="440" spans="1:18" s="197" customFormat="1" hidden="1" x14ac:dyDescent="0.25">
      <c r="A440" s="100" t="s">
        <v>282</v>
      </c>
      <c r="B440" s="424">
        <v>264</v>
      </c>
      <c r="C440" s="425">
        <f>B440/B442</f>
        <v>0.11463308727746417</v>
      </c>
      <c r="D440" s="424">
        <v>3</v>
      </c>
      <c r="E440" s="425">
        <f>D440/D442</f>
        <v>0.2</v>
      </c>
      <c r="F440" s="424">
        <v>88</v>
      </c>
      <c r="G440" s="425">
        <f>F440/F442</f>
        <v>4.4221105527638194E-2</v>
      </c>
      <c r="H440" s="424">
        <v>66</v>
      </c>
      <c r="I440" s="425">
        <f>H440/H442</f>
        <v>0.17460317460317459</v>
      </c>
      <c r="J440" s="424">
        <v>0</v>
      </c>
      <c r="K440" s="425">
        <f>J440/J442</f>
        <v>0</v>
      </c>
      <c r="L440" s="424">
        <v>12</v>
      </c>
      <c r="M440" s="425">
        <f>L440/L442</f>
        <v>0.14285714285714285</v>
      </c>
      <c r="N440" s="424">
        <v>15</v>
      </c>
      <c r="O440" s="425">
        <f>N440/N442</f>
        <v>0.55555555555555558</v>
      </c>
      <c r="P440" s="424">
        <v>1</v>
      </c>
      <c r="Q440" s="425">
        <f>P440/P442</f>
        <v>0.1111111111111111</v>
      </c>
      <c r="R440" s="428">
        <f t="shared" si="73"/>
        <v>449</v>
      </c>
    </row>
    <row r="441" spans="1:18" s="197" customFormat="1" ht="15.75" hidden="1" thickBot="1" x14ac:dyDescent="0.3">
      <c r="A441" s="692" t="s">
        <v>401</v>
      </c>
      <c r="B441" s="429">
        <v>32</v>
      </c>
      <c r="C441" s="430">
        <f>B441/B442</f>
        <v>1.3894919669995658E-2</v>
      </c>
      <c r="D441" s="429">
        <v>0</v>
      </c>
      <c r="E441" s="430">
        <f>D441/D442</f>
        <v>0</v>
      </c>
      <c r="F441" s="429">
        <v>11</v>
      </c>
      <c r="G441" s="430">
        <v>5.0000000000000001E-3</v>
      </c>
      <c r="H441" s="429">
        <v>3</v>
      </c>
      <c r="I441" s="430">
        <f>H441/H442</f>
        <v>7.9365079365079361E-3</v>
      </c>
      <c r="J441" s="429">
        <v>448</v>
      </c>
      <c r="K441" s="430">
        <f>J441/J442</f>
        <v>1</v>
      </c>
      <c r="L441" s="429">
        <v>3</v>
      </c>
      <c r="M441" s="430">
        <f>L441/L442</f>
        <v>3.5714285714285712E-2</v>
      </c>
      <c r="N441" s="429">
        <v>6</v>
      </c>
      <c r="O441" s="430">
        <f>N441/N442</f>
        <v>0.22222222222222221</v>
      </c>
      <c r="P441" s="429">
        <v>1</v>
      </c>
      <c r="Q441" s="430">
        <f>P441/P442</f>
        <v>0.1111111111111111</v>
      </c>
      <c r="R441" s="433">
        <f t="shared" si="73"/>
        <v>504</v>
      </c>
    </row>
    <row r="442" spans="1:18" s="197" customFormat="1" ht="16.5" hidden="1" thickTop="1" thickBot="1" x14ac:dyDescent="0.3">
      <c r="A442" s="125" t="s">
        <v>402</v>
      </c>
      <c r="B442" s="119">
        <f t="shared" ref="B442:Q442" si="74">SUM(B434:B441)</f>
        <v>2303</v>
      </c>
      <c r="C442" s="253">
        <f t="shared" si="74"/>
        <v>0.99885062961354742</v>
      </c>
      <c r="D442" s="119">
        <f t="shared" si="74"/>
        <v>15</v>
      </c>
      <c r="E442" s="253">
        <f t="shared" si="74"/>
        <v>1</v>
      </c>
      <c r="F442" s="119">
        <f t="shared" si="74"/>
        <v>1990</v>
      </c>
      <c r="G442" s="253">
        <f t="shared" si="74"/>
        <v>0.9994723618090452</v>
      </c>
      <c r="H442" s="119">
        <f t="shared" si="74"/>
        <v>378</v>
      </c>
      <c r="I442" s="253">
        <f t="shared" si="74"/>
        <v>1.0007777777777778</v>
      </c>
      <c r="J442" s="119">
        <f t="shared" si="74"/>
        <v>448</v>
      </c>
      <c r="K442" s="253">
        <f t="shared" si="74"/>
        <v>1</v>
      </c>
      <c r="L442" s="119">
        <f t="shared" si="74"/>
        <v>84</v>
      </c>
      <c r="M442" s="253">
        <f t="shared" si="74"/>
        <v>0.99942857142857122</v>
      </c>
      <c r="N442" s="119">
        <f t="shared" si="74"/>
        <v>27</v>
      </c>
      <c r="O442" s="253">
        <f t="shared" si="74"/>
        <v>1</v>
      </c>
      <c r="P442" s="119">
        <f t="shared" si="74"/>
        <v>9</v>
      </c>
      <c r="Q442" s="815">
        <f t="shared" si="74"/>
        <v>1</v>
      </c>
      <c r="R442" s="119">
        <f>SUM(R434:R441)</f>
        <v>5254</v>
      </c>
    </row>
    <row r="443" spans="1:18" s="30" customFormat="1" ht="15.75" hidden="1" thickBot="1" x14ac:dyDescent="0.3">
      <c r="A443" s="2262" t="s">
        <v>403</v>
      </c>
      <c r="B443" s="2263"/>
      <c r="C443" s="2263"/>
      <c r="D443" s="2263"/>
      <c r="E443" s="2263"/>
      <c r="F443" s="2263"/>
      <c r="G443" s="2263"/>
      <c r="H443" s="2263"/>
      <c r="I443" s="2263"/>
      <c r="J443" s="2263"/>
      <c r="K443" s="2263"/>
      <c r="L443" s="2263"/>
      <c r="M443" s="2263"/>
      <c r="N443" s="2263"/>
      <c r="O443" s="2263"/>
      <c r="P443" s="2263"/>
      <c r="Q443" s="2263"/>
      <c r="R443" s="2263"/>
    </row>
    <row r="444" spans="1:18" s="197" customFormat="1" hidden="1" x14ac:dyDescent="0.25">
      <c r="A444" s="102" t="s">
        <v>286</v>
      </c>
      <c r="B444" s="434">
        <v>393</v>
      </c>
      <c r="C444" s="435">
        <f>SUM(B444/B450)</f>
        <v>0.17064698219713417</v>
      </c>
      <c r="D444" s="434">
        <v>3</v>
      </c>
      <c r="E444" s="435">
        <f>SUM(D444/D450)</f>
        <v>0.2</v>
      </c>
      <c r="F444" s="434">
        <v>268</v>
      </c>
      <c r="G444" s="435">
        <f>SUM(F444/F450)</f>
        <v>0.13467336683417086</v>
      </c>
      <c r="H444" s="434">
        <v>39</v>
      </c>
      <c r="I444" s="435">
        <f>SUM(H444/H450)</f>
        <v>0.10317460317460317</v>
      </c>
      <c r="J444" s="434">
        <v>77</v>
      </c>
      <c r="K444" s="435">
        <f>SUM(J444/J450)</f>
        <v>0.171875</v>
      </c>
      <c r="L444" s="434">
        <v>11</v>
      </c>
      <c r="M444" s="435">
        <f>SUM(L444/L450)</f>
        <v>0.13095238095238096</v>
      </c>
      <c r="N444" s="434">
        <v>6</v>
      </c>
      <c r="O444" s="435">
        <f>SUM(N444/N450)</f>
        <v>0.22222222222222221</v>
      </c>
      <c r="P444" s="434">
        <v>1</v>
      </c>
      <c r="Q444" s="435">
        <f>SUM(P444/P450)</f>
        <v>0.1111111111111111</v>
      </c>
      <c r="R444" s="423">
        <f t="shared" ref="R444:R449" si="75">SUM(B444,D444,F444,H444,J444,L444,N444,P444)</f>
        <v>798</v>
      </c>
    </row>
    <row r="445" spans="1:18" s="197" customFormat="1" hidden="1" x14ac:dyDescent="0.25">
      <c r="A445" s="100" t="s">
        <v>287</v>
      </c>
      <c r="B445" s="438">
        <v>172</v>
      </c>
      <c r="C445" s="439">
        <f>SUM(B445/B450)</f>
        <v>7.4685193226226659E-2</v>
      </c>
      <c r="D445" s="438">
        <v>1</v>
      </c>
      <c r="E445" s="439">
        <f>SUM(D445/D450)</f>
        <v>6.6666666666666666E-2</v>
      </c>
      <c r="F445" s="438">
        <v>134</v>
      </c>
      <c r="G445" s="439">
        <f>SUM(F445/F450)</f>
        <v>6.733668341708543E-2</v>
      </c>
      <c r="H445" s="438">
        <v>27</v>
      </c>
      <c r="I445" s="439">
        <f>SUM(H445/H450)</f>
        <v>7.1428571428571425E-2</v>
      </c>
      <c r="J445" s="438">
        <v>25</v>
      </c>
      <c r="K445" s="439">
        <f>SUM(J445/J450)</f>
        <v>5.5803571428571432E-2</v>
      </c>
      <c r="L445" s="438">
        <v>46</v>
      </c>
      <c r="M445" s="439">
        <v>0.54700000000000004</v>
      </c>
      <c r="N445" s="438">
        <v>2</v>
      </c>
      <c r="O445" s="439">
        <f>SUM(N445/N450)</f>
        <v>7.407407407407407E-2</v>
      </c>
      <c r="P445" s="438">
        <v>2</v>
      </c>
      <c r="Q445" s="439">
        <f>SUM(P445/P450)</f>
        <v>0.22222222222222221</v>
      </c>
      <c r="R445" s="428">
        <f t="shared" si="75"/>
        <v>409</v>
      </c>
    </row>
    <row r="446" spans="1:18" s="197" customFormat="1" hidden="1" x14ac:dyDescent="0.25">
      <c r="A446" s="100" t="s">
        <v>288</v>
      </c>
      <c r="B446" s="438">
        <v>25</v>
      </c>
      <c r="C446" s="439">
        <f>SUM(B446/B450)</f>
        <v>1.0855405992184108E-2</v>
      </c>
      <c r="D446" s="438">
        <v>0</v>
      </c>
      <c r="E446" s="439">
        <f>SUM(D446/D450)</f>
        <v>0</v>
      </c>
      <c r="F446" s="438">
        <v>15</v>
      </c>
      <c r="G446" s="439">
        <f>SUM(F446/F450)</f>
        <v>7.537688442211055E-3</v>
      </c>
      <c r="H446" s="438">
        <v>8</v>
      </c>
      <c r="I446" s="439">
        <f>SUM(H446/H450)</f>
        <v>2.1164021164021163E-2</v>
      </c>
      <c r="J446" s="438">
        <v>5</v>
      </c>
      <c r="K446" s="439">
        <f>SUM(J446/J450)</f>
        <v>1.1160714285714286E-2</v>
      </c>
      <c r="L446" s="438">
        <v>1</v>
      </c>
      <c r="M446" s="439">
        <f>SUM(L446/L450)</f>
        <v>1.1904761904761904E-2</v>
      </c>
      <c r="N446" s="438">
        <v>1</v>
      </c>
      <c r="O446" s="439">
        <f>SUM(N446/N450)</f>
        <v>3.7037037037037035E-2</v>
      </c>
      <c r="P446" s="438">
        <v>0</v>
      </c>
      <c r="Q446" s="439">
        <f>SUM(P446/P450)</f>
        <v>0</v>
      </c>
      <c r="R446" s="428">
        <f t="shared" si="75"/>
        <v>55</v>
      </c>
    </row>
    <row r="447" spans="1:18" s="197" customFormat="1" hidden="1" x14ac:dyDescent="0.25">
      <c r="A447" s="100" t="s">
        <v>289</v>
      </c>
      <c r="B447" s="438">
        <v>726</v>
      </c>
      <c r="C447" s="439">
        <f>SUM(B447/B450)</f>
        <v>0.31524099001302647</v>
      </c>
      <c r="D447" s="438">
        <v>6</v>
      </c>
      <c r="E447" s="439">
        <f>SUM(D447/D450)</f>
        <v>0.4</v>
      </c>
      <c r="F447" s="438">
        <v>698</v>
      </c>
      <c r="G447" s="439">
        <f>SUM(F447/F450)</f>
        <v>0.3507537688442211</v>
      </c>
      <c r="H447" s="438">
        <v>160</v>
      </c>
      <c r="I447" s="439">
        <v>0.42399999999999999</v>
      </c>
      <c r="J447" s="438">
        <v>152</v>
      </c>
      <c r="K447" s="439">
        <f>SUM(J447/J450)</f>
        <v>0.3392857142857143</v>
      </c>
      <c r="L447" s="438">
        <v>5</v>
      </c>
      <c r="M447" s="439">
        <f>SUM(L447/L450)</f>
        <v>5.9523809523809521E-2</v>
      </c>
      <c r="N447" s="438">
        <v>14</v>
      </c>
      <c r="O447" s="439">
        <f>SUM(N447/N450)</f>
        <v>0.51851851851851849</v>
      </c>
      <c r="P447" s="438">
        <v>4</v>
      </c>
      <c r="Q447" s="439">
        <v>0.44500000000000001</v>
      </c>
      <c r="R447" s="428">
        <f t="shared" si="75"/>
        <v>1765</v>
      </c>
    </row>
    <row r="448" spans="1:18" s="197" customFormat="1" hidden="1" x14ac:dyDescent="0.25">
      <c r="A448" s="100" t="s">
        <v>290</v>
      </c>
      <c r="B448" s="438">
        <v>827</v>
      </c>
      <c r="C448" s="439">
        <f>SUM(B448/B450)</f>
        <v>0.35909683022145028</v>
      </c>
      <c r="D448" s="438">
        <v>5</v>
      </c>
      <c r="E448" s="439">
        <f>SUM(D448/D450)</f>
        <v>0.33333333333333331</v>
      </c>
      <c r="F448" s="438">
        <v>753</v>
      </c>
      <c r="G448" s="439">
        <f>SUM(F448/F450)</f>
        <v>0.37839195979899498</v>
      </c>
      <c r="H448" s="438">
        <v>120</v>
      </c>
      <c r="I448" s="439">
        <v>0.318</v>
      </c>
      <c r="J448" s="438">
        <v>180</v>
      </c>
      <c r="K448" s="439">
        <f>SUM(J448/J450)</f>
        <v>0.4017857142857143</v>
      </c>
      <c r="L448" s="438">
        <v>9</v>
      </c>
      <c r="M448" s="439">
        <f>SUM(L448/L450)</f>
        <v>0.10714285714285714</v>
      </c>
      <c r="N448" s="438">
        <v>4</v>
      </c>
      <c r="O448" s="439">
        <f>SUM(N448/N450)</f>
        <v>0.14814814814814814</v>
      </c>
      <c r="P448" s="438">
        <v>1</v>
      </c>
      <c r="Q448" s="439">
        <f>SUM(P448/P450)</f>
        <v>0.1111111111111111</v>
      </c>
      <c r="R448" s="428">
        <f t="shared" si="75"/>
        <v>1899</v>
      </c>
    </row>
    <row r="449" spans="1:18" s="197" customFormat="1" ht="15.75" hidden="1" thickBot="1" x14ac:dyDescent="0.3">
      <c r="A449" s="101" t="s">
        <v>291</v>
      </c>
      <c r="B449" s="442">
        <v>160</v>
      </c>
      <c r="C449" s="443">
        <f>SUM(B449/B450)</f>
        <v>6.9474598349978295E-2</v>
      </c>
      <c r="D449" s="442">
        <v>0</v>
      </c>
      <c r="E449" s="443">
        <f>SUM(D449/D450)</f>
        <v>0</v>
      </c>
      <c r="F449" s="442">
        <v>122</v>
      </c>
      <c r="G449" s="443">
        <f>SUM(F449/F450)</f>
        <v>6.1306532663316586E-2</v>
      </c>
      <c r="H449" s="442">
        <v>24</v>
      </c>
      <c r="I449" s="443">
        <f>SUM(H449/H450)</f>
        <v>6.3492063492063489E-2</v>
      </c>
      <c r="J449" s="442">
        <v>9</v>
      </c>
      <c r="K449" s="443">
        <f>SUM(J449/J450)</f>
        <v>2.0089285714285716E-2</v>
      </c>
      <c r="L449" s="442">
        <v>12</v>
      </c>
      <c r="M449" s="443">
        <f>SUM(L449/L450)</f>
        <v>0.14285714285714285</v>
      </c>
      <c r="N449" s="442">
        <v>0</v>
      </c>
      <c r="O449" s="443">
        <f>SUM(N449/N450)</f>
        <v>0</v>
      </c>
      <c r="P449" s="442">
        <v>1</v>
      </c>
      <c r="Q449" s="443">
        <f>SUM(P449/P450)</f>
        <v>0.1111111111111111</v>
      </c>
      <c r="R449" s="433">
        <f t="shared" si="75"/>
        <v>328</v>
      </c>
    </row>
    <row r="450" spans="1:18" s="197" customFormat="1" ht="16.5" hidden="1" thickTop="1" thickBot="1" x14ac:dyDescent="0.3">
      <c r="A450" s="125" t="s">
        <v>402</v>
      </c>
      <c r="B450" s="119">
        <f t="shared" ref="B450:Q450" si="76">SUM(B444:B449)</f>
        <v>2303</v>
      </c>
      <c r="C450" s="253">
        <f t="shared" si="76"/>
        <v>1</v>
      </c>
      <c r="D450" s="119">
        <f t="shared" si="76"/>
        <v>15</v>
      </c>
      <c r="E450" s="253">
        <f t="shared" si="76"/>
        <v>1</v>
      </c>
      <c r="F450" s="119">
        <f t="shared" si="76"/>
        <v>1990</v>
      </c>
      <c r="G450" s="253">
        <f t="shared" si="76"/>
        <v>1</v>
      </c>
      <c r="H450" s="119">
        <f t="shared" si="76"/>
        <v>378</v>
      </c>
      <c r="I450" s="253">
        <f t="shared" si="76"/>
        <v>1.0012592592592593</v>
      </c>
      <c r="J450" s="119">
        <f t="shared" si="76"/>
        <v>448</v>
      </c>
      <c r="K450" s="253">
        <f t="shared" si="76"/>
        <v>1</v>
      </c>
      <c r="L450" s="119">
        <f t="shared" si="76"/>
        <v>84</v>
      </c>
      <c r="M450" s="253">
        <f t="shared" si="76"/>
        <v>0.99938095238095226</v>
      </c>
      <c r="N450" s="119">
        <f t="shared" si="76"/>
        <v>27</v>
      </c>
      <c r="O450" s="253">
        <f t="shared" si="76"/>
        <v>1</v>
      </c>
      <c r="P450" s="119">
        <f t="shared" si="76"/>
        <v>9</v>
      </c>
      <c r="Q450" s="253">
        <f t="shared" si="76"/>
        <v>1.0005555555555556</v>
      </c>
      <c r="R450" s="119">
        <f>SUM(B450,D450,F450,H450,J450,L450,N450,P450)</f>
        <v>5254</v>
      </c>
    </row>
    <row r="451" spans="1:18" s="197" customFormat="1" ht="15.75" hidden="1" customHeight="1" thickBot="1" x14ac:dyDescent="0.3">
      <c r="A451" s="2262" t="s">
        <v>405</v>
      </c>
      <c r="B451" s="2263"/>
      <c r="C451" s="2263"/>
      <c r="D451" s="2263"/>
      <c r="E451" s="2263"/>
      <c r="F451" s="2263"/>
      <c r="G451" s="2263"/>
      <c r="H451" s="2263"/>
      <c r="I451" s="2263"/>
      <c r="J451" s="2263"/>
      <c r="K451" s="2263"/>
      <c r="L451" s="2263"/>
      <c r="M451" s="2263"/>
      <c r="N451" s="2263"/>
      <c r="O451" s="2263"/>
      <c r="P451" s="2263"/>
      <c r="Q451" s="2263"/>
      <c r="R451" s="2263"/>
    </row>
    <row r="452" spans="1:18" s="197" customFormat="1" hidden="1" x14ac:dyDescent="0.25">
      <c r="A452" s="93" t="s">
        <v>406</v>
      </c>
      <c r="B452" s="434">
        <v>1718</v>
      </c>
      <c r="C452" s="435">
        <f>SUM(B452/B458)</f>
        <v>0.74598349978289191</v>
      </c>
      <c r="D452" s="434">
        <v>13</v>
      </c>
      <c r="E452" s="435">
        <v>0.86599999999999999</v>
      </c>
      <c r="F452" s="434">
        <v>1122</v>
      </c>
      <c r="G452" s="435">
        <f>SUM(F452/F458)</f>
        <v>0.56381909547738696</v>
      </c>
      <c r="H452" s="434">
        <v>312</v>
      </c>
      <c r="I452" s="435">
        <f>SUM(H452/H458)</f>
        <v>0.82539682539682535</v>
      </c>
      <c r="J452" s="434">
        <v>282</v>
      </c>
      <c r="K452" s="435">
        <f>SUM(J452/J458)</f>
        <v>0.6294642857142857</v>
      </c>
      <c r="L452" s="434">
        <v>63</v>
      </c>
      <c r="M452" s="435">
        <f>SUM(L452/L458)</f>
        <v>0.75</v>
      </c>
      <c r="N452" s="434">
        <v>17</v>
      </c>
      <c r="O452" s="435">
        <f>SUM(N452/N458)</f>
        <v>0.62962962962962965</v>
      </c>
      <c r="P452" s="434">
        <v>6</v>
      </c>
      <c r="Q452" s="435">
        <f>SUM(P452/P458)</f>
        <v>0.66666666666666663</v>
      </c>
      <c r="R452" s="423">
        <f t="shared" ref="R452:R457" si="77">SUM(B452,D452,F452,H452,J452,L452,N452,P452)</f>
        <v>3533</v>
      </c>
    </row>
    <row r="453" spans="1:18" s="197" customFormat="1" hidden="1" x14ac:dyDescent="0.25">
      <c r="A453" s="94" t="s">
        <v>407</v>
      </c>
      <c r="B453" s="438">
        <v>451</v>
      </c>
      <c r="C453" s="439">
        <f>SUM(B453/B458)</f>
        <v>0.19583152409900131</v>
      </c>
      <c r="D453" s="438">
        <v>1</v>
      </c>
      <c r="E453" s="439">
        <f>SUM(D453/D458)</f>
        <v>6.6666666666666666E-2</v>
      </c>
      <c r="F453" s="438">
        <v>665</v>
      </c>
      <c r="G453" s="439">
        <f>SUM(F453/F458)</f>
        <v>0.33417085427135679</v>
      </c>
      <c r="H453" s="438">
        <v>56</v>
      </c>
      <c r="I453" s="439">
        <f>SUM(H453/H458)</f>
        <v>0.14814814814814814</v>
      </c>
      <c r="J453" s="438">
        <v>103</v>
      </c>
      <c r="K453" s="439">
        <f>SUM(J453/J458)</f>
        <v>0.22991071428571427</v>
      </c>
      <c r="L453" s="438">
        <v>16</v>
      </c>
      <c r="M453" s="439">
        <f>SUM(L453/L458)</f>
        <v>0.19047619047619047</v>
      </c>
      <c r="N453" s="438">
        <v>5</v>
      </c>
      <c r="O453" s="439">
        <f>SUM(N453/N458)</f>
        <v>0.18518518518518517</v>
      </c>
      <c r="P453" s="438">
        <v>1</v>
      </c>
      <c r="Q453" s="439">
        <f>SUM(P453/P458)</f>
        <v>0.1111111111111111</v>
      </c>
      <c r="R453" s="428">
        <f t="shared" si="77"/>
        <v>1298</v>
      </c>
    </row>
    <row r="454" spans="1:18" s="197" customFormat="1" hidden="1" x14ac:dyDescent="0.25">
      <c r="A454" s="94" t="s">
        <v>408</v>
      </c>
      <c r="B454" s="438">
        <v>97</v>
      </c>
      <c r="C454" s="439">
        <f>SUM(B454/B458)</f>
        <v>4.211897524967434E-2</v>
      </c>
      <c r="D454" s="438">
        <v>0</v>
      </c>
      <c r="E454" s="439">
        <f>SUM(D454/D458)</f>
        <v>0</v>
      </c>
      <c r="F454" s="438">
        <v>184</v>
      </c>
      <c r="G454" s="439">
        <f>SUM(F454/F458)</f>
        <v>9.2462311557788945E-2</v>
      </c>
      <c r="H454" s="438">
        <v>7</v>
      </c>
      <c r="I454" s="439">
        <f>SUM(H454/H458)</f>
        <v>1.8518518518518517E-2</v>
      </c>
      <c r="J454" s="438">
        <v>34</v>
      </c>
      <c r="K454" s="439">
        <f>SUM(J454/J458)</f>
        <v>7.5892857142857137E-2</v>
      </c>
      <c r="L454" s="438">
        <v>2</v>
      </c>
      <c r="M454" s="439">
        <f>SUM(L454/L458)</f>
        <v>2.3809523809523808E-2</v>
      </c>
      <c r="N454" s="438">
        <v>1</v>
      </c>
      <c r="O454" s="439">
        <f>SUM(N454/N458)</f>
        <v>3.7037037037037035E-2</v>
      </c>
      <c r="P454" s="438">
        <v>1</v>
      </c>
      <c r="Q454" s="439">
        <f>SUM(P454/P458)</f>
        <v>0.1111111111111111</v>
      </c>
      <c r="R454" s="428">
        <f t="shared" si="77"/>
        <v>326</v>
      </c>
    </row>
    <row r="455" spans="1:18" s="197" customFormat="1" hidden="1" x14ac:dyDescent="0.25">
      <c r="A455" s="94" t="s">
        <v>409</v>
      </c>
      <c r="B455" s="438">
        <v>19</v>
      </c>
      <c r="C455" s="439">
        <f>SUM(B455/B458)</f>
        <v>8.250108554059922E-3</v>
      </c>
      <c r="D455" s="438">
        <v>1</v>
      </c>
      <c r="E455" s="439">
        <f>SUM(D455/D458)</f>
        <v>6.6666666666666666E-2</v>
      </c>
      <c r="F455" s="438">
        <v>19</v>
      </c>
      <c r="G455" s="439">
        <f>SUM(F455/F458)</f>
        <v>9.5477386934673374E-3</v>
      </c>
      <c r="H455" s="438">
        <v>3</v>
      </c>
      <c r="I455" s="439">
        <f>SUM(H455/H458)</f>
        <v>7.9365079365079361E-3</v>
      </c>
      <c r="J455" s="438">
        <v>14</v>
      </c>
      <c r="K455" s="439">
        <f>SUM(J455/J458)</f>
        <v>3.125E-2</v>
      </c>
      <c r="L455" s="438">
        <v>2</v>
      </c>
      <c r="M455" s="439">
        <f>SUM(L455/L458)</f>
        <v>2.3809523809523808E-2</v>
      </c>
      <c r="N455" s="438">
        <v>4</v>
      </c>
      <c r="O455" s="439">
        <f>SUM(N455/N458)</f>
        <v>0.14814814814814814</v>
      </c>
      <c r="P455" s="438">
        <v>1</v>
      </c>
      <c r="Q455" s="439">
        <f>SUM(P455/P458)</f>
        <v>0.1111111111111111</v>
      </c>
      <c r="R455" s="428">
        <f t="shared" si="77"/>
        <v>63</v>
      </c>
    </row>
    <row r="456" spans="1:18" s="197" customFormat="1" hidden="1" x14ac:dyDescent="0.25">
      <c r="A456" s="94" t="s">
        <v>410</v>
      </c>
      <c r="B456" s="438">
        <v>14</v>
      </c>
      <c r="C456" s="439">
        <f>SUM(B456/B458)</f>
        <v>6.0790273556231003E-3</v>
      </c>
      <c r="D456" s="438">
        <v>0</v>
      </c>
      <c r="E456" s="439">
        <f>SUM(D456/D458)</f>
        <v>0</v>
      </c>
      <c r="F456" s="438">
        <v>0</v>
      </c>
      <c r="G456" s="439">
        <f>SUM(F456/F458)</f>
        <v>0</v>
      </c>
      <c r="H456" s="438">
        <v>0</v>
      </c>
      <c r="I456" s="439">
        <f>SUM(H456/H458)</f>
        <v>0</v>
      </c>
      <c r="J456" s="438">
        <v>7</v>
      </c>
      <c r="K456" s="439">
        <f>SUM(J456/J458)</f>
        <v>1.5625E-2</v>
      </c>
      <c r="L456" s="438">
        <v>1</v>
      </c>
      <c r="M456" s="439">
        <f>SUM(L456/L458)</f>
        <v>1.1904761904761904E-2</v>
      </c>
      <c r="N456" s="438">
        <v>0</v>
      </c>
      <c r="O456" s="439">
        <f>SUM(N456/N458)</f>
        <v>0</v>
      </c>
      <c r="P456" s="438">
        <v>0</v>
      </c>
      <c r="Q456" s="439">
        <f>SUM(P456/P458)</f>
        <v>0</v>
      </c>
      <c r="R456" s="428">
        <f t="shared" si="77"/>
        <v>22</v>
      </c>
    </row>
    <row r="457" spans="1:18" s="197" customFormat="1" ht="15.75" hidden="1" thickBot="1" x14ac:dyDescent="0.3">
      <c r="A457" s="111" t="s">
        <v>411</v>
      </c>
      <c r="B457" s="442">
        <v>4</v>
      </c>
      <c r="C457" s="443">
        <f>SUM(B457/B458)</f>
        <v>1.7368649587494573E-3</v>
      </c>
      <c r="D457" s="442">
        <v>0</v>
      </c>
      <c r="E457" s="443">
        <f>SUM(D457/D458)</f>
        <v>0</v>
      </c>
      <c r="F457" s="442">
        <v>0</v>
      </c>
      <c r="G457" s="443">
        <f>SUM(F457/F458)</f>
        <v>0</v>
      </c>
      <c r="H457" s="442">
        <v>0</v>
      </c>
      <c r="I457" s="443">
        <f>SUM(H457/H458)</f>
        <v>0</v>
      </c>
      <c r="J457" s="442">
        <v>8</v>
      </c>
      <c r="K457" s="443">
        <f>SUM(J457/J458)</f>
        <v>1.7857142857142856E-2</v>
      </c>
      <c r="L457" s="442">
        <v>0</v>
      </c>
      <c r="M457" s="443">
        <f>SUM(L457/L458)</f>
        <v>0</v>
      </c>
      <c r="N457" s="442">
        <v>0</v>
      </c>
      <c r="O457" s="443">
        <f>SUM(N457/N458)</f>
        <v>0</v>
      </c>
      <c r="P457" s="442">
        <v>0</v>
      </c>
      <c r="Q457" s="443">
        <f>SUM(P457/P458)</f>
        <v>0</v>
      </c>
      <c r="R457" s="433">
        <f t="shared" si="77"/>
        <v>12</v>
      </c>
    </row>
    <row r="458" spans="1:18" s="197" customFormat="1" ht="16.5" hidden="1" thickTop="1" thickBot="1" x14ac:dyDescent="0.3">
      <c r="A458" s="125" t="s">
        <v>402</v>
      </c>
      <c r="B458" s="119">
        <f t="shared" ref="B458:R458" si="78">SUM(B452:B457)</f>
        <v>2303</v>
      </c>
      <c r="C458" s="253">
        <f t="shared" si="78"/>
        <v>1</v>
      </c>
      <c r="D458" s="119">
        <f t="shared" si="78"/>
        <v>15</v>
      </c>
      <c r="E458" s="253">
        <f t="shared" si="78"/>
        <v>0.9993333333333333</v>
      </c>
      <c r="F458" s="119">
        <f t="shared" si="78"/>
        <v>1990</v>
      </c>
      <c r="G458" s="253">
        <f t="shared" si="78"/>
        <v>1</v>
      </c>
      <c r="H458" s="119">
        <f t="shared" si="78"/>
        <v>378</v>
      </c>
      <c r="I458" s="253">
        <f t="shared" si="78"/>
        <v>0.99999999999999989</v>
      </c>
      <c r="J458" s="119">
        <f t="shared" si="78"/>
        <v>448</v>
      </c>
      <c r="K458" s="253">
        <f t="shared" si="78"/>
        <v>1</v>
      </c>
      <c r="L458" s="119">
        <f t="shared" si="78"/>
        <v>84</v>
      </c>
      <c r="M458" s="253">
        <f t="shared" si="78"/>
        <v>1</v>
      </c>
      <c r="N458" s="119">
        <f t="shared" si="78"/>
        <v>27</v>
      </c>
      <c r="O458" s="253">
        <f t="shared" si="78"/>
        <v>1</v>
      </c>
      <c r="P458" s="119">
        <f t="shared" si="78"/>
        <v>9</v>
      </c>
      <c r="Q458" s="253">
        <f t="shared" si="78"/>
        <v>1</v>
      </c>
      <c r="R458" s="119">
        <f t="shared" si="78"/>
        <v>5254</v>
      </c>
    </row>
    <row r="459" spans="1:18" s="197" customFormat="1" ht="15.75" hidden="1" customHeight="1" thickBot="1" x14ac:dyDescent="0.3">
      <c r="A459" s="2262" t="s">
        <v>412</v>
      </c>
      <c r="B459" s="2263"/>
      <c r="C459" s="2263"/>
      <c r="D459" s="2263"/>
      <c r="E459" s="2263"/>
      <c r="F459" s="2263"/>
      <c r="G459" s="2263"/>
      <c r="H459" s="2263"/>
      <c r="I459" s="2263"/>
      <c r="J459" s="2263"/>
      <c r="K459" s="2263"/>
      <c r="L459" s="2263"/>
      <c r="M459" s="2263"/>
      <c r="N459" s="2263"/>
      <c r="O459" s="2263"/>
      <c r="P459" s="2263"/>
      <c r="Q459" s="2263"/>
      <c r="R459" s="2263"/>
    </row>
    <row r="460" spans="1:18" s="197" customFormat="1" hidden="1" x14ac:dyDescent="0.25">
      <c r="A460" s="93" t="s">
        <v>302</v>
      </c>
      <c r="B460" s="438">
        <v>48</v>
      </c>
      <c r="C460" s="446">
        <f>SUM(B460/B464)</f>
        <v>2.0842379504993486E-2</v>
      </c>
      <c r="D460" s="438">
        <v>1</v>
      </c>
      <c r="E460" s="446">
        <f>SUM(D460/D464)</f>
        <v>6.6666666666666666E-2</v>
      </c>
      <c r="F460" s="438">
        <v>0</v>
      </c>
      <c r="G460" s="446">
        <f>SUM(F460/F464)</f>
        <v>0</v>
      </c>
      <c r="H460" s="438">
        <v>2</v>
      </c>
      <c r="I460" s="446">
        <f>SUM(H460/H464)</f>
        <v>5.2910052910052907E-3</v>
      </c>
      <c r="J460" s="438">
        <v>1</v>
      </c>
      <c r="K460" s="446">
        <f>SUM(J460/J464)</f>
        <v>2.232142857142857E-3</v>
      </c>
      <c r="L460" s="438">
        <v>2</v>
      </c>
      <c r="M460" s="446">
        <f>SUM(L460/L464)</f>
        <v>2.3809523809523808E-2</v>
      </c>
      <c r="N460" s="438">
        <v>0</v>
      </c>
      <c r="O460" s="446">
        <f>SUM(N460/N464)</f>
        <v>0</v>
      </c>
      <c r="P460" s="438">
        <v>0</v>
      </c>
      <c r="Q460" s="446">
        <f>SUM(P460/P464)</f>
        <v>0</v>
      </c>
      <c r="R460" s="623">
        <f>SUM(B460,D460,F460,H460,J460,L460,N460,P460)</f>
        <v>54</v>
      </c>
    </row>
    <row r="461" spans="1:18" s="197" customFormat="1" hidden="1" x14ac:dyDescent="0.25">
      <c r="A461" s="94" t="s">
        <v>303</v>
      </c>
      <c r="B461" s="438">
        <v>1241</v>
      </c>
      <c r="C461" s="450">
        <v>0.53800000000000003</v>
      </c>
      <c r="D461" s="438">
        <v>11</v>
      </c>
      <c r="E461" s="450">
        <f>SUM(D461/D464)</f>
        <v>0.73333333333333328</v>
      </c>
      <c r="F461" s="438">
        <v>53</v>
      </c>
      <c r="G461" s="450">
        <f>SUM(F461/F464)</f>
        <v>2.6633165829145728E-2</v>
      </c>
      <c r="H461" s="438">
        <v>102</v>
      </c>
      <c r="I461" s="450">
        <f>SUM(H461/H464)</f>
        <v>0.26984126984126983</v>
      </c>
      <c r="J461" s="438">
        <v>50</v>
      </c>
      <c r="K461" s="450">
        <f>SUM(J461/J464)</f>
        <v>0.11160714285714286</v>
      </c>
      <c r="L461" s="438">
        <v>64</v>
      </c>
      <c r="M461" s="450">
        <f>SUM(L461/L464)</f>
        <v>0.76190476190476186</v>
      </c>
      <c r="N461" s="438">
        <v>17</v>
      </c>
      <c r="O461" s="450">
        <f>SUM(N461/N464)</f>
        <v>0.62962962962962965</v>
      </c>
      <c r="P461" s="438">
        <v>3</v>
      </c>
      <c r="Q461" s="450">
        <f>SUM(P461/P464)</f>
        <v>0.33333333333333331</v>
      </c>
      <c r="R461" s="449">
        <f>SUM(B461,D461,F461,H461,J461,L461,N461,P461)</f>
        <v>1541</v>
      </c>
    </row>
    <row r="462" spans="1:18" s="197" customFormat="1" hidden="1" x14ac:dyDescent="0.25">
      <c r="A462" s="94" t="s">
        <v>304</v>
      </c>
      <c r="B462" s="438">
        <v>734</v>
      </c>
      <c r="C462" s="450">
        <f>SUM(B462/B464)</f>
        <v>0.31871471993052541</v>
      </c>
      <c r="D462" s="438">
        <v>3</v>
      </c>
      <c r="E462" s="450">
        <f>SUM(D462/D464)</f>
        <v>0.2</v>
      </c>
      <c r="F462" s="438">
        <v>716</v>
      </c>
      <c r="G462" s="450">
        <f>SUM(F462/F464)</f>
        <v>0.35979899497487439</v>
      </c>
      <c r="H462" s="438">
        <v>183</v>
      </c>
      <c r="I462" s="450">
        <f>SUM(H462/H464)</f>
        <v>0.48412698412698413</v>
      </c>
      <c r="J462" s="438">
        <v>108</v>
      </c>
      <c r="K462" s="450">
        <f>SUM(J462/J464)</f>
        <v>0.24107142857142858</v>
      </c>
      <c r="L462" s="438">
        <v>7</v>
      </c>
      <c r="M462" s="450">
        <f>SUM(L462/L464)</f>
        <v>8.3333333333333329E-2</v>
      </c>
      <c r="N462" s="438">
        <v>5</v>
      </c>
      <c r="O462" s="450">
        <f>SUM(N462/N464)</f>
        <v>0.18518518518518517</v>
      </c>
      <c r="P462" s="438">
        <v>2</v>
      </c>
      <c r="Q462" s="450">
        <f>SUM(P462/P464)</f>
        <v>0.22222222222222221</v>
      </c>
      <c r="R462" s="449">
        <f>SUM(B462,D462,F462,H462,J462,L462,N462,P462)</f>
        <v>1758</v>
      </c>
    </row>
    <row r="463" spans="1:18" s="197" customFormat="1" ht="15.75" hidden="1" thickBot="1" x14ac:dyDescent="0.3">
      <c r="A463" s="111" t="s">
        <v>413</v>
      </c>
      <c r="B463" s="442">
        <v>280</v>
      </c>
      <c r="C463" s="453">
        <f>SUM(B463/B464)</f>
        <v>0.12158054711246201</v>
      </c>
      <c r="D463" s="442">
        <v>0</v>
      </c>
      <c r="E463" s="453">
        <f>SUM(D463/D464)</f>
        <v>0</v>
      </c>
      <c r="F463" s="442">
        <v>1221</v>
      </c>
      <c r="G463" s="453">
        <v>0.61299999999999999</v>
      </c>
      <c r="H463" s="442">
        <v>91</v>
      </c>
      <c r="I463" s="453">
        <f>SUM(H463/H464)</f>
        <v>0.24074074074074073</v>
      </c>
      <c r="J463" s="442">
        <v>289</v>
      </c>
      <c r="K463" s="453">
        <f>SUM(J463/J464)</f>
        <v>0.6450892857142857</v>
      </c>
      <c r="L463" s="442">
        <v>11</v>
      </c>
      <c r="M463" s="453">
        <f>SUM(L463/L464)</f>
        <v>0.13095238095238096</v>
      </c>
      <c r="N463" s="442">
        <v>5</v>
      </c>
      <c r="O463" s="453">
        <f>SUM(N463/N464)</f>
        <v>0.18518518518518517</v>
      </c>
      <c r="P463" s="442">
        <v>4</v>
      </c>
      <c r="Q463" s="453">
        <v>0.44500000000000001</v>
      </c>
      <c r="R463" s="456">
        <f>SUM(B463,D463,F463,H463,J463,L463,N463,P463)</f>
        <v>1901</v>
      </c>
    </row>
    <row r="464" spans="1:18" s="197" customFormat="1" ht="16.5" hidden="1" thickTop="1" thickBot="1" x14ac:dyDescent="0.3">
      <c r="A464" s="125" t="s">
        <v>402</v>
      </c>
      <c r="B464" s="119">
        <f t="shared" ref="B464:R464" si="79">SUM(B460:B463)</f>
        <v>2303</v>
      </c>
      <c r="C464" s="253">
        <f t="shared" si="79"/>
        <v>0.99913764654798087</v>
      </c>
      <c r="D464" s="119">
        <f t="shared" si="79"/>
        <v>15</v>
      </c>
      <c r="E464" s="253">
        <f t="shared" si="79"/>
        <v>1</v>
      </c>
      <c r="F464" s="119">
        <f t="shared" si="79"/>
        <v>1990</v>
      </c>
      <c r="G464" s="253">
        <f t="shared" si="79"/>
        <v>0.99943216080402009</v>
      </c>
      <c r="H464" s="119">
        <f t="shared" si="79"/>
        <v>378</v>
      </c>
      <c r="I464" s="253">
        <f t="shared" si="79"/>
        <v>1</v>
      </c>
      <c r="J464" s="119">
        <f t="shared" si="79"/>
        <v>448</v>
      </c>
      <c r="K464" s="253">
        <f t="shared" si="79"/>
        <v>1</v>
      </c>
      <c r="L464" s="119">
        <f t="shared" si="79"/>
        <v>84</v>
      </c>
      <c r="M464" s="253">
        <f t="shared" si="79"/>
        <v>1</v>
      </c>
      <c r="N464" s="119">
        <f t="shared" si="79"/>
        <v>27</v>
      </c>
      <c r="O464" s="253">
        <f t="shared" si="79"/>
        <v>1</v>
      </c>
      <c r="P464" s="119">
        <f t="shared" si="79"/>
        <v>9</v>
      </c>
      <c r="Q464" s="253">
        <f t="shared" si="79"/>
        <v>1.0005555555555556</v>
      </c>
      <c r="R464" s="119">
        <f t="shared" si="79"/>
        <v>5254</v>
      </c>
    </row>
    <row r="465" spans="1:18" s="197" customFormat="1" ht="15.75" hidden="1" thickBot="1" x14ac:dyDescent="0.3">
      <c r="A465" s="2262" t="s">
        <v>414</v>
      </c>
      <c r="B465" s="2263"/>
      <c r="C465" s="2263"/>
      <c r="D465" s="2263"/>
      <c r="E465" s="2263"/>
      <c r="F465" s="2263"/>
      <c r="G465" s="2263"/>
      <c r="H465" s="2263"/>
      <c r="I465" s="2263"/>
      <c r="J465" s="2263"/>
      <c r="K465" s="2263"/>
      <c r="L465" s="2263"/>
      <c r="M465" s="2263"/>
      <c r="N465" s="2263"/>
      <c r="O465" s="2263"/>
      <c r="P465" s="2263"/>
      <c r="Q465" s="2263"/>
      <c r="R465" s="2263"/>
    </row>
    <row r="466" spans="1:18" s="197" customFormat="1" hidden="1" x14ac:dyDescent="0.25">
      <c r="A466" s="110"/>
      <c r="B466" s="243" t="s">
        <v>415</v>
      </c>
      <c r="C466" s="244" t="s">
        <v>307</v>
      </c>
      <c r="D466" s="245" t="s">
        <v>415</v>
      </c>
      <c r="E466" s="246" t="s">
        <v>307</v>
      </c>
      <c r="F466" s="244" t="s">
        <v>415</v>
      </c>
      <c r="G466" s="244" t="s">
        <v>307</v>
      </c>
      <c r="H466" s="245" t="s">
        <v>415</v>
      </c>
      <c r="I466" s="246" t="s">
        <v>307</v>
      </c>
      <c r="J466" s="313" t="s">
        <v>415</v>
      </c>
      <c r="K466" s="245" t="s">
        <v>307</v>
      </c>
      <c r="L466" s="246" t="s">
        <v>415</v>
      </c>
      <c r="M466" s="244" t="s">
        <v>307</v>
      </c>
      <c r="N466" s="244" t="s">
        <v>415</v>
      </c>
      <c r="O466" s="244" t="s">
        <v>307</v>
      </c>
      <c r="P466" s="245" t="s">
        <v>415</v>
      </c>
      <c r="Q466" s="246" t="s">
        <v>307</v>
      </c>
      <c r="R466" s="245" t="s">
        <v>415</v>
      </c>
    </row>
    <row r="467" spans="1:18" s="197" customFormat="1" hidden="1" x14ac:dyDescent="0.25">
      <c r="A467" s="94" t="s">
        <v>416</v>
      </c>
      <c r="B467" s="457">
        <v>7.93</v>
      </c>
      <c r="C467" s="458">
        <v>7</v>
      </c>
      <c r="D467" s="457">
        <v>8.73</v>
      </c>
      <c r="E467" s="459">
        <v>9</v>
      </c>
      <c r="F467" s="460">
        <v>6.56</v>
      </c>
      <c r="G467" s="458">
        <v>6</v>
      </c>
      <c r="H467" s="457">
        <v>10.46</v>
      </c>
      <c r="I467" s="461">
        <v>11</v>
      </c>
      <c r="J467" s="460">
        <v>18.82</v>
      </c>
      <c r="K467" s="462">
        <v>18</v>
      </c>
      <c r="L467" s="463">
        <v>7.81</v>
      </c>
      <c r="M467" s="458">
        <v>7</v>
      </c>
      <c r="N467" s="460">
        <v>15.81</v>
      </c>
      <c r="O467" s="458">
        <v>16</v>
      </c>
      <c r="P467" s="457">
        <v>8.57</v>
      </c>
      <c r="Q467" s="461">
        <v>8</v>
      </c>
      <c r="R467" s="457">
        <v>8.56</v>
      </c>
    </row>
    <row r="468" spans="1:18" s="197" customFormat="1" hidden="1" x14ac:dyDescent="0.25">
      <c r="A468" s="97" t="s">
        <v>417</v>
      </c>
      <c r="B468" s="457">
        <v>1.34</v>
      </c>
      <c r="C468" s="458">
        <v>1</v>
      </c>
      <c r="D468" s="457">
        <v>1.27</v>
      </c>
      <c r="E468" s="459">
        <v>1</v>
      </c>
      <c r="F468" s="460">
        <v>1.55</v>
      </c>
      <c r="G468" s="458">
        <v>1</v>
      </c>
      <c r="H468" s="457">
        <v>1.21</v>
      </c>
      <c r="I468" s="461">
        <v>1</v>
      </c>
      <c r="J468" s="460">
        <v>1.65</v>
      </c>
      <c r="K468" s="462">
        <v>1</v>
      </c>
      <c r="L468" s="463">
        <v>1.36</v>
      </c>
      <c r="M468" s="458">
        <v>1</v>
      </c>
      <c r="N468" s="460">
        <v>1.7</v>
      </c>
      <c r="O468" s="458">
        <v>1</v>
      </c>
      <c r="P468" s="457">
        <v>1.43</v>
      </c>
      <c r="Q468" s="461">
        <v>1</v>
      </c>
      <c r="R468" s="457">
        <v>1.44</v>
      </c>
    </row>
    <row r="469" spans="1:18" s="197" customFormat="1" ht="15.75" hidden="1" thickBot="1" x14ac:dyDescent="0.3">
      <c r="A469" s="96" t="s">
        <v>418</v>
      </c>
      <c r="B469" s="464">
        <v>12.39</v>
      </c>
      <c r="C469" s="465">
        <v>10</v>
      </c>
      <c r="D469" s="464">
        <v>5.8</v>
      </c>
      <c r="E469" s="466">
        <v>3</v>
      </c>
      <c r="F469" s="467">
        <v>28.68</v>
      </c>
      <c r="G469" s="465">
        <v>26</v>
      </c>
      <c r="H469" s="464">
        <v>18.309999999999999</v>
      </c>
      <c r="I469" s="468">
        <v>17</v>
      </c>
      <c r="J469" s="467">
        <v>38.880000000000003</v>
      </c>
      <c r="K469" s="469">
        <v>34</v>
      </c>
      <c r="L469" s="470">
        <v>8.99</v>
      </c>
      <c r="M469" s="465">
        <v>5</v>
      </c>
      <c r="N469" s="467">
        <v>14.07</v>
      </c>
      <c r="O469" s="465">
        <v>10</v>
      </c>
      <c r="P469" s="464">
        <v>27.14</v>
      </c>
      <c r="Q469" s="468">
        <v>22</v>
      </c>
      <c r="R469" s="464">
        <v>21.2</v>
      </c>
    </row>
    <row r="470" spans="1:18" ht="19.5" hidden="1" thickBot="1" x14ac:dyDescent="0.35">
      <c r="A470" s="2247" t="s">
        <v>431</v>
      </c>
      <c r="B470" s="2248"/>
      <c r="C470" s="2248"/>
      <c r="D470" s="2248"/>
      <c r="E470" s="2248"/>
      <c r="F470" s="2248"/>
      <c r="G470" s="2248"/>
      <c r="H470" s="2248"/>
      <c r="I470" s="2248"/>
      <c r="J470" s="2248"/>
      <c r="K470" s="2248"/>
      <c r="L470" s="2248"/>
      <c r="M470" s="2248"/>
      <c r="N470" s="2248"/>
      <c r="O470" s="2248"/>
      <c r="P470" s="2248"/>
      <c r="Q470" s="2248"/>
      <c r="R470" s="2248"/>
    </row>
    <row r="471" spans="1:18" s="197" customFormat="1" ht="15.75" hidden="1" thickBot="1" x14ac:dyDescent="0.3">
      <c r="A471" s="106"/>
      <c r="B471" s="2265" t="s">
        <v>269</v>
      </c>
      <c r="C471" s="2266"/>
      <c r="D471" s="2266"/>
      <c r="E471" s="2266"/>
      <c r="F471" s="2266"/>
      <c r="G471" s="2266"/>
      <c r="H471" s="2266"/>
      <c r="I471" s="2266"/>
      <c r="J471" s="2266"/>
      <c r="K471" s="2266"/>
      <c r="L471" s="2266"/>
      <c r="M471" s="2266"/>
      <c r="N471" s="2266"/>
      <c r="O471" s="2266"/>
      <c r="P471" s="2266"/>
      <c r="Q471" s="2266"/>
      <c r="R471" s="2266"/>
    </row>
    <row r="472" spans="1:18" ht="40.5" hidden="1" customHeight="1" thickBot="1" x14ac:dyDescent="0.3">
      <c r="A472" s="107"/>
      <c r="B472" s="2271" t="s">
        <v>393</v>
      </c>
      <c r="C472" s="2272"/>
      <c r="D472" s="2271" t="s">
        <v>394</v>
      </c>
      <c r="E472" s="2272"/>
      <c r="F472" s="2271" t="s">
        <v>294</v>
      </c>
      <c r="G472" s="2272"/>
      <c r="H472" s="2271" t="s">
        <v>297</v>
      </c>
      <c r="I472" s="2272"/>
      <c r="J472" s="2271" t="s">
        <v>395</v>
      </c>
      <c r="K472" s="2272"/>
      <c r="L472" s="2271" t="s">
        <v>396</v>
      </c>
      <c r="M472" s="2272"/>
      <c r="N472" s="2271" t="s">
        <v>397</v>
      </c>
      <c r="O472" s="2272"/>
      <c r="P472" s="2271" t="s">
        <v>398</v>
      </c>
      <c r="Q472" s="2272"/>
      <c r="R472" s="1764" t="s">
        <v>399</v>
      </c>
    </row>
    <row r="473" spans="1:18" ht="15.75" hidden="1" thickBot="1" x14ac:dyDescent="0.3">
      <c r="A473" s="2127" t="s">
        <v>400</v>
      </c>
      <c r="B473" s="2128"/>
      <c r="C473" s="2128"/>
      <c r="D473" s="2270"/>
      <c r="E473" s="2270"/>
      <c r="F473" s="2128"/>
      <c r="G473" s="2128"/>
      <c r="H473" s="2270"/>
      <c r="I473" s="2270"/>
      <c r="J473" s="2128"/>
      <c r="K473" s="2128"/>
      <c r="L473" s="2270"/>
      <c r="M473" s="2270"/>
      <c r="N473" s="2128"/>
      <c r="O473" s="2128"/>
      <c r="P473" s="2270"/>
      <c r="Q473" s="2270"/>
      <c r="R473" s="2270"/>
    </row>
    <row r="474" spans="1:18" hidden="1" x14ac:dyDescent="0.25">
      <c r="A474" s="102" t="s">
        <v>276</v>
      </c>
      <c r="B474" s="419">
        <v>151</v>
      </c>
      <c r="C474" s="420">
        <f>B474/B482</f>
        <v>5.7523809523809526E-2</v>
      </c>
      <c r="D474" s="419">
        <v>1</v>
      </c>
      <c r="E474" s="420">
        <f>D474/D482</f>
        <v>4.5454545454545456E-2</v>
      </c>
      <c r="F474" s="419">
        <v>22</v>
      </c>
      <c r="G474" s="420">
        <f>F474/F482</f>
        <v>1.261467889908257E-2</v>
      </c>
      <c r="H474" s="419">
        <v>3</v>
      </c>
      <c r="I474" s="421">
        <f>H474/H482</f>
        <v>7.3529411764705881E-3</v>
      </c>
      <c r="J474" s="422">
        <v>0</v>
      </c>
      <c r="K474" s="420">
        <f>J474/J482</f>
        <v>0</v>
      </c>
      <c r="L474" s="419">
        <v>13</v>
      </c>
      <c r="M474" s="421">
        <f>L474/L482</f>
        <v>0.18309859154929578</v>
      </c>
      <c r="N474" s="422">
        <v>0</v>
      </c>
      <c r="O474" s="420">
        <f>N474/N482</f>
        <v>0</v>
      </c>
      <c r="P474" s="419">
        <v>1</v>
      </c>
      <c r="Q474" s="421">
        <f>P474/P482</f>
        <v>0.125</v>
      </c>
      <c r="R474" s="423">
        <f>SUM(B474,D474,F474,H474,J474,L474,N474,P474)</f>
        <v>191</v>
      </c>
    </row>
    <row r="475" spans="1:18" hidden="1" x14ac:dyDescent="0.25">
      <c r="A475" s="100" t="s">
        <v>277</v>
      </c>
      <c r="B475" s="424">
        <v>415</v>
      </c>
      <c r="C475" s="425">
        <f>B475/B482</f>
        <v>0.15809523809523809</v>
      </c>
      <c r="D475" s="424">
        <v>2</v>
      </c>
      <c r="E475" s="425">
        <f>D475/D482</f>
        <v>9.0909090909090912E-2</v>
      </c>
      <c r="F475" s="424">
        <v>463</v>
      </c>
      <c r="G475" s="425">
        <f>F475/F482</f>
        <v>0.26548165137614677</v>
      </c>
      <c r="H475" s="424">
        <v>25</v>
      </c>
      <c r="I475" s="426">
        <f>H475/H482</f>
        <v>6.1274509803921566E-2</v>
      </c>
      <c r="J475" s="427">
        <v>0</v>
      </c>
      <c r="K475" s="425">
        <f>J475/J482</f>
        <v>0</v>
      </c>
      <c r="L475" s="424">
        <v>9</v>
      </c>
      <c r="M475" s="426">
        <f>L475/L482</f>
        <v>0.12676056338028169</v>
      </c>
      <c r="N475" s="427">
        <v>0</v>
      </c>
      <c r="O475" s="425">
        <f>N475/N482</f>
        <v>0</v>
      </c>
      <c r="P475" s="424">
        <v>2</v>
      </c>
      <c r="Q475" s="426">
        <f>P475/P482</f>
        <v>0.25</v>
      </c>
      <c r="R475" s="428">
        <f>SUM(B475,D475,F475,H475,J475,L475,N475,P475)</f>
        <v>916</v>
      </c>
    </row>
    <row r="476" spans="1:18" hidden="1" x14ac:dyDescent="0.25">
      <c r="A476" s="100" t="s">
        <v>278</v>
      </c>
      <c r="B476" s="424">
        <v>533</v>
      </c>
      <c r="C476" s="425">
        <f>B476/B482</f>
        <v>0.20304761904761906</v>
      </c>
      <c r="D476" s="424">
        <v>4</v>
      </c>
      <c r="E476" s="425">
        <v>0.183</v>
      </c>
      <c r="F476" s="424">
        <v>429</v>
      </c>
      <c r="G476" s="425">
        <v>0.247</v>
      </c>
      <c r="H476" s="424">
        <v>35</v>
      </c>
      <c r="I476" s="426">
        <f>H476/H482</f>
        <v>8.5784313725490197E-2</v>
      </c>
      <c r="J476" s="427">
        <v>0</v>
      </c>
      <c r="K476" s="425">
        <f>J476/J482</f>
        <v>0</v>
      </c>
      <c r="L476" s="424">
        <v>16</v>
      </c>
      <c r="M476" s="426">
        <v>0.22600000000000001</v>
      </c>
      <c r="N476" s="427">
        <v>1</v>
      </c>
      <c r="O476" s="425">
        <f>N476/N482</f>
        <v>2.8571428571428571E-2</v>
      </c>
      <c r="P476" s="424">
        <v>2</v>
      </c>
      <c r="Q476" s="426">
        <f>P476/P482</f>
        <v>0.25</v>
      </c>
      <c r="R476" s="428">
        <f t="shared" ref="R476:R481" si="80">SUM(B476,D476,F476,H476,J476,L476,N476,P476)</f>
        <v>1020</v>
      </c>
    </row>
    <row r="477" spans="1:18" hidden="1" x14ac:dyDescent="0.25">
      <c r="A477" s="100" t="s">
        <v>279</v>
      </c>
      <c r="B477" s="424">
        <v>530</v>
      </c>
      <c r="C477" s="425">
        <f>B477/B482</f>
        <v>0.20190476190476189</v>
      </c>
      <c r="D477" s="424">
        <v>3</v>
      </c>
      <c r="E477" s="425">
        <f>D477/D482</f>
        <v>0.13636363636363635</v>
      </c>
      <c r="F477" s="424">
        <v>372</v>
      </c>
      <c r="G477" s="425">
        <f>F477/F482</f>
        <v>0.21330275229357798</v>
      </c>
      <c r="H477" s="424">
        <v>78</v>
      </c>
      <c r="I477" s="426">
        <f>H477/H482</f>
        <v>0.19117647058823528</v>
      </c>
      <c r="J477" s="427">
        <v>0</v>
      </c>
      <c r="K477" s="425">
        <f>J477/J482</f>
        <v>0</v>
      </c>
      <c r="L477" s="424">
        <v>13</v>
      </c>
      <c r="M477" s="426">
        <f>L477/L482</f>
        <v>0.18309859154929578</v>
      </c>
      <c r="N477" s="427">
        <v>2</v>
      </c>
      <c r="O477" s="425">
        <f>N477/N482</f>
        <v>5.7142857142857141E-2</v>
      </c>
      <c r="P477" s="424">
        <v>0</v>
      </c>
      <c r="Q477" s="426">
        <f>P477/P482</f>
        <v>0</v>
      </c>
      <c r="R477" s="428">
        <f t="shared" si="80"/>
        <v>998</v>
      </c>
    </row>
    <row r="478" spans="1:18" hidden="1" x14ac:dyDescent="0.25">
      <c r="A478" s="100" t="s">
        <v>280</v>
      </c>
      <c r="B478" s="424">
        <v>364</v>
      </c>
      <c r="C478" s="425">
        <f>B478/B482</f>
        <v>0.13866666666666666</v>
      </c>
      <c r="D478" s="424">
        <v>3</v>
      </c>
      <c r="E478" s="425">
        <f>D478/D482</f>
        <v>0.13636363636363635</v>
      </c>
      <c r="F478" s="424">
        <v>233</v>
      </c>
      <c r="G478" s="425">
        <f>F478/F482</f>
        <v>0.13360091743119265</v>
      </c>
      <c r="H478" s="424">
        <v>95</v>
      </c>
      <c r="I478" s="426">
        <f>H478/H482</f>
        <v>0.23284313725490197</v>
      </c>
      <c r="J478" s="427">
        <v>0</v>
      </c>
      <c r="K478" s="425">
        <f>J478/J482</f>
        <v>0</v>
      </c>
      <c r="L478" s="424">
        <v>5</v>
      </c>
      <c r="M478" s="426">
        <f>L478/L482</f>
        <v>7.0422535211267609E-2</v>
      </c>
      <c r="N478" s="427">
        <v>1</v>
      </c>
      <c r="O478" s="425">
        <f>N478/N482</f>
        <v>2.8571428571428571E-2</v>
      </c>
      <c r="P478" s="424">
        <v>1</v>
      </c>
      <c r="Q478" s="426">
        <f>P478/P482</f>
        <v>0.125</v>
      </c>
      <c r="R478" s="428">
        <f t="shared" si="80"/>
        <v>702</v>
      </c>
    </row>
    <row r="479" spans="1:18" hidden="1" x14ac:dyDescent="0.25">
      <c r="A479" s="100" t="s">
        <v>281</v>
      </c>
      <c r="B479" s="424">
        <v>344</v>
      </c>
      <c r="C479" s="425">
        <f>B479/B482</f>
        <v>0.13104761904761905</v>
      </c>
      <c r="D479" s="424">
        <v>4</v>
      </c>
      <c r="E479" s="425">
        <f>D479/D482</f>
        <v>0.18181818181818182</v>
      </c>
      <c r="F479" s="424">
        <v>140</v>
      </c>
      <c r="G479" s="425">
        <f>F479/F482</f>
        <v>8.027522935779817E-2</v>
      </c>
      <c r="H479" s="424">
        <v>98</v>
      </c>
      <c r="I479" s="426">
        <f>H479/H482</f>
        <v>0.24019607843137256</v>
      </c>
      <c r="J479" s="427">
        <v>0</v>
      </c>
      <c r="K479" s="425">
        <f>J479/J482</f>
        <v>0</v>
      </c>
      <c r="L479" s="424">
        <v>3</v>
      </c>
      <c r="M479" s="426">
        <f>L479/L482</f>
        <v>4.2253521126760563E-2</v>
      </c>
      <c r="N479" s="427">
        <v>3</v>
      </c>
      <c r="O479" s="425">
        <f>N479/N482</f>
        <v>8.5714285714285715E-2</v>
      </c>
      <c r="P479" s="424">
        <v>0</v>
      </c>
      <c r="Q479" s="426">
        <f>P479/P482</f>
        <v>0</v>
      </c>
      <c r="R479" s="428">
        <f t="shared" si="80"/>
        <v>592</v>
      </c>
    </row>
    <row r="480" spans="1:18" hidden="1" x14ac:dyDescent="0.25">
      <c r="A480" s="100" t="s">
        <v>282</v>
      </c>
      <c r="B480" s="424">
        <v>258</v>
      </c>
      <c r="C480" s="425">
        <f>B480/B482</f>
        <v>9.8285714285714282E-2</v>
      </c>
      <c r="D480" s="424">
        <v>4</v>
      </c>
      <c r="E480" s="425">
        <f>D480/D482</f>
        <v>0.18181818181818182</v>
      </c>
      <c r="F480" s="424">
        <v>79</v>
      </c>
      <c r="G480" s="425">
        <f>F480/F482</f>
        <v>4.5298165137614678E-2</v>
      </c>
      <c r="H480" s="424">
        <v>68</v>
      </c>
      <c r="I480" s="426">
        <f>H480/H482</f>
        <v>0.16666666666666666</v>
      </c>
      <c r="J480" s="427">
        <v>3</v>
      </c>
      <c r="K480" s="425">
        <f>J480/J482</f>
        <v>6.2500000000000003E-3</v>
      </c>
      <c r="L480" s="424">
        <v>10</v>
      </c>
      <c r="M480" s="426">
        <f>L480/L482</f>
        <v>0.14084507042253522</v>
      </c>
      <c r="N480" s="427">
        <v>25</v>
      </c>
      <c r="O480" s="425">
        <v>0.71299999999999997</v>
      </c>
      <c r="P480" s="424">
        <v>2</v>
      </c>
      <c r="Q480" s="426">
        <f>P480/P482</f>
        <v>0.25</v>
      </c>
      <c r="R480" s="428">
        <f t="shared" si="80"/>
        <v>449</v>
      </c>
    </row>
    <row r="481" spans="1:18" ht="15.75" hidden="1" thickBot="1" x14ac:dyDescent="0.3">
      <c r="A481" s="692" t="s">
        <v>401</v>
      </c>
      <c r="B481" s="429">
        <v>30</v>
      </c>
      <c r="C481" s="430">
        <f>B481/B482</f>
        <v>1.1428571428571429E-2</v>
      </c>
      <c r="D481" s="429">
        <v>1</v>
      </c>
      <c r="E481" s="430">
        <f>D481/D482</f>
        <v>4.5454545454545456E-2</v>
      </c>
      <c r="F481" s="429">
        <v>6</v>
      </c>
      <c r="G481" s="430">
        <f>F481/F482</f>
        <v>3.4403669724770644E-3</v>
      </c>
      <c r="H481" s="429">
        <v>6</v>
      </c>
      <c r="I481" s="431">
        <f>H481/H482</f>
        <v>1.4705882352941176E-2</v>
      </c>
      <c r="J481" s="432">
        <v>477</v>
      </c>
      <c r="K481" s="430">
        <f>J481/J482</f>
        <v>0.99375000000000002</v>
      </c>
      <c r="L481" s="429">
        <v>2</v>
      </c>
      <c r="M481" s="431">
        <f>L481/L482</f>
        <v>2.8169014084507043E-2</v>
      </c>
      <c r="N481" s="432">
        <v>3</v>
      </c>
      <c r="O481" s="430">
        <f>N481/N482</f>
        <v>8.5714285714285715E-2</v>
      </c>
      <c r="P481" s="429">
        <v>0</v>
      </c>
      <c r="Q481" s="431">
        <f>P481/P482</f>
        <v>0</v>
      </c>
      <c r="R481" s="433">
        <f t="shared" si="80"/>
        <v>525</v>
      </c>
    </row>
    <row r="482" spans="1:18" ht="16.5" hidden="1" thickTop="1" thickBot="1" x14ac:dyDescent="0.3">
      <c r="A482" s="125" t="s">
        <v>402</v>
      </c>
      <c r="B482" s="119">
        <f t="shared" ref="B482:G482" si="81">SUM(B474:B481)</f>
        <v>2625</v>
      </c>
      <c r="C482" s="253">
        <f t="shared" si="81"/>
        <v>1</v>
      </c>
      <c r="D482" s="119">
        <f t="shared" si="81"/>
        <v>22</v>
      </c>
      <c r="E482" s="253">
        <f t="shared" si="81"/>
        <v>1.0011818181818182</v>
      </c>
      <c r="F482" s="119">
        <f t="shared" si="81"/>
        <v>1744</v>
      </c>
      <c r="G482" s="253">
        <f t="shared" si="81"/>
        <v>1.0010137614678898</v>
      </c>
      <c r="H482" s="119">
        <f t="shared" ref="H482:Q482" si="82">SUM(H474:H481)</f>
        <v>408</v>
      </c>
      <c r="I482" s="253">
        <f t="shared" si="82"/>
        <v>0.99999999999999989</v>
      </c>
      <c r="J482" s="119">
        <f t="shared" si="82"/>
        <v>480</v>
      </c>
      <c r="K482" s="253">
        <f t="shared" si="82"/>
        <v>1</v>
      </c>
      <c r="L482" s="119">
        <f t="shared" si="82"/>
        <v>71</v>
      </c>
      <c r="M482" s="253">
        <f t="shared" si="82"/>
        <v>1.0006478873239437</v>
      </c>
      <c r="N482" s="119">
        <f t="shared" si="82"/>
        <v>35</v>
      </c>
      <c r="O482" s="253">
        <f t="shared" si="82"/>
        <v>0.99871428571428578</v>
      </c>
      <c r="P482" s="119">
        <f t="shared" si="82"/>
        <v>8</v>
      </c>
      <c r="Q482" s="253">
        <f t="shared" si="82"/>
        <v>1</v>
      </c>
      <c r="R482" s="119">
        <f>SUM(B482,D482,F482,H482,J482,L482,N482,P482)</f>
        <v>5393</v>
      </c>
    </row>
    <row r="483" spans="1:18" s="30" customFormat="1" ht="15.75" hidden="1" thickBot="1" x14ac:dyDescent="0.3">
      <c r="A483" s="2262" t="s">
        <v>403</v>
      </c>
      <c r="B483" s="2263"/>
      <c r="C483" s="2263"/>
      <c r="D483" s="2263"/>
      <c r="E483" s="2263"/>
      <c r="F483" s="2263"/>
      <c r="G483" s="2263"/>
      <c r="H483" s="2263"/>
      <c r="I483" s="2263"/>
      <c r="J483" s="2263"/>
      <c r="K483" s="2263"/>
      <c r="L483" s="2263"/>
      <c r="M483" s="2263"/>
      <c r="N483" s="2263"/>
      <c r="O483" s="2263"/>
      <c r="P483" s="2263"/>
      <c r="Q483" s="2263"/>
      <c r="R483" s="2263"/>
    </row>
    <row r="484" spans="1:18" hidden="1" x14ac:dyDescent="0.25">
      <c r="A484" s="102" t="s">
        <v>286</v>
      </c>
      <c r="B484" s="434">
        <v>399</v>
      </c>
      <c r="C484" s="435">
        <f>SUM(B484/B490)</f>
        <v>0.152</v>
      </c>
      <c r="D484" s="434">
        <v>1</v>
      </c>
      <c r="E484" s="435">
        <f>D484/D490</f>
        <v>4.5454545454545456E-2</v>
      </c>
      <c r="F484" s="434">
        <v>245</v>
      </c>
      <c r="G484" s="435">
        <f>SUM(F484/F490)</f>
        <v>0.14048165137614679</v>
      </c>
      <c r="H484" s="436">
        <v>51</v>
      </c>
      <c r="I484" s="435">
        <f>SUM(H484/H490)</f>
        <v>0.125</v>
      </c>
      <c r="J484" s="436">
        <v>84</v>
      </c>
      <c r="K484" s="435">
        <f>SUM(J484/J490)</f>
        <v>0.17499999999999999</v>
      </c>
      <c r="L484" s="436">
        <v>6</v>
      </c>
      <c r="M484" s="435">
        <f>SUM(L484/L490)</f>
        <v>8.4507042253521125E-2</v>
      </c>
      <c r="N484" s="436">
        <v>3</v>
      </c>
      <c r="O484" s="435">
        <f>SUM(N484/N490)</f>
        <v>8.5714285714285715E-2</v>
      </c>
      <c r="P484" s="436">
        <v>2</v>
      </c>
      <c r="Q484" s="437">
        <f>SUM(P484/P490)</f>
        <v>0.25</v>
      </c>
      <c r="R484" s="423">
        <f t="shared" ref="R484:R489" si="83">SUM(B484,D484,F484,H484,J484,L484,N484,P484)</f>
        <v>791</v>
      </c>
    </row>
    <row r="485" spans="1:18" hidden="1" x14ac:dyDescent="0.25">
      <c r="A485" s="100" t="s">
        <v>287</v>
      </c>
      <c r="B485" s="438">
        <v>221</v>
      </c>
      <c r="C485" s="439">
        <f>SUM(B485/B490)</f>
        <v>8.4190476190476191E-2</v>
      </c>
      <c r="D485" s="438">
        <v>1</v>
      </c>
      <c r="E485" s="439">
        <f>D485/D490</f>
        <v>4.5454545454545456E-2</v>
      </c>
      <c r="F485" s="438">
        <v>103</v>
      </c>
      <c r="G485" s="439">
        <f>SUM(F485/F490)</f>
        <v>5.9059633027522936E-2</v>
      </c>
      <c r="H485" s="440">
        <v>48</v>
      </c>
      <c r="I485" s="439">
        <f>SUM(H485/H490)</f>
        <v>0.11764705882352941</v>
      </c>
      <c r="J485" s="440">
        <v>27</v>
      </c>
      <c r="K485" s="439">
        <f>SUM(J485/J490)</f>
        <v>5.6250000000000001E-2</v>
      </c>
      <c r="L485" s="440">
        <v>26</v>
      </c>
      <c r="M485" s="439">
        <v>0.36499999999999999</v>
      </c>
      <c r="N485" s="440">
        <v>1</v>
      </c>
      <c r="O485" s="439">
        <f>SUM(N485/N490)</f>
        <v>2.8571428571428571E-2</v>
      </c>
      <c r="P485" s="440">
        <v>0</v>
      </c>
      <c r="Q485" s="441">
        <f>SUM(P485/P490)</f>
        <v>0</v>
      </c>
      <c r="R485" s="428">
        <f t="shared" si="83"/>
        <v>427</v>
      </c>
    </row>
    <row r="486" spans="1:18" hidden="1" x14ac:dyDescent="0.25">
      <c r="A486" s="100" t="s">
        <v>288</v>
      </c>
      <c r="B486" s="438">
        <v>43</v>
      </c>
      <c r="C486" s="439">
        <f>SUM(B486/B490)</f>
        <v>1.6380952380952381E-2</v>
      </c>
      <c r="D486" s="438">
        <v>0</v>
      </c>
      <c r="E486" s="439">
        <f>D486/D490</f>
        <v>0</v>
      </c>
      <c r="F486" s="438">
        <v>13</v>
      </c>
      <c r="G486" s="439">
        <f>SUM(F486/F490)</f>
        <v>7.4541284403669729E-3</v>
      </c>
      <c r="H486" s="440">
        <v>4</v>
      </c>
      <c r="I486" s="439">
        <v>8.9999999999999993E-3</v>
      </c>
      <c r="J486" s="440">
        <v>15</v>
      </c>
      <c r="K486" s="439">
        <f>SUM(J486/J490)</f>
        <v>3.125E-2</v>
      </c>
      <c r="L486" s="440">
        <v>0</v>
      </c>
      <c r="M486" s="439">
        <f>SUM(L486/L490)</f>
        <v>0</v>
      </c>
      <c r="N486" s="440">
        <v>0</v>
      </c>
      <c r="O486" s="439">
        <f>SUM(N486/N490)</f>
        <v>0</v>
      </c>
      <c r="P486" s="440">
        <v>0</v>
      </c>
      <c r="Q486" s="441">
        <f>SUM(P486/P490)</f>
        <v>0</v>
      </c>
      <c r="R486" s="428">
        <f t="shared" si="83"/>
        <v>75</v>
      </c>
    </row>
    <row r="487" spans="1:18" hidden="1" x14ac:dyDescent="0.25">
      <c r="A487" s="100" t="s">
        <v>289</v>
      </c>
      <c r="B487" s="438">
        <v>906</v>
      </c>
      <c r="C487" s="439">
        <f>SUM(B487/B490)</f>
        <v>0.34514285714285714</v>
      </c>
      <c r="D487" s="438">
        <v>10</v>
      </c>
      <c r="E487" s="439">
        <f>D487/D490</f>
        <v>0.45454545454545453</v>
      </c>
      <c r="F487" s="438">
        <v>608</v>
      </c>
      <c r="G487" s="439">
        <f>SUM(F487/F490)</f>
        <v>0.34862385321100919</v>
      </c>
      <c r="H487" s="440">
        <v>152</v>
      </c>
      <c r="I487" s="439">
        <f>SUM(H487/H490)</f>
        <v>0.37254901960784315</v>
      </c>
      <c r="J487" s="440">
        <v>171</v>
      </c>
      <c r="K487" s="439">
        <v>0.35699999999999998</v>
      </c>
      <c r="L487" s="440">
        <v>6</v>
      </c>
      <c r="M487" s="439">
        <f>SUM(L487/L490)</f>
        <v>8.4507042253521125E-2</v>
      </c>
      <c r="N487" s="440">
        <v>19</v>
      </c>
      <c r="O487" s="439">
        <v>0.54200000000000004</v>
      </c>
      <c r="P487" s="440">
        <v>2</v>
      </c>
      <c r="Q487" s="441">
        <f>SUM(P487/P490)</f>
        <v>0.25</v>
      </c>
      <c r="R487" s="428">
        <f t="shared" si="83"/>
        <v>1874</v>
      </c>
    </row>
    <row r="488" spans="1:18" hidden="1" x14ac:dyDescent="0.25">
      <c r="A488" s="100" t="s">
        <v>290</v>
      </c>
      <c r="B488" s="438">
        <v>893</v>
      </c>
      <c r="C488" s="439">
        <f>SUM(B488/B490)</f>
        <v>0.34019047619047621</v>
      </c>
      <c r="D488" s="438">
        <v>6</v>
      </c>
      <c r="E488" s="439">
        <f>D488/D490</f>
        <v>0.27272727272727271</v>
      </c>
      <c r="F488" s="438">
        <v>656</v>
      </c>
      <c r="G488" s="439">
        <v>0.377</v>
      </c>
      <c r="H488" s="440">
        <v>134</v>
      </c>
      <c r="I488" s="439">
        <f>SUM(H488/H490)</f>
        <v>0.32843137254901961</v>
      </c>
      <c r="J488" s="440">
        <v>170</v>
      </c>
      <c r="K488" s="439">
        <f>SUM(J488/J490)</f>
        <v>0.35416666666666669</v>
      </c>
      <c r="L488" s="440">
        <v>19</v>
      </c>
      <c r="M488" s="439">
        <f>SUM(L488/L490)</f>
        <v>0.26760563380281688</v>
      </c>
      <c r="N488" s="440">
        <v>11</v>
      </c>
      <c r="O488" s="439">
        <f>SUM(N488/N490)</f>
        <v>0.31428571428571428</v>
      </c>
      <c r="P488" s="440">
        <v>4</v>
      </c>
      <c r="Q488" s="441">
        <f>SUM(P488/P490)</f>
        <v>0.5</v>
      </c>
      <c r="R488" s="428">
        <f t="shared" si="83"/>
        <v>1893</v>
      </c>
    </row>
    <row r="489" spans="1:18" ht="15.75" hidden="1" thickBot="1" x14ac:dyDescent="0.3">
      <c r="A489" s="101" t="s">
        <v>291</v>
      </c>
      <c r="B489" s="442">
        <v>163</v>
      </c>
      <c r="C489" s="443">
        <f>SUM(B489/B490)</f>
        <v>6.2095238095238092E-2</v>
      </c>
      <c r="D489" s="442">
        <v>4</v>
      </c>
      <c r="E489" s="443">
        <f>D489/D490</f>
        <v>0.18181818181818182</v>
      </c>
      <c r="F489" s="442">
        <v>119</v>
      </c>
      <c r="G489" s="443">
        <f>SUM(F489/F490)</f>
        <v>6.8233944954128434E-2</v>
      </c>
      <c r="H489" s="444">
        <v>19</v>
      </c>
      <c r="I489" s="443">
        <f>SUM(H489/H490)</f>
        <v>4.6568627450980393E-2</v>
      </c>
      <c r="J489" s="444">
        <v>13</v>
      </c>
      <c r="K489" s="443">
        <f>SUM(J489/J490)</f>
        <v>2.7083333333333334E-2</v>
      </c>
      <c r="L489" s="444">
        <v>14</v>
      </c>
      <c r="M489" s="443">
        <f>SUM(L489/L490)</f>
        <v>0.19718309859154928</v>
      </c>
      <c r="N489" s="444">
        <v>1</v>
      </c>
      <c r="O489" s="443">
        <f>SUM(N489/N490)</f>
        <v>2.8571428571428571E-2</v>
      </c>
      <c r="P489" s="444">
        <v>0</v>
      </c>
      <c r="Q489" s="445">
        <f>SUM(P489/P490)</f>
        <v>0</v>
      </c>
      <c r="R489" s="433">
        <f t="shared" si="83"/>
        <v>333</v>
      </c>
    </row>
    <row r="490" spans="1:18" ht="16.5" hidden="1" thickTop="1" thickBot="1" x14ac:dyDescent="0.3">
      <c r="A490" s="125" t="s">
        <v>402</v>
      </c>
      <c r="B490" s="119">
        <f>SUM(B484:B489)</f>
        <v>2625</v>
      </c>
      <c r="C490" s="253">
        <f t="shared" ref="C490:Q490" si="84">SUM(C484:C489)</f>
        <v>0.99999999999999989</v>
      </c>
      <c r="D490" s="119">
        <f>SUM(D484:D489)</f>
        <v>22</v>
      </c>
      <c r="E490" s="253">
        <f t="shared" si="84"/>
        <v>1</v>
      </c>
      <c r="F490" s="119">
        <f>SUM(F484:F489)</f>
        <v>1744</v>
      </c>
      <c r="G490" s="253">
        <f t="shared" si="84"/>
        <v>1.0008532110091743</v>
      </c>
      <c r="H490" s="119">
        <f>SUM(H484:H489)</f>
        <v>408</v>
      </c>
      <c r="I490" s="253">
        <f t="shared" si="84"/>
        <v>0.99919607843137248</v>
      </c>
      <c r="J490" s="119">
        <f>SUM(J484:J489)</f>
        <v>480</v>
      </c>
      <c r="K490" s="253">
        <f t="shared" si="84"/>
        <v>1.00075</v>
      </c>
      <c r="L490" s="119">
        <f>SUM(L484:L489)</f>
        <v>71</v>
      </c>
      <c r="M490" s="253">
        <f t="shared" si="84"/>
        <v>0.99880281690140837</v>
      </c>
      <c r="N490" s="119">
        <f>SUM(N484:N489)</f>
        <v>35</v>
      </c>
      <c r="O490" s="253">
        <f t="shared" si="84"/>
        <v>0.99914285714285722</v>
      </c>
      <c r="P490" s="119">
        <f t="shared" si="84"/>
        <v>8</v>
      </c>
      <c r="Q490" s="253">
        <f t="shared" si="84"/>
        <v>1</v>
      </c>
      <c r="R490" s="119">
        <f>SUM(B490,D490,F490,H490,J490,L490,N490,P490)</f>
        <v>5393</v>
      </c>
    </row>
    <row r="491" spans="1:18" ht="15.75" hidden="1" thickBot="1" x14ac:dyDescent="0.3">
      <c r="A491" s="2262" t="s">
        <v>405</v>
      </c>
      <c r="B491" s="2263"/>
      <c r="C491" s="2263"/>
      <c r="D491" s="2263"/>
      <c r="E491" s="2263"/>
      <c r="F491" s="2263"/>
      <c r="G491" s="2263"/>
      <c r="H491" s="2263"/>
      <c r="I491" s="2263"/>
      <c r="J491" s="2263"/>
      <c r="K491" s="2263"/>
      <c r="L491" s="2263"/>
      <c r="M491" s="2263"/>
      <c r="N491" s="2263"/>
      <c r="O491" s="2263"/>
      <c r="P491" s="2263"/>
      <c r="Q491" s="2263"/>
      <c r="R491" s="2263"/>
    </row>
    <row r="492" spans="1:18" hidden="1" x14ac:dyDescent="0.25">
      <c r="A492" s="93" t="s">
        <v>406</v>
      </c>
      <c r="B492" s="434">
        <v>1919</v>
      </c>
      <c r="C492" s="435">
        <f>SUM(B492/B498)</f>
        <v>0.73104761904761906</v>
      </c>
      <c r="D492" s="434">
        <v>11</v>
      </c>
      <c r="E492" s="435">
        <v>0.501</v>
      </c>
      <c r="F492" s="434">
        <v>1003</v>
      </c>
      <c r="G492" s="435">
        <f>SUM(F492/F498)</f>
        <v>0.57511467889908252</v>
      </c>
      <c r="H492" s="434">
        <v>304</v>
      </c>
      <c r="I492" s="435">
        <v>0.746</v>
      </c>
      <c r="J492" s="436">
        <v>308</v>
      </c>
      <c r="K492" s="435">
        <f>SUM(J492/J498)</f>
        <v>0.64166666666666672</v>
      </c>
      <c r="L492" s="436">
        <v>51</v>
      </c>
      <c r="M492" s="435">
        <v>0.71899999999999997</v>
      </c>
      <c r="N492" s="436">
        <v>23</v>
      </c>
      <c r="O492" s="435">
        <f>SUM(N492/N498)</f>
        <v>0.65714285714285714</v>
      </c>
      <c r="P492" s="436">
        <v>6</v>
      </c>
      <c r="Q492" s="437">
        <f>SUM(P492/P498)</f>
        <v>0.75</v>
      </c>
      <c r="R492" s="423">
        <f t="shared" ref="R492:R497" si="85">SUM(B492,D492,F492,H492,J492,L492,N492,P492)</f>
        <v>3625</v>
      </c>
    </row>
    <row r="493" spans="1:18" hidden="1" x14ac:dyDescent="0.25">
      <c r="A493" s="94" t="s">
        <v>407</v>
      </c>
      <c r="B493" s="438">
        <v>481</v>
      </c>
      <c r="C493" s="439">
        <f>SUM(B493/B498)</f>
        <v>0.18323809523809523</v>
      </c>
      <c r="D493" s="438">
        <v>9</v>
      </c>
      <c r="E493" s="439">
        <f>D493/D498</f>
        <v>0.40909090909090912</v>
      </c>
      <c r="F493" s="438">
        <v>554</v>
      </c>
      <c r="G493" s="439">
        <f>SUM(F493/F498)</f>
        <v>0.31766055045871561</v>
      </c>
      <c r="H493" s="438">
        <v>92</v>
      </c>
      <c r="I493" s="439">
        <f>SUM(H493/H498)</f>
        <v>0.22549019607843138</v>
      </c>
      <c r="J493" s="440">
        <v>119</v>
      </c>
      <c r="K493" s="439">
        <f>SUM(J493/J498)</f>
        <v>0.24791666666666667</v>
      </c>
      <c r="L493" s="440">
        <v>16</v>
      </c>
      <c r="M493" s="439">
        <f>SUM(L493/L498)</f>
        <v>0.22535211267605634</v>
      </c>
      <c r="N493" s="440">
        <v>9</v>
      </c>
      <c r="O493" s="439">
        <f>SUM(N493/N498)</f>
        <v>0.25714285714285712</v>
      </c>
      <c r="P493" s="440">
        <v>1</v>
      </c>
      <c r="Q493" s="441">
        <f>SUM(P493/P498)</f>
        <v>0.125</v>
      </c>
      <c r="R493" s="428">
        <f t="shared" si="85"/>
        <v>1281</v>
      </c>
    </row>
    <row r="494" spans="1:18" hidden="1" x14ac:dyDescent="0.25">
      <c r="A494" s="94" t="s">
        <v>408</v>
      </c>
      <c r="B494" s="438">
        <v>160</v>
      </c>
      <c r="C494" s="439">
        <f>SUM(B494/B498)</f>
        <v>6.0952380952380952E-2</v>
      </c>
      <c r="D494" s="438">
        <v>1</v>
      </c>
      <c r="E494" s="439">
        <f>D494/D498</f>
        <v>4.5454545454545456E-2</v>
      </c>
      <c r="F494" s="438">
        <v>162</v>
      </c>
      <c r="G494" s="439">
        <f>SUM(F494/F498)</f>
        <v>9.2889908256880732E-2</v>
      </c>
      <c r="H494" s="438">
        <v>5</v>
      </c>
      <c r="I494" s="439">
        <f>SUM(H494/H498)</f>
        <v>1.2254901960784314E-2</v>
      </c>
      <c r="J494" s="440">
        <v>28</v>
      </c>
      <c r="K494" s="439">
        <f>SUM(J494/J498)</f>
        <v>5.8333333333333334E-2</v>
      </c>
      <c r="L494" s="440">
        <v>3</v>
      </c>
      <c r="M494" s="439">
        <f>SUM(L494/L498)</f>
        <v>4.2253521126760563E-2</v>
      </c>
      <c r="N494" s="440">
        <v>2</v>
      </c>
      <c r="O494" s="439">
        <f>SUM(N494/N498)</f>
        <v>5.7142857142857141E-2</v>
      </c>
      <c r="P494" s="440">
        <v>0</v>
      </c>
      <c r="Q494" s="441">
        <f>SUM(P494/P498)</f>
        <v>0</v>
      </c>
      <c r="R494" s="428">
        <f t="shared" si="85"/>
        <v>361</v>
      </c>
    </row>
    <row r="495" spans="1:18" hidden="1" x14ac:dyDescent="0.25">
      <c r="A495" s="94" t="s">
        <v>409</v>
      </c>
      <c r="B495" s="438">
        <v>34</v>
      </c>
      <c r="C495" s="439">
        <f>SUM(B495/B498)</f>
        <v>1.2952380952380953E-2</v>
      </c>
      <c r="D495" s="438">
        <v>1</v>
      </c>
      <c r="E495" s="439">
        <f>D495/D498</f>
        <v>4.5454545454545456E-2</v>
      </c>
      <c r="F495" s="438">
        <v>25</v>
      </c>
      <c r="G495" s="439">
        <f>SUM(F495/F498)</f>
        <v>1.4334862385321102E-2</v>
      </c>
      <c r="H495" s="438">
        <v>7</v>
      </c>
      <c r="I495" s="439">
        <f>SUM(H495/H498)</f>
        <v>1.7156862745098041E-2</v>
      </c>
      <c r="J495" s="440">
        <v>10</v>
      </c>
      <c r="K495" s="439">
        <v>0.02</v>
      </c>
      <c r="L495" s="440">
        <v>1</v>
      </c>
      <c r="M495" s="439">
        <f>SUM(L495/L498)</f>
        <v>1.4084507042253521E-2</v>
      </c>
      <c r="N495" s="440">
        <v>1</v>
      </c>
      <c r="O495" s="439">
        <f>SUM(N495/N498)</f>
        <v>2.8571428571428571E-2</v>
      </c>
      <c r="P495" s="440">
        <v>1</v>
      </c>
      <c r="Q495" s="441">
        <f>SUM(P495/P498)</f>
        <v>0.125</v>
      </c>
      <c r="R495" s="428">
        <f t="shared" si="85"/>
        <v>80</v>
      </c>
    </row>
    <row r="496" spans="1:18" hidden="1" x14ac:dyDescent="0.25">
      <c r="A496" s="94" t="s">
        <v>410</v>
      </c>
      <c r="B496" s="438">
        <v>18</v>
      </c>
      <c r="C496" s="439">
        <f>SUM(B496/B498)</f>
        <v>6.8571428571428568E-3</v>
      </c>
      <c r="D496" s="438">
        <v>0</v>
      </c>
      <c r="E496" s="439">
        <f>D496/D498</f>
        <v>0</v>
      </c>
      <c r="F496" s="438">
        <v>0</v>
      </c>
      <c r="G496" s="439">
        <f>SUM(F496/F498)</f>
        <v>0</v>
      </c>
      <c r="H496" s="438">
        <v>0</v>
      </c>
      <c r="I496" s="439">
        <f>SUM(H496/H498)</f>
        <v>0</v>
      </c>
      <c r="J496" s="440">
        <v>8</v>
      </c>
      <c r="K496" s="439">
        <f>SUM(J496/J498)</f>
        <v>1.6666666666666666E-2</v>
      </c>
      <c r="L496" s="440">
        <v>0</v>
      </c>
      <c r="M496" s="439">
        <f>SUM(L496/L498)</f>
        <v>0</v>
      </c>
      <c r="N496" s="440">
        <v>0</v>
      </c>
      <c r="O496" s="439">
        <f>SUM(N496/N498)</f>
        <v>0</v>
      </c>
      <c r="P496" s="440">
        <v>0</v>
      </c>
      <c r="Q496" s="441">
        <f>SUM(P496/P498)</f>
        <v>0</v>
      </c>
      <c r="R496" s="428">
        <f t="shared" si="85"/>
        <v>26</v>
      </c>
    </row>
    <row r="497" spans="1:18" ht="15.75" hidden="1" thickBot="1" x14ac:dyDescent="0.3">
      <c r="A497" s="111" t="s">
        <v>411</v>
      </c>
      <c r="B497" s="442">
        <v>13</v>
      </c>
      <c r="C497" s="443">
        <f>SUM(B497/B498)</f>
        <v>4.952380952380952E-3</v>
      </c>
      <c r="D497" s="442">
        <v>0</v>
      </c>
      <c r="E497" s="443">
        <f>D497/D498</f>
        <v>0</v>
      </c>
      <c r="F497" s="442">
        <v>0</v>
      </c>
      <c r="G497" s="443">
        <f>SUM(F497/F498)</f>
        <v>0</v>
      </c>
      <c r="H497" s="442">
        <v>0</v>
      </c>
      <c r="I497" s="443">
        <f>SUM(H497/H498)</f>
        <v>0</v>
      </c>
      <c r="J497" s="444">
        <v>7</v>
      </c>
      <c r="K497" s="443">
        <f>SUM(J497/J498)</f>
        <v>1.4583333333333334E-2</v>
      </c>
      <c r="L497" s="444">
        <v>0</v>
      </c>
      <c r="M497" s="443">
        <f>SUM(L497/L498)</f>
        <v>0</v>
      </c>
      <c r="N497" s="444">
        <v>0</v>
      </c>
      <c r="O497" s="443">
        <f>SUM(N497/N498)</f>
        <v>0</v>
      </c>
      <c r="P497" s="444">
        <v>0</v>
      </c>
      <c r="Q497" s="445">
        <f>SUM(P497/P498)</f>
        <v>0</v>
      </c>
      <c r="R497" s="433">
        <f t="shared" si="85"/>
        <v>20</v>
      </c>
    </row>
    <row r="498" spans="1:18" ht="16.5" hidden="1" thickTop="1" thickBot="1" x14ac:dyDescent="0.3">
      <c r="A498" s="125" t="s">
        <v>402</v>
      </c>
      <c r="B498" s="119">
        <f t="shared" ref="B498:R498" si="86">SUM(B492:B497)</f>
        <v>2625</v>
      </c>
      <c r="C498" s="253">
        <f t="shared" si="86"/>
        <v>1</v>
      </c>
      <c r="D498" s="119">
        <f t="shared" si="86"/>
        <v>22</v>
      </c>
      <c r="E498" s="253">
        <f t="shared" si="86"/>
        <v>1.0009999999999999</v>
      </c>
      <c r="F498" s="119">
        <f t="shared" si="86"/>
        <v>1744</v>
      </c>
      <c r="G498" s="253">
        <f t="shared" si="86"/>
        <v>1</v>
      </c>
      <c r="H498" s="119">
        <f t="shared" si="86"/>
        <v>408</v>
      </c>
      <c r="I498" s="253">
        <f t="shared" si="86"/>
        <v>1.0009019607843137</v>
      </c>
      <c r="J498" s="119">
        <f t="shared" si="86"/>
        <v>480</v>
      </c>
      <c r="K498" s="253">
        <f t="shared" si="86"/>
        <v>0.99916666666666676</v>
      </c>
      <c r="L498" s="119">
        <f t="shared" si="86"/>
        <v>71</v>
      </c>
      <c r="M498" s="253">
        <f t="shared" si="86"/>
        <v>1.0006901408450704</v>
      </c>
      <c r="N498" s="119">
        <f t="shared" si="86"/>
        <v>35</v>
      </c>
      <c r="O498" s="253">
        <f t="shared" si="86"/>
        <v>1</v>
      </c>
      <c r="P498" s="119">
        <f t="shared" si="86"/>
        <v>8</v>
      </c>
      <c r="Q498" s="253">
        <f t="shared" si="86"/>
        <v>1</v>
      </c>
      <c r="R498" s="119">
        <f t="shared" si="86"/>
        <v>5393</v>
      </c>
    </row>
    <row r="499" spans="1:18" ht="15.75" hidden="1" thickBot="1" x14ac:dyDescent="0.3">
      <c r="A499" s="2262" t="s">
        <v>412</v>
      </c>
      <c r="B499" s="2263"/>
      <c r="C499" s="2263"/>
      <c r="D499" s="2263"/>
      <c r="E499" s="2263"/>
      <c r="F499" s="2263"/>
      <c r="G499" s="2263"/>
      <c r="H499" s="2263"/>
      <c r="I499" s="2263"/>
      <c r="J499" s="2263"/>
      <c r="K499" s="2263"/>
      <c r="L499" s="2263"/>
      <c r="M499" s="2263"/>
      <c r="N499" s="2263"/>
      <c r="O499" s="2263"/>
      <c r="P499" s="2263"/>
      <c r="Q499" s="2263"/>
      <c r="R499" s="2263"/>
    </row>
    <row r="500" spans="1:18" hidden="1" x14ac:dyDescent="0.25">
      <c r="A500" s="93" t="s">
        <v>302</v>
      </c>
      <c r="B500" s="438">
        <v>72</v>
      </c>
      <c r="C500" s="446">
        <f>SUM(B500/B504)</f>
        <v>2.7428571428571427E-2</v>
      </c>
      <c r="D500" s="438">
        <v>2</v>
      </c>
      <c r="E500" s="446">
        <f>D500/D504</f>
        <v>9.0909090909090912E-2</v>
      </c>
      <c r="F500" s="438">
        <v>0</v>
      </c>
      <c r="G500" s="446">
        <f>SUM(F500/F504)</f>
        <v>0</v>
      </c>
      <c r="H500" s="438">
        <v>13</v>
      </c>
      <c r="I500" s="446">
        <f>SUM(H500/H504)</f>
        <v>3.1862745098039214E-2</v>
      </c>
      <c r="J500" s="438">
        <v>2</v>
      </c>
      <c r="K500" s="446">
        <f>SUM(J500/J504)</f>
        <v>4.1666666666666666E-3</v>
      </c>
      <c r="L500" s="438">
        <v>5</v>
      </c>
      <c r="M500" s="446">
        <f>SUM(L500/L504)</f>
        <v>7.0422535211267609E-2</v>
      </c>
      <c r="N500" s="438">
        <v>1</v>
      </c>
      <c r="O500" s="447">
        <f>SUM(N500/N504)</f>
        <v>2.8571428571428571E-2</v>
      </c>
      <c r="P500" s="438">
        <v>0</v>
      </c>
      <c r="Q500" s="448">
        <f>SUM(P500/P504)</f>
        <v>0</v>
      </c>
      <c r="R500" s="623">
        <f>SUM(B500,D500,F500,H500,J500,L500,N500,P500)</f>
        <v>95</v>
      </c>
    </row>
    <row r="501" spans="1:18" hidden="1" x14ac:dyDescent="0.25">
      <c r="A501" s="94" t="s">
        <v>303</v>
      </c>
      <c r="B501" s="438">
        <v>1308</v>
      </c>
      <c r="C501" s="450">
        <f>SUM(B501/B504)</f>
        <v>0.49828571428571428</v>
      </c>
      <c r="D501" s="438">
        <v>14</v>
      </c>
      <c r="E501" s="450">
        <v>0.63700000000000001</v>
      </c>
      <c r="F501" s="438">
        <v>45</v>
      </c>
      <c r="G501" s="450">
        <f>SUM(F501/F504)</f>
        <v>2.5802752293577983E-2</v>
      </c>
      <c r="H501" s="438">
        <v>96</v>
      </c>
      <c r="I501" s="450">
        <f>SUM(H501/H504)</f>
        <v>0.23529411764705882</v>
      </c>
      <c r="J501" s="438">
        <v>60</v>
      </c>
      <c r="K501" s="450">
        <f>SUM(J501/J504)</f>
        <v>0.125</v>
      </c>
      <c r="L501" s="438">
        <v>50</v>
      </c>
      <c r="M501" s="450">
        <v>0.70499999999999996</v>
      </c>
      <c r="N501" s="438">
        <v>13</v>
      </c>
      <c r="O501" s="451">
        <f>SUM(N501/N504)</f>
        <v>0.37142857142857144</v>
      </c>
      <c r="P501" s="438">
        <v>1</v>
      </c>
      <c r="Q501" s="452">
        <f>SUM(P501/P504)</f>
        <v>0.125</v>
      </c>
      <c r="R501" s="449">
        <f>SUM(B501,D501,F501,H501,J501,L501,N501,P501)</f>
        <v>1587</v>
      </c>
    </row>
    <row r="502" spans="1:18" hidden="1" x14ac:dyDescent="0.25">
      <c r="A502" s="94" t="s">
        <v>304</v>
      </c>
      <c r="B502" s="438">
        <v>931</v>
      </c>
      <c r="C502" s="450">
        <f>SUM(B502/B504)</f>
        <v>0.35466666666666669</v>
      </c>
      <c r="D502" s="438">
        <v>5</v>
      </c>
      <c r="E502" s="450">
        <f>D502/D504</f>
        <v>0.22727272727272727</v>
      </c>
      <c r="F502" s="438">
        <v>652</v>
      </c>
      <c r="G502" s="450">
        <f>SUM(F502/F504)</f>
        <v>0.37385321100917429</v>
      </c>
      <c r="H502" s="438">
        <v>173</v>
      </c>
      <c r="I502" s="450">
        <f>SUM(H502/H504)</f>
        <v>0.42401960784313725</v>
      </c>
      <c r="J502" s="438">
        <v>108</v>
      </c>
      <c r="K502" s="450">
        <f>SUM(J502/J504)</f>
        <v>0.22500000000000001</v>
      </c>
      <c r="L502" s="438">
        <v>11</v>
      </c>
      <c r="M502" s="450">
        <f>SUM(L502/L504)</f>
        <v>0.15492957746478872</v>
      </c>
      <c r="N502" s="438">
        <v>6</v>
      </c>
      <c r="O502" s="451">
        <f>SUM(N502/N504)</f>
        <v>0.17142857142857143</v>
      </c>
      <c r="P502" s="438">
        <v>3</v>
      </c>
      <c r="Q502" s="452">
        <f>SUM(P502/P504)</f>
        <v>0.375</v>
      </c>
      <c r="R502" s="449">
        <f>SUM(B502,D502,F502,H502,J502,L502,N502,P502)</f>
        <v>1889</v>
      </c>
    </row>
    <row r="503" spans="1:18" ht="15.75" hidden="1" thickBot="1" x14ac:dyDescent="0.3">
      <c r="A503" s="111" t="s">
        <v>413</v>
      </c>
      <c r="B503" s="442">
        <v>314</v>
      </c>
      <c r="C503" s="453">
        <f>SUM(B503/B504)</f>
        <v>0.11961904761904762</v>
      </c>
      <c r="D503" s="442">
        <v>1</v>
      </c>
      <c r="E503" s="453">
        <f>D503/D504</f>
        <v>4.5454545454545456E-2</v>
      </c>
      <c r="F503" s="442">
        <v>1047</v>
      </c>
      <c r="G503" s="453">
        <f>SUM(F503/F504)</f>
        <v>0.60034403669724767</v>
      </c>
      <c r="H503" s="442">
        <v>126</v>
      </c>
      <c r="I503" s="453">
        <f>SUM(H503/H504)</f>
        <v>0.30882352941176472</v>
      </c>
      <c r="J503" s="442">
        <v>310</v>
      </c>
      <c r="K503" s="453">
        <f>SUM(J503/J504)</f>
        <v>0.64583333333333337</v>
      </c>
      <c r="L503" s="442">
        <v>5</v>
      </c>
      <c r="M503" s="453">
        <f>SUM(L503/L504)</f>
        <v>7.0422535211267609E-2</v>
      </c>
      <c r="N503" s="442">
        <v>15</v>
      </c>
      <c r="O503" s="454">
        <f>SUM(N503/N504)</f>
        <v>0.42857142857142855</v>
      </c>
      <c r="P503" s="442">
        <v>4</v>
      </c>
      <c r="Q503" s="455">
        <f>SUM(P503/P504)</f>
        <v>0.5</v>
      </c>
      <c r="R503" s="456">
        <f>SUM(B503,D503,F503,H503,J503,L503,N503,P503)</f>
        <v>1822</v>
      </c>
    </row>
    <row r="504" spans="1:18" ht="16.5" hidden="1" thickTop="1" thickBot="1" x14ac:dyDescent="0.3">
      <c r="A504" s="125" t="s">
        <v>402</v>
      </c>
      <c r="B504" s="119">
        <f>SUM(B500:B503)</f>
        <v>2625</v>
      </c>
      <c r="C504" s="253">
        <f>SUM(B504/B504)</f>
        <v>1</v>
      </c>
      <c r="D504" s="119">
        <f>SUM(D500:D503)</f>
        <v>22</v>
      </c>
      <c r="E504" s="253">
        <f>SUM(E500:E503)</f>
        <v>1.0006363636363638</v>
      </c>
      <c r="F504" s="119">
        <f>SUM(F500:F503)</f>
        <v>1744</v>
      </c>
      <c r="G504" s="253">
        <f>SUM(F504/F504)</f>
        <v>1</v>
      </c>
      <c r="H504" s="119">
        <f>SUM(H500:H503)</f>
        <v>408</v>
      </c>
      <c r="I504" s="253">
        <f>SUM(H504/H504)</f>
        <v>1</v>
      </c>
      <c r="J504" s="119">
        <f>SUM(J500:J503)</f>
        <v>480</v>
      </c>
      <c r="K504" s="253">
        <f>SUM(J504/J504)</f>
        <v>1</v>
      </c>
      <c r="L504" s="119">
        <f>SUM(L500:L503)</f>
        <v>71</v>
      </c>
      <c r="M504" s="253">
        <f>SUM(L504/L504)</f>
        <v>1</v>
      </c>
      <c r="N504" s="119">
        <f>SUM(N500:N503)</f>
        <v>35</v>
      </c>
      <c r="O504" s="253">
        <f>SUM(N504/N504)</f>
        <v>1</v>
      </c>
      <c r="P504" s="119">
        <f>SUM(P500:P503)</f>
        <v>8</v>
      </c>
      <c r="Q504" s="253">
        <f>SUM(P504/P504)</f>
        <v>1</v>
      </c>
      <c r="R504" s="119">
        <f>SUM(R500:R503)</f>
        <v>5393</v>
      </c>
    </row>
    <row r="505" spans="1:18" ht="15.75" hidden="1" thickBot="1" x14ac:dyDescent="0.3">
      <c r="A505" s="2262" t="s">
        <v>414</v>
      </c>
      <c r="B505" s="2263"/>
      <c r="C505" s="2263"/>
      <c r="D505" s="2263"/>
      <c r="E505" s="2263"/>
      <c r="F505" s="2263"/>
      <c r="G505" s="2263"/>
      <c r="H505" s="2263"/>
      <c r="I505" s="2263"/>
      <c r="J505" s="2263"/>
      <c r="K505" s="2263"/>
      <c r="L505" s="2263"/>
      <c r="M505" s="2263"/>
      <c r="N505" s="2263"/>
      <c r="O505" s="2263"/>
      <c r="P505" s="2263"/>
      <c r="Q505" s="2263"/>
      <c r="R505" s="2263"/>
    </row>
    <row r="506" spans="1:18" hidden="1" x14ac:dyDescent="0.25">
      <c r="A506" s="110"/>
      <c r="B506" s="243" t="s">
        <v>415</v>
      </c>
      <c r="C506" s="244" t="s">
        <v>307</v>
      </c>
      <c r="D506" s="245" t="s">
        <v>415</v>
      </c>
      <c r="E506" s="246" t="s">
        <v>307</v>
      </c>
      <c r="F506" s="244" t="s">
        <v>415</v>
      </c>
      <c r="G506" s="244" t="s">
        <v>307</v>
      </c>
      <c r="H506" s="245" t="s">
        <v>415</v>
      </c>
      <c r="I506" s="246" t="s">
        <v>307</v>
      </c>
      <c r="J506" s="313" t="s">
        <v>415</v>
      </c>
      <c r="K506" s="245" t="s">
        <v>307</v>
      </c>
      <c r="L506" s="246" t="s">
        <v>415</v>
      </c>
      <c r="M506" s="244" t="s">
        <v>307</v>
      </c>
      <c r="N506" s="244" t="s">
        <v>415</v>
      </c>
      <c r="O506" s="244" t="s">
        <v>307</v>
      </c>
      <c r="P506" s="245" t="s">
        <v>415</v>
      </c>
      <c r="Q506" s="246" t="s">
        <v>307</v>
      </c>
      <c r="R506" s="245" t="s">
        <v>415</v>
      </c>
    </row>
    <row r="507" spans="1:18" hidden="1" x14ac:dyDescent="0.25">
      <c r="A507" s="94" t="s">
        <v>416</v>
      </c>
      <c r="B507" s="457">
        <v>7.72</v>
      </c>
      <c r="C507" s="458">
        <v>7</v>
      </c>
      <c r="D507" s="457">
        <v>9.64</v>
      </c>
      <c r="E507" s="459">
        <v>10</v>
      </c>
      <c r="F507" s="460">
        <v>6.3</v>
      </c>
      <c r="G507" s="458">
        <v>5</v>
      </c>
      <c r="H507" s="457">
        <v>10.86</v>
      </c>
      <c r="I507" s="461">
        <v>11</v>
      </c>
      <c r="J507" s="460">
        <v>18.829999999999998</v>
      </c>
      <c r="K507" s="462">
        <v>18</v>
      </c>
      <c r="L507" s="463">
        <v>6.62</v>
      </c>
      <c r="M507" s="458">
        <v>5</v>
      </c>
      <c r="N507" s="460">
        <v>15.31</v>
      </c>
      <c r="O507" s="458">
        <v>16</v>
      </c>
      <c r="P507" s="457">
        <v>6.88</v>
      </c>
      <c r="Q507" s="461">
        <v>4</v>
      </c>
      <c r="R507" s="457">
        <v>8.5299999999999994</v>
      </c>
    </row>
    <row r="508" spans="1:18" hidden="1" x14ac:dyDescent="0.25">
      <c r="A508" s="97" t="s">
        <v>417</v>
      </c>
      <c r="B508" s="457">
        <v>1.4</v>
      </c>
      <c r="C508" s="458">
        <v>1</v>
      </c>
      <c r="D508" s="457">
        <v>1.64</v>
      </c>
      <c r="E508" s="459">
        <v>1</v>
      </c>
      <c r="F508" s="460">
        <v>1.55</v>
      </c>
      <c r="G508" s="458">
        <v>1</v>
      </c>
      <c r="H508" s="457">
        <v>1.3</v>
      </c>
      <c r="I508" s="461">
        <v>1</v>
      </c>
      <c r="J508" s="460">
        <v>1.58</v>
      </c>
      <c r="K508" s="462">
        <v>1</v>
      </c>
      <c r="L508" s="463">
        <v>1.35</v>
      </c>
      <c r="M508" s="458">
        <v>1</v>
      </c>
      <c r="N508" s="460">
        <v>1.46</v>
      </c>
      <c r="O508" s="458">
        <v>1</v>
      </c>
      <c r="P508" s="457">
        <v>1.5</v>
      </c>
      <c r="Q508" s="461">
        <v>1</v>
      </c>
      <c r="R508" s="457">
        <v>1.46</v>
      </c>
    </row>
    <row r="509" spans="1:18" ht="15.75" hidden="1" thickBot="1" x14ac:dyDescent="0.3">
      <c r="A509" s="96" t="s">
        <v>418</v>
      </c>
      <c r="B509" s="464">
        <v>12.48</v>
      </c>
      <c r="C509" s="465">
        <v>11</v>
      </c>
      <c r="D509" s="464">
        <v>7.59</v>
      </c>
      <c r="E509" s="466">
        <v>4</v>
      </c>
      <c r="F509" s="467">
        <v>28.21</v>
      </c>
      <c r="G509" s="465">
        <v>27</v>
      </c>
      <c r="H509" s="464">
        <v>19.48</v>
      </c>
      <c r="I509" s="468">
        <v>18</v>
      </c>
      <c r="J509" s="467">
        <v>38.21</v>
      </c>
      <c r="K509" s="469">
        <v>33</v>
      </c>
      <c r="L509" s="470">
        <v>8.6300000000000008</v>
      </c>
      <c r="M509" s="465">
        <v>5</v>
      </c>
      <c r="N509" s="467">
        <v>21.14</v>
      </c>
      <c r="O509" s="465">
        <v>21</v>
      </c>
      <c r="P509" s="464">
        <v>33.630000000000003</v>
      </c>
      <c r="Q509" s="468">
        <v>26</v>
      </c>
      <c r="R509" s="464">
        <v>20.399999999999999</v>
      </c>
    </row>
  </sheetData>
  <sheetProtection algorithmName="SHA-512" hashValue="SJbpFFW6r0aVKp3dNir02bIS0uaOh+bWSeneQZkfR7OTeyW2YcuVZmlv6UYqkw8eQOEXMkAIFizae94jsVPZRg==" saltValue="FmSidVcNMTJSG/2mGvKxuA==" spinCount="100000" sheet="1" objects="1" scenarios="1"/>
  <mergeCells count="184">
    <mergeCell ref="A43:R43"/>
    <mergeCell ref="A53:R53"/>
    <mergeCell ref="A61:R61"/>
    <mergeCell ref="A69:R69"/>
    <mergeCell ref="A75:R75"/>
    <mergeCell ref="A41:R41"/>
    <mergeCell ref="B42:C42"/>
    <mergeCell ref="D42:E42"/>
    <mergeCell ref="F42:G42"/>
    <mergeCell ref="H42:I42"/>
    <mergeCell ref="J42:K42"/>
    <mergeCell ref="L42:M42"/>
    <mergeCell ref="N42:O42"/>
    <mergeCell ref="P42:Q42"/>
    <mergeCell ref="A121:R121"/>
    <mergeCell ref="A131:R131"/>
    <mergeCell ref="A139:R139"/>
    <mergeCell ref="A147:R147"/>
    <mergeCell ref="A153:R153"/>
    <mergeCell ref="A119:R119"/>
    <mergeCell ref="B120:C120"/>
    <mergeCell ref="D120:E120"/>
    <mergeCell ref="F120:G120"/>
    <mergeCell ref="H120:I120"/>
    <mergeCell ref="J120:K120"/>
    <mergeCell ref="L120:M120"/>
    <mergeCell ref="N120:O120"/>
    <mergeCell ref="P120:Q120"/>
    <mergeCell ref="A199:R199"/>
    <mergeCell ref="A209:R209"/>
    <mergeCell ref="A217:R217"/>
    <mergeCell ref="A225:R225"/>
    <mergeCell ref="A231:R231"/>
    <mergeCell ref="A197:R197"/>
    <mergeCell ref="B198:C198"/>
    <mergeCell ref="D198:E198"/>
    <mergeCell ref="F198:G198"/>
    <mergeCell ref="H198:I198"/>
    <mergeCell ref="J198:K198"/>
    <mergeCell ref="L198:M198"/>
    <mergeCell ref="N198:O198"/>
    <mergeCell ref="P198:Q198"/>
    <mergeCell ref="A114:R114"/>
    <mergeCell ref="L393:M393"/>
    <mergeCell ref="N393:O393"/>
    <mergeCell ref="P393:Q393"/>
    <mergeCell ref="A392:R392"/>
    <mergeCell ref="B393:C393"/>
    <mergeCell ref="D393:E393"/>
    <mergeCell ref="F393:G393"/>
    <mergeCell ref="H393:I393"/>
    <mergeCell ref="J393:K393"/>
    <mergeCell ref="A387:R387"/>
    <mergeCell ref="A353:R353"/>
    <mergeCell ref="L354:M354"/>
    <mergeCell ref="P354:Q354"/>
    <mergeCell ref="A316:R316"/>
    <mergeCell ref="A326:R326"/>
    <mergeCell ref="A334:R334"/>
    <mergeCell ref="A342:R342"/>
    <mergeCell ref="A348:R348"/>
    <mergeCell ref="A314:R314"/>
    <mergeCell ref="B315:C315"/>
    <mergeCell ref="D315:E315"/>
    <mergeCell ref="F315:G315"/>
    <mergeCell ref="H315:I315"/>
    <mergeCell ref="A433:R433"/>
    <mergeCell ref="A443:R443"/>
    <mergeCell ref="A451:R451"/>
    <mergeCell ref="A459:R459"/>
    <mergeCell ref="A465:R465"/>
    <mergeCell ref="A394:R394"/>
    <mergeCell ref="A404:R404"/>
    <mergeCell ref="A412:R412"/>
    <mergeCell ref="A420:R420"/>
    <mergeCell ref="A426:R426"/>
    <mergeCell ref="B431:R431"/>
    <mergeCell ref="B432:C432"/>
    <mergeCell ref="D432:E432"/>
    <mergeCell ref="F432:G432"/>
    <mergeCell ref="H432:I432"/>
    <mergeCell ref="J432:K432"/>
    <mergeCell ref="L432:M432"/>
    <mergeCell ref="N432:O432"/>
    <mergeCell ref="P432:Q432"/>
    <mergeCell ref="A470:R470"/>
    <mergeCell ref="A491:R491"/>
    <mergeCell ref="A499:R499"/>
    <mergeCell ref="A505:R505"/>
    <mergeCell ref="N472:O472"/>
    <mergeCell ref="A473:R473"/>
    <mergeCell ref="A483:R483"/>
    <mergeCell ref="B472:C472"/>
    <mergeCell ref="D472:E472"/>
    <mergeCell ref="F472:G472"/>
    <mergeCell ref="H472:I472"/>
    <mergeCell ref="J472:K472"/>
    <mergeCell ref="L472:M472"/>
    <mergeCell ref="B471:R471"/>
    <mergeCell ref="P472:Q472"/>
    <mergeCell ref="A80:R80"/>
    <mergeCell ref="A1:R1"/>
    <mergeCell ref="A365:R365"/>
    <mergeCell ref="A373:R373"/>
    <mergeCell ref="A381:R381"/>
    <mergeCell ref="B81:C81"/>
    <mergeCell ref="D81:E81"/>
    <mergeCell ref="F81:G81"/>
    <mergeCell ref="H81:I81"/>
    <mergeCell ref="J81:K81"/>
    <mergeCell ref="L81:M81"/>
    <mergeCell ref="N81:O81"/>
    <mergeCell ref="P81:Q81"/>
    <mergeCell ref="A82:R82"/>
    <mergeCell ref="A92:R92"/>
    <mergeCell ref="N354:O354"/>
    <mergeCell ref="A355:R355"/>
    <mergeCell ref="B354:C354"/>
    <mergeCell ref="D354:E354"/>
    <mergeCell ref="F354:G354"/>
    <mergeCell ref="H354:I354"/>
    <mergeCell ref="J354:K354"/>
    <mergeCell ref="A100:R100"/>
    <mergeCell ref="A108:R108"/>
    <mergeCell ref="J315:K315"/>
    <mergeCell ref="L315:M315"/>
    <mergeCell ref="N315:O315"/>
    <mergeCell ref="P315:Q315"/>
    <mergeCell ref="A277:R277"/>
    <mergeCell ref="A287:R287"/>
    <mergeCell ref="A295:R295"/>
    <mergeCell ref="A303:R303"/>
    <mergeCell ref="A309:R309"/>
    <mergeCell ref="A275:R275"/>
    <mergeCell ref="B276:C276"/>
    <mergeCell ref="D276:E276"/>
    <mergeCell ref="F276:G276"/>
    <mergeCell ref="H276:I276"/>
    <mergeCell ref="J276:K276"/>
    <mergeCell ref="L276:M276"/>
    <mergeCell ref="N276:O276"/>
    <mergeCell ref="P276:Q276"/>
    <mergeCell ref="A238:R238"/>
    <mergeCell ref="A248:R248"/>
    <mergeCell ref="A256:R256"/>
    <mergeCell ref="A264:R264"/>
    <mergeCell ref="A270:R270"/>
    <mergeCell ref="A236:R236"/>
    <mergeCell ref="B237:C237"/>
    <mergeCell ref="D237:E237"/>
    <mergeCell ref="F237:G237"/>
    <mergeCell ref="H237:I237"/>
    <mergeCell ref="J237:K237"/>
    <mergeCell ref="L237:M237"/>
    <mergeCell ref="N237:O237"/>
    <mergeCell ref="P237:Q237"/>
    <mergeCell ref="A160:R160"/>
    <mergeCell ref="A170:R170"/>
    <mergeCell ref="A178:R178"/>
    <mergeCell ref="A186:R186"/>
    <mergeCell ref="A192:R192"/>
    <mergeCell ref="A158:R158"/>
    <mergeCell ref="B159:C159"/>
    <mergeCell ref="D159:E159"/>
    <mergeCell ref="F159:G159"/>
    <mergeCell ref="H159:I159"/>
    <mergeCell ref="J159:K159"/>
    <mergeCell ref="L159:M159"/>
    <mergeCell ref="N159:O159"/>
    <mergeCell ref="P159:Q159"/>
    <mergeCell ref="A4:R4"/>
    <mergeCell ref="A14:R14"/>
    <mergeCell ref="A22:R22"/>
    <mergeCell ref="A30:R30"/>
    <mergeCell ref="A36:R36"/>
    <mergeCell ref="A2:R2"/>
    <mergeCell ref="B3:C3"/>
    <mergeCell ref="D3:E3"/>
    <mergeCell ref="F3:G3"/>
    <mergeCell ref="H3:I3"/>
    <mergeCell ref="J3:K3"/>
    <mergeCell ref="L3:M3"/>
    <mergeCell ref="N3:O3"/>
    <mergeCell ref="P3:Q3"/>
  </mergeCells>
  <printOptions horizontalCentered="1"/>
  <pageMargins left="0.25" right="0.25" top="0.75" bottom="0" header="0.3" footer="0.3"/>
  <pageSetup scale="61" firstPageNumber="20" fitToHeight="0" orientation="portrait" useFirstPageNumber="1" r:id="rId1"/>
  <headerFooter>
    <oddHeader>&amp;L&amp;9
Semi-Annual Child Welfare Report&amp;C&amp;"-,Bold"&amp;14ARIZONA DEPARTMENT of CHILD SAFETY&amp;R&amp;9
July 1, 2021 through December 31, 2021</oddHeader>
    <oddFooter xml:space="preserve">&amp;CPage &amp;P
</oddFooter>
  </headerFooter>
  <ignoredErrors>
    <ignoredError sqref="R475:R481 R434:R441 R444:R449 R453:R457 R460:R462 R396:R403 R406:R407 R410:R411 R414:R418 R421:R423 R356:R364 R366:R372 R374:R380 R382:R386 C386 C191:Q191 C152 C113 C74:Q74"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F324"/>
  <sheetViews>
    <sheetView showGridLines="0" zoomScaleNormal="100" workbookViewId="0">
      <selection sqref="A1:R1"/>
    </sheetView>
  </sheetViews>
  <sheetFormatPr defaultColWidth="8.85546875" defaultRowHeight="15" x14ac:dyDescent="0.25"/>
  <cols>
    <col min="1" max="1" width="31.85546875" customWidth="1"/>
    <col min="2" max="17" width="6.85546875" customWidth="1"/>
    <col min="18" max="18" width="7.7109375" customWidth="1"/>
    <col min="19" max="19" width="11.5703125" customWidth="1"/>
    <col min="20" max="20" width="10.42578125" customWidth="1"/>
    <col min="24" max="32" width="8.85546875" style="1301"/>
  </cols>
  <sheetData>
    <row r="1" spans="1:18" s="32" customFormat="1" ht="37.5" customHeight="1" thickBot="1" x14ac:dyDescent="0.3">
      <c r="A1" s="2353" t="s">
        <v>432</v>
      </c>
      <c r="B1" s="2354"/>
      <c r="C1" s="2354"/>
      <c r="D1" s="2354"/>
      <c r="E1" s="2354"/>
      <c r="F1" s="2354"/>
      <c r="G1" s="2354"/>
      <c r="H1" s="2354"/>
      <c r="I1" s="2354"/>
      <c r="J1" s="2354"/>
      <c r="K1" s="2354"/>
      <c r="L1" s="2354"/>
      <c r="M1" s="2354"/>
      <c r="N1" s="2354"/>
      <c r="O1" s="2354"/>
      <c r="P1" s="2354"/>
      <c r="Q1" s="2354"/>
      <c r="R1" s="2355"/>
    </row>
    <row r="2" spans="1:18" s="32" customFormat="1" ht="16.5" hidden="1" thickBot="1" x14ac:dyDescent="0.3">
      <c r="A2" s="2284" t="s">
        <v>987</v>
      </c>
      <c r="B2" s="2285"/>
      <c r="C2" s="2285"/>
      <c r="D2" s="2285"/>
      <c r="E2" s="2285"/>
      <c r="F2" s="2285"/>
      <c r="G2" s="2285"/>
      <c r="H2" s="2285"/>
      <c r="I2" s="2285"/>
      <c r="J2" s="2285"/>
      <c r="K2" s="2285"/>
      <c r="L2" s="2285"/>
      <c r="M2" s="2285"/>
      <c r="N2" s="2285"/>
      <c r="O2" s="2285"/>
      <c r="P2" s="2285"/>
      <c r="Q2" s="2285"/>
      <c r="R2" s="2286"/>
    </row>
    <row r="3" spans="1:18" s="32" customFormat="1" ht="70.5" hidden="1" customHeight="1" thickBot="1" x14ac:dyDescent="0.3">
      <c r="A3" s="129"/>
      <c r="B3" s="694" t="s">
        <v>145</v>
      </c>
      <c r="C3" s="165" t="s">
        <v>146</v>
      </c>
      <c r="D3" s="165" t="s">
        <v>147</v>
      </c>
      <c r="E3" s="165" t="s">
        <v>148</v>
      </c>
      <c r="F3" s="165" t="s">
        <v>149</v>
      </c>
      <c r="G3" s="165" t="s">
        <v>150</v>
      </c>
      <c r="H3" s="165" t="s">
        <v>151</v>
      </c>
      <c r="I3" s="165" t="s">
        <v>152</v>
      </c>
      <c r="J3" s="165" t="s">
        <v>153</v>
      </c>
      <c r="K3" s="165" t="s">
        <v>154</v>
      </c>
      <c r="L3" s="165" t="s">
        <v>155</v>
      </c>
      <c r="M3" s="165" t="s">
        <v>156</v>
      </c>
      <c r="N3" s="165" t="s">
        <v>157</v>
      </c>
      <c r="O3" s="165" t="s">
        <v>158</v>
      </c>
      <c r="P3" s="166" t="s">
        <v>159</v>
      </c>
      <c r="Q3" s="1230" t="s">
        <v>160</v>
      </c>
      <c r="R3" s="164" t="s">
        <v>161</v>
      </c>
    </row>
    <row r="4" spans="1:18" s="1301" customFormat="1" hidden="1" x14ac:dyDescent="0.25">
      <c r="A4" s="1277" t="s">
        <v>433</v>
      </c>
      <c r="B4" s="1291"/>
      <c r="C4" s="1292"/>
      <c r="D4" s="1292"/>
      <c r="E4" s="1292"/>
      <c r="F4" s="1292"/>
      <c r="G4" s="1292"/>
      <c r="H4" s="1292"/>
      <c r="I4" s="1292"/>
      <c r="J4" s="1292"/>
      <c r="K4" s="1292"/>
      <c r="L4" s="1292"/>
      <c r="M4" s="1292"/>
      <c r="N4" s="1292"/>
      <c r="O4" s="1292"/>
      <c r="P4" s="1293"/>
      <c r="Q4" s="1231">
        <f>SUM(B4:P4)</f>
        <v>0</v>
      </c>
      <c r="R4" s="1235" t="e">
        <f>SUM(Q4/Q9)</f>
        <v>#DIV/0!</v>
      </c>
    </row>
    <row r="5" spans="1:18" s="1301" customFormat="1" ht="15.75" hidden="1" customHeight="1" x14ac:dyDescent="0.25">
      <c r="A5" s="1278" t="s">
        <v>434</v>
      </c>
      <c r="B5" s="1294"/>
      <c r="C5" s="1295"/>
      <c r="D5" s="1295"/>
      <c r="E5" s="1295"/>
      <c r="F5" s="1295"/>
      <c r="G5" s="1295"/>
      <c r="H5" s="1295"/>
      <c r="I5" s="1295"/>
      <c r="J5" s="1295"/>
      <c r="K5" s="1295"/>
      <c r="L5" s="1295"/>
      <c r="M5" s="1295"/>
      <c r="N5" s="1295"/>
      <c r="O5" s="1295"/>
      <c r="P5" s="1296"/>
      <c r="Q5" s="1232">
        <f>SUM(B5:P5)</f>
        <v>0</v>
      </c>
      <c r="R5" s="1236" t="e">
        <f>SUM(Q5/Q9)</f>
        <v>#DIV/0!</v>
      </c>
    </row>
    <row r="6" spans="1:18" s="1301" customFormat="1" ht="15.75" hidden="1" customHeight="1" x14ac:dyDescent="0.25">
      <c r="A6" s="1278" t="s">
        <v>435</v>
      </c>
      <c r="B6" s="1294"/>
      <c r="C6" s="1295"/>
      <c r="D6" s="1295"/>
      <c r="E6" s="1295"/>
      <c r="F6" s="1295"/>
      <c r="G6" s="1295"/>
      <c r="H6" s="1295"/>
      <c r="I6" s="1295"/>
      <c r="J6" s="1295"/>
      <c r="K6" s="1295"/>
      <c r="L6" s="1295"/>
      <c r="M6" s="1295"/>
      <c r="N6" s="1295"/>
      <c r="O6" s="1295"/>
      <c r="P6" s="1296"/>
      <c r="Q6" s="1232">
        <f>SUM(B6:P6)</f>
        <v>0</v>
      </c>
      <c r="R6" s="1236" t="e">
        <f>SUM(Q6/Q9)</f>
        <v>#DIV/0!</v>
      </c>
    </row>
    <row r="7" spans="1:18" s="1301" customFormat="1" ht="15.75" hidden="1" customHeight="1" x14ac:dyDescent="0.25">
      <c r="A7" s="1278" t="s">
        <v>436</v>
      </c>
      <c r="B7" s="1294"/>
      <c r="C7" s="1295"/>
      <c r="D7" s="1295"/>
      <c r="E7" s="1295"/>
      <c r="F7" s="1295"/>
      <c r="G7" s="1295"/>
      <c r="H7" s="1295"/>
      <c r="I7" s="1295"/>
      <c r="J7" s="1295"/>
      <c r="K7" s="1295"/>
      <c r="L7" s="1295"/>
      <c r="M7" s="1295"/>
      <c r="N7" s="1295"/>
      <c r="O7" s="1295"/>
      <c r="P7" s="1296"/>
      <c r="Q7" s="1232">
        <f>SUM(B7:P7)</f>
        <v>0</v>
      </c>
      <c r="R7" s="1236" t="e">
        <f>SUM(Q7/Q9)</f>
        <v>#DIV/0!</v>
      </c>
    </row>
    <row r="8" spans="1:18" s="1301" customFormat="1" ht="26.25" hidden="1" thickBot="1" x14ac:dyDescent="0.3">
      <c r="A8" s="1279" t="s">
        <v>437</v>
      </c>
      <c r="B8" s="1294"/>
      <c r="C8" s="1295"/>
      <c r="D8" s="1295"/>
      <c r="E8" s="1295"/>
      <c r="F8" s="1295"/>
      <c r="G8" s="1295"/>
      <c r="H8" s="1295"/>
      <c r="I8" s="1295"/>
      <c r="J8" s="1295"/>
      <c r="K8" s="1295"/>
      <c r="L8" s="1295"/>
      <c r="M8" s="1295"/>
      <c r="N8" s="1295"/>
      <c r="O8" s="1295"/>
      <c r="P8" s="1296"/>
      <c r="Q8" s="1232">
        <f>SUM(B8:P8)</f>
        <v>0</v>
      </c>
      <c r="R8" s="1237" t="e">
        <f>SUM(Q8/Q9)</f>
        <v>#DIV/0!</v>
      </c>
    </row>
    <row r="9" spans="1:18" s="1301" customFormat="1" ht="16.5" hidden="1" thickTop="1" thickBot="1" x14ac:dyDescent="0.3">
      <c r="A9" s="1280" t="s">
        <v>132</v>
      </c>
      <c r="B9" s="1179">
        <f t="shared" ref="B9:Q9" si="0">SUM(B4:B8)</f>
        <v>0</v>
      </c>
      <c r="C9" s="1180">
        <f t="shared" si="0"/>
        <v>0</v>
      </c>
      <c r="D9" s="1180">
        <f t="shared" si="0"/>
        <v>0</v>
      </c>
      <c r="E9" s="1180">
        <f t="shared" si="0"/>
        <v>0</v>
      </c>
      <c r="F9" s="1180">
        <f t="shared" si="0"/>
        <v>0</v>
      </c>
      <c r="G9" s="1180">
        <f t="shared" si="0"/>
        <v>0</v>
      </c>
      <c r="H9" s="1180">
        <f t="shared" si="0"/>
        <v>0</v>
      </c>
      <c r="I9" s="1180">
        <f t="shared" si="0"/>
        <v>0</v>
      </c>
      <c r="J9" s="1180">
        <f t="shared" si="0"/>
        <v>0</v>
      </c>
      <c r="K9" s="1180">
        <f t="shared" si="0"/>
        <v>0</v>
      </c>
      <c r="L9" s="1180">
        <f t="shared" si="0"/>
        <v>0</v>
      </c>
      <c r="M9" s="1180">
        <f t="shared" si="0"/>
        <v>0</v>
      </c>
      <c r="N9" s="1180">
        <f t="shared" si="0"/>
        <v>0</v>
      </c>
      <c r="O9" s="1180">
        <f t="shared" si="0"/>
        <v>0</v>
      </c>
      <c r="P9" s="1181">
        <f t="shared" si="0"/>
        <v>0</v>
      </c>
      <c r="Q9" s="1233">
        <f t="shared" si="0"/>
        <v>0</v>
      </c>
      <c r="R9" s="1238" t="e">
        <f>SUM(Q9/Q9)</f>
        <v>#DIV/0!</v>
      </c>
    </row>
    <row r="10" spans="1:18" s="1301" customFormat="1" ht="15.75" hidden="1" customHeight="1" thickBot="1" x14ac:dyDescent="0.3">
      <c r="A10" s="1281" t="s">
        <v>131</v>
      </c>
      <c r="B10" s="1182" t="e">
        <f>SUM(B9/Q9)</f>
        <v>#DIV/0!</v>
      </c>
      <c r="C10" s="1184" t="e">
        <f>SUM(C9/Q9)</f>
        <v>#DIV/0!</v>
      </c>
      <c r="D10" s="1184" t="e">
        <f>SUM(D9/Q9)</f>
        <v>#DIV/0!</v>
      </c>
      <c r="E10" s="1184" t="e">
        <f>SUM(E9/Q9)</f>
        <v>#DIV/0!</v>
      </c>
      <c r="F10" s="1184" t="e">
        <f>SUM(F9/Q9)</f>
        <v>#DIV/0!</v>
      </c>
      <c r="G10" s="1184" t="e">
        <f>SUM(G9/Q9)</f>
        <v>#DIV/0!</v>
      </c>
      <c r="H10" s="1184" t="e">
        <f>SUM(H9/Q9)</f>
        <v>#DIV/0!</v>
      </c>
      <c r="I10" s="1184" t="e">
        <f>SUM(I9/Q9)</f>
        <v>#DIV/0!</v>
      </c>
      <c r="J10" s="1184" t="e">
        <f>SUM(J9/Q9)</f>
        <v>#DIV/0!</v>
      </c>
      <c r="K10" s="1184" t="e">
        <f>SUM(K9/Q9)</f>
        <v>#DIV/0!</v>
      </c>
      <c r="L10" s="1184" t="e">
        <f>SUM(L9/Q9)</f>
        <v>#DIV/0!</v>
      </c>
      <c r="M10" s="1184" t="e">
        <f>SUM(M9/Q9)</f>
        <v>#DIV/0!</v>
      </c>
      <c r="N10" s="1184" t="e">
        <f>SUM(N9/Q9)</f>
        <v>#DIV/0!</v>
      </c>
      <c r="O10" s="1184" t="e">
        <f>SUM(O9/Q9)</f>
        <v>#DIV/0!</v>
      </c>
      <c r="P10" s="1185" t="e">
        <f>SUM(P9/Q9)</f>
        <v>#DIV/0!</v>
      </c>
      <c r="Q10" s="1234" t="e">
        <f>SUM(B10:P10)</f>
        <v>#DIV/0!</v>
      </c>
      <c r="R10" s="395"/>
    </row>
    <row r="11" spans="1:18" s="1301" customFormat="1" ht="12.75" hidden="1" customHeight="1" thickBot="1" x14ac:dyDescent="0.3">
      <c r="A11" s="11"/>
      <c r="B11" s="11"/>
      <c r="C11" s="11"/>
      <c r="D11" s="11"/>
      <c r="E11" s="11"/>
      <c r="F11" s="11"/>
      <c r="G11" s="11"/>
      <c r="H11" s="11"/>
      <c r="I11" s="11"/>
      <c r="J11" s="11"/>
      <c r="K11" s="11"/>
      <c r="L11" s="11"/>
      <c r="M11" s="11"/>
      <c r="N11" s="11"/>
      <c r="O11" s="11"/>
      <c r="P11" s="11"/>
      <c r="Q11" s="11"/>
      <c r="R11" s="11"/>
    </row>
    <row r="12" spans="1:18" s="1301" customFormat="1" ht="34.5" hidden="1" customHeight="1" thickBot="1" x14ac:dyDescent="0.3">
      <c r="A12" s="2287" t="s">
        <v>438</v>
      </c>
      <c r="B12" s="2288"/>
      <c r="C12" s="2288"/>
      <c r="D12" s="2288"/>
      <c r="E12" s="2288"/>
      <c r="F12" s="2288"/>
      <c r="G12" s="2288"/>
      <c r="H12" s="2288"/>
      <c r="I12" s="2288"/>
      <c r="J12" s="2288"/>
      <c r="K12" s="2288"/>
      <c r="L12" s="2288"/>
      <c r="M12" s="2288"/>
      <c r="N12" s="2288"/>
      <c r="O12" s="2288"/>
      <c r="P12" s="2288"/>
      <c r="Q12" s="2288"/>
      <c r="R12" s="2289"/>
    </row>
    <row r="13" spans="1:18" s="1301" customFormat="1" ht="15.75" hidden="1" thickBot="1" x14ac:dyDescent="0.3">
      <c r="A13" s="1282" t="s">
        <v>439</v>
      </c>
      <c r="B13" s="1287">
        <v>0</v>
      </c>
      <c r="C13" s="1288">
        <v>0</v>
      </c>
      <c r="D13" s="1288">
        <v>0</v>
      </c>
      <c r="E13" s="1288">
        <v>0</v>
      </c>
      <c r="F13" s="1288">
        <v>0</v>
      </c>
      <c r="G13" s="1288">
        <v>0</v>
      </c>
      <c r="H13" s="1288">
        <v>0</v>
      </c>
      <c r="I13" s="1288">
        <v>0</v>
      </c>
      <c r="J13" s="1288">
        <v>0</v>
      </c>
      <c r="K13" s="1288">
        <v>0</v>
      </c>
      <c r="L13" s="1288">
        <v>0</v>
      </c>
      <c r="M13" s="1288">
        <v>0</v>
      </c>
      <c r="N13" s="1288">
        <v>0</v>
      </c>
      <c r="O13" s="1288">
        <v>0</v>
      </c>
      <c r="P13" s="1288">
        <v>0</v>
      </c>
      <c r="Q13" s="1289">
        <v>0</v>
      </c>
      <c r="R13" s="1290">
        <v>0</v>
      </c>
    </row>
    <row r="14" spans="1:18" s="1301" customFormat="1" ht="15.75" hidden="1" customHeight="1" thickBot="1" x14ac:dyDescent="0.3"/>
    <row r="15" spans="1:18" s="1301" customFormat="1" ht="18.75" hidden="1" customHeight="1" thickBot="1" x14ac:dyDescent="0.3">
      <c r="A15" s="2290" t="s">
        <v>440</v>
      </c>
      <c r="B15" s="2291"/>
      <c r="C15" s="2291"/>
      <c r="D15" s="2291"/>
      <c r="E15" s="2291"/>
      <c r="F15" s="2291"/>
      <c r="G15" s="2291"/>
      <c r="H15" s="2291"/>
      <c r="I15" s="2291"/>
      <c r="J15" s="2291"/>
      <c r="K15" s="2291"/>
      <c r="L15" s="2291"/>
      <c r="M15" s="2291"/>
      <c r="N15" s="2291"/>
      <c r="O15" s="2291"/>
      <c r="P15" s="2291"/>
      <c r="Q15" s="2291"/>
      <c r="R15" s="2292"/>
    </row>
    <row r="16" spans="1:18" s="1301" customFormat="1" ht="15.75" hidden="1" customHeight="1" thickBot="1" x14ac:dyDescent="0.3">
      <c r="A16" s="1812" t="s">
        <v>441</v>
      </c>
      <c r="B16" s="2293" t="s">
        <v>442</v>
      </c>
      <c r="C16" s="2293"/>
      <c r="D16" s="2293"/>
      <c r="E16" s="2293"/>
      <c r="F16" s="2293"/>
      <c r="G16" s="2293"/>
      <c r="H16" s="2293"/>
      <c r="I16" s="2293"/>
      <c r="J16" s="2293"/>
      <c r="K16" s="2293"/>
      <c r="L16" s="2295" t="s">
        <v>1032</v>
      </c>
      <c r="M16" s="2293"/>
      <c r="N16" s="2293"/>
      <c r="O16" s="2293"/>
      <c r="P16" s="2293"/>
      <c r="Q16" s="2293"/>
      <c r="R16" s="2293"/>
    </row>
    <row r="17" spans="1:18" s="1301" customFormat="1" ht="15.75" hidden="1" customHeight="1" x14ac:dyDescent="0.25">
      <c r="A17" s="1298"/>
      <c r="B17" s="2296"/>
      <c r="C17" s="2297"/>
      <c r="D17" s="2297"/>
      <c r="E17" s="2297"/>
      <c r="F17" s="2297"/>
      <c r="G17" s="2297"/>
      <c r="H17" s="2297"/>
      <c r="I17" s="2297"/>
      <c r="J17" s="2297"/>
      <c r="K17" s="2298"/>
      <c r="L17" s="2299"/>
      <c r="M17" s="2297"/>
      <c r="N17" s="2297"/>
      <c r="O17" s="2297"/>
      <c r="P17" s="2297"/>
      <c r="Q17" s="2297"/>
      <c r="R17" s="2298"/>
    </row>
    <row r="18" spans="1:18" s="1301" customFormat="1" ht="15.75" hidden="1" customHeight="1" thickBot="1" x14ac:dyDescent="0.3">
      <c r="A18" s="1299"/>
      <c r="B18" s="2300"/>
      <c r="C18" s="2301"/>
      <c r="D18" s="2301"/>
      <c r="E18" s="2301"/>
      <c r="F18" s="2301"/>
      <c r="G18" s="2301"/>
      <c r="H18" s="2301"/>
      <c r="I18" s="2301"/>
      <c r="J18" s="2301"/>
      <c r="K18" s="2302"/>
      <c r="L18" s="2303"/>
      <c r="M18" s="2301"/>
      <c r="N18" s="2301"/>
      <c r="O18" s="2301"/>
      <c r="P18" s="2301"/>
      <c r="Q18" s="2301"/>
      <c r="R18" s="2302"/>
    </row>
    <row r="19" spans="1:18" s="32" customFormat="1" ht="16.5" thickBot="1" x14ac:dyDescent="0.3">
      <c r="A19" s="2284" t="s">
        <v>1045</v>
      </c>
      <c r="B19" s="2285"/>
      <c r="C19" s="2285"/>
      <c r="D19" s="2285"/>
      <c r="E19" s="2285"/>
      <c r="F19" s="2285"/>
      <c r="G19" s="2285"/>
      <c r="H19" s="2285"/>
      <c r="I19" s="2285"/>
      <c r="J19" s="2285"/>
      <c r="K19" s="2285"/>
      <c r="L19" s="2285"/>
      <c r="M19" s="2285"/>
      <c r="N19" s="2285"/>
      <c r="O19" s="2285"/>
      <c r="P19" s="2285"/>
      <c r="Q19" s="2285"/>
      <c r="R19" s="2286"/>
    </row>
    <row r="20" spans="1:18" s="32" customFormat="1" ht="70.5" customHeight="1" thickBot="1" x14ac:dyDescent="0.3">
      <c r="A20" s="129"/>
      <c r="B20" s="694" t="s">
        <v>145</v>
      </c>
      <c r="C20" s="165" t="s">
        <v>146</v>
      </c>
      <c r="D20" s="165" t="s">
        <v>147</v>
      </c>
      <c r="E20" s="165" t="s">
        <v>148</v>
      </c>
      <c r="F20" s="165" t="s">
        <v>149</v>
      </c>
      <c r="G20" s="165" t="s">
        <v>150</v>
      </c>
      <c r="H20" s="165" t="s">
        <v>151</v>
      </c>
      <c r="I20" s="165" t="s">
        <v>152</v>
      </c>
      <c r="J20" s="165" t="s">
        <v>153</v>
      </c>
      <c r="K20" s="165" t="s">
        <v>154</v>
      </c>
      <c r="L20" s="165" t="s">
        <v>155</v>
      </c>
      <c r="M20" s="165" t="s">
        <v>156</v>
      </c>
      <c r="N20" s="165" t="s">
        <v>157</v>
      </c>
      <c r="O20" s="165" t="s">
        <v>158</v>
      </c>
      <c r="P20" s="166" t="s">
        <v>159</v>
      </c>
      <c r="Q20" s="1230" t="s">
        <v>160</v>
      </c>
      <c r="R20" s="164" t="s">
        <v>161</v>
      </c>
    </row>
    <row r="21" spans="1:18" s="1301" customFormat="1" x14ac:dyDescent="0.25">
      <c r="A21" s="1277" t="s">
        <v>433</v>
      </c>
      <c r="B21" s="1802">
        <v>0</v>
      </c>
      <c r="C21" s="1985">
        <v>0</v>
      </c>
      <c r="D21" s="1985">
        <v>0</v>
      </c>
      <c r="E21" s="1985">
        <v>0</v>
      </c>
      <c r="F21" s="1985">
        <v>0</v>
      </c>
      <c r="G21" s="1985">
        <v>0</v>
      </c>
      <c r="H21" s="1985">
        <v>0</v>
      </c>
      <c r="I21" s="1985">
        <v>0</v>
      </c>
      <c r="J21" s="1985">
        <v>0</v>
      </c>
      <c r="K21" s="1985">
        <v>0</v>
      </c>
      <c r="L21" s="1985">
        <v>0</v>
      </c>
      <c r="M21" s="1985">
        <v>0</v>
      </c>
      <c r="N21" s="1985">
        <v>0</v>
      </c>
      <c r="O21" s="1985">
        <v>0</v>
      </c>
      <c r="P21" s="1803">
        <v>0</v>
      </c>
      <c r="Q21" s="1231">
        <f>SUM(B21:P21)</f>
        <v>0</v>
      </c>
      <c r="R21" s="1235">
        <v>0</v>
      </c>
    </row>
    <row r="22" spans="1:18" s="1301" customFormat="1" ht="15.75" customHeight="1" x14ac:dyDescent="0.25">
      <c r="A22" s="1278" t="s">
        <v>434</v>
      </c>
      <c r="B22" s="1368">
        <v>0</v>
      </c>
      <c r="C22" s="1986">
        <v>0</v>
      </c>
      <c r="D22" s="1986">
        <v>0</v>
      </c>
      <c r="E22" s="1986">
        <v>0</v>
      </c>
      <c r="F22" s="1986">
        <v>0</v>
      </c>
      <c r="G22" s="1986">
        <v>0</v>
      </c>
      <c r="H22" s="1986">
        <v>0</v>
      </c>
      <c r="I22" s="1986">
        <v>0</v>
      </c>
      <c r="J22" s="1986">
        <v>0</v>
      </c>
      <c r="K22" s="1986">
        <v>0</v>
      </c>
      <c r="L22" s="1986">
        <v>0</v>
      </c>
      <c r="M22" s="1986">
        <v>0</v>
      </c>
      <c r="N22" s="1986">
        <v>0</v>
      </c>
      <c r="O22" s="1986">
        <v>0</v>
      </c>
      <c r="P22" s="1987">
        <v>0</v>
      </c>
      <c r="Q22" s="1232">
        <f>SUM(B22:P22)</f>
        <v>0</v>
      </c>
      <c r="R22" s="1236">
        <v>0</v>
      </c>
    </row>
    <row r="23" spans="1:18" s="1301" customFormat="1" ht="15.75" customHeight="1" x14ac:dyDescent="0.25">
      <c r="A23" s="1278" t="s">
        <v>435</v>
      </c>
      <c r="B23" s="1368">
        <v>0</v>
      </c>
      <c r="C23" s="1986">
        <v>0</v>
      </c>
      <c r="D23" s="1986">
        <v>0</v>
      </c>
      <c r="E23" s="1986">
        <v>0</v>
      </c>
      <c r="F23" s="1986">
        <v>0</v>
      </c>
      <c r="G23" s="1986">
        <v>0</v>
      </c>
      <c r="H23" s="1986">
        <v>0</v>
      </c>
      <c r="I23" s="1986">
        <v>0</v>
      </c>
      <c r="J23" s="1986">
        <v>0</v>
      </c>
      <c r="K23" s="1986">
        <v>0</v>
      </c>
      <c r="L23" s="1986">
        <v>0</v>
      </c>
      <c r="M23" s="1986">
        <v>0</v>
      </c>
      <c r="N23" s="1986">
        <v>0</v>
      </c>
      <c r="O23" s="1986">
        <v>0</v>
      </c>
      <c r="P23" s="1987">
        <v>0</v>
      </c>
      <c r="Q23" s="1232">
        <f>SUM(B23:P23)</f>
        <v>0</v>
      </c>
      <c r="R23" s="1236">
        <v>0</v>
      </c>
    </row>
    <row r="24" spans="1:18" s="1301" customFormat="1" ht="15.75" customHeight="1" x14ac:dyDescent="0.25">
      <c r="A24" s="1278" t="s">
        <v>436</v>
      </c>
      <c r="B24" s="1368">
        <v>0</v>
      </c>
      <c r="C24" s="1986">
        <v>0</v>
      </c>
      <c r="D24" s="1986">
        <v>0</v>
      </c>
      <c r="E24" s="1986">
        <v>0</v>
      </c>
      <c r="F24" s="1986">
        <v>0</v>
      </c>
      <c r="G24" s="1986">
        <v>0</v>
      </c>
      <c r="H24" s="1986">
        <v>0</v>
      </c>
      <c r="I24" s="1986">
        <v>0</v>
      </c>
      <c r="J24" s="1986">
        <v>0</v>
      </c>
      <c r="K24" s="1986">
        <v>0</v>
      </c>
      <c r="L24" s="1986">
        <v>0</v>
      </c>
      <c r="M24" s="1986">
        <v>0</v>
      </c>
      <c r="N24" s="1986">
        <v>0</v>
      </c>
      <c r="O24" s="1986">
        <v>0</v>
      </c>
      <c r="P24" s="1987">
        <v>0</v>
      </c>
      <c r="Q24" s="1232">
        <f>SUM(B24:P24)</f>
        <v>0</v>
      </c>
      <c r="R24" s="1236">
        <v>0</v>
      </c>
    </row>
    <row r="25" spans="1:18" s="1301" customFormat="1" ht="26.25" thickBot="1" x14ac:dyDescent="0.3">
      <c r="A25" s="1279" t="s">
        <v>437</v>
      </c>
      <c r="B25" s="1368">
        <v>0</v>
      </c>
      <c r="C25" s="1986">
        <v>0</v>
      </c>
      <c r="D25" s="1986">
        <v>0</v>
      </c>
      <c r="E25" s="1986">
        <v>0</v>
      </c>
      <c r="F25" s="1986">
        <v>0</v>
      </c>
      <c r="G25" s="1986">
        <v>0</v>
      </c>
      <c r="H25" s="1986">
        <v>0</v>
      </c>
      <c r="I25" s="1986">
        <v>0</v>
      </c>
      <c r="J25" s="1986">
        <v>0</v>
      </c>
      <c r="K25" s="1986">
        <v>0</v>
      </c>
      <c r="L25" s="1986">
        <v>0</v>
      </c>
      <c r="M25" s="1986">
        <v>0</v>
      </c>
      <c r="N25" s="1986">
        <v>0</v>
      </c>
      <c r="O25" s="1986">
        <v>0</v>
      </c>
      <c r="P25" s="1987">
        <v>0</v>
      </c>
      <c r="Q25" s="1232">
        <f>SUM(B25:P25)</f>
        <v>0</v>
      </c>
      <c r="R25" s="1237">
        <v>0</v>
      </c>
    </row>
    <row r="26" spans="1:18" s="1301" customFormat="1" ht="16.5" thickTop="1" thickBot="1" x14ac:dyDescent="0.3">
      <c r="A26" s="1280" t="s">
        <v>132</v>
      </c>
      <c r="B26" s="1179">
        <f t="shared" ref="B26:Q26" si="1">SUM(B21:B25)</f>
        <v>0</v>
      </c>
      <c r="C26" s="1180">
        <f t="shared" si="1"/>
        <v>0</v>
      </c>
      <c r="D26" s="1180">
        <f t="shared" si="1"/>
        <v>0</v>
      </c>
      <c r="E26" s="1180">
        <f t="shared" si="1"/>
        <v>0</v>
      </c>
      <c r="F26" s="1180">
        <f t="shared" si="1"/>
        <v>0</v>
      </c>
      <c r="G26" s="1180">
        <f t="shared" si="1"/>
        <v>0</v>
      </c>
      <c r="H26" s="1180">
        <f t="shared" si="1"/>
        <v>0</v>
      </c>
      <c r="I26" s="1180">
        <f t="shared" si="1"/>
        <v>0</v>
      </c>
      <c r="J26" s="1180">
        <f t="shared" si="1"/>
        <v>0</v>
      </c>
      <c r="K26" s="1180">
        <f t="shared" si="1"/>
        <v>0</v>
      </c>
      <c r="L26" s="1180">
        <f t="shared" si="1"/>
        <v>0</v>
      </c>
      <c r="M26" s="1180">
        <f t="shared" si="1"/>
        <v>0</v>
      </c>
      <c r="N26" s="1180">
        <f t="shared" si="1"/>
        <v>0</v>
      </c>
      <c r="O26" s="1180">
        <f t="shared" si="1"/>
        <v>0</v>
      </c>
      <c r="P26" s="1181">
        <f t="shared" si="1"/>
        <v>0</v>
      </c>
      <c r="Q26" s="1233">
        <f t="shared" si="1"/>
        <v>0</v>
      </c>
      <c r="R26" s="1238">
        <v>0</v>
      </c>
    </row>
    <row r="27" spans="1:18" s="1301" customFormat="1" ht="15.75" customHeight="1" thickBot="1" x14ac:dyDescent="0.3">
      <c r="A27" s="1281" t="s">
        <v>131</v>
      </c>
      <c r="B27" s="1182">
        <v>0</v>
      </c>
      <c r="C27" s="1184">
        <v>0</v>
      </c>
      <c r="D27" s="1184">
        <v>0</v>
      </c>
      <c r="E27" s="1184">
        <v>0</v>
      </c>
      <c r="F27" s="1184">
        <v>0</v>
      </c>
      <c r="G27" s="1184">
        <v>0</v>
      </c>
      <c r="H27" s="1184">
        <v>0</v>
      </c>
      <c r="I27" s="1184">
        <v>0</v>
      </c>
      <c r="J27" s="1184">
        <v>0</v>
      </c>
      <c r="K27" s="1184">
        <v>0</v>
      </c>
      <c r="L27" s="1184">
        <v>0</v>
      </c>
      <c r="M27" s="1184">
        <v>0</v>
      </c>
      <c r="N27" s="1184">
        <v>0</v>
      </c>
      <c r="O27" s="1184">
        <v>0</v>
      </c>
      <c r="P27" s="1185">
        <v>0</v>
      </c>
      <c r="Q27" s="1182">
        <v>0</v>
      </c>
      <c r="R27" s="395"/>
    </row>
    <row r="28" spans="1:18" s="1301" customFormat="1" ht="12.75" customHeight="1" thickBot="1" x14ac:dyDescent="0.3">
      <c r="A28" s="11"/>
      <c r="B28" s="11"/>
      <c r="C28" s="11"/>
      <c r="D28" s="11"/>
      <c r="E28" s="11"/>
      <c r="F28" s="11"/>
      <c r="G28" s="11"/>
      <c r="H28" s="11"/>
      <c r="I28" s="11"/>
      <c r="J28" s="11"/>
      <c r="K28" s="11"/>
      <c r="L28" s="11"/>
      <c r="M28" s="11"/>
      <c r="N28" s="11"/>
      <c r="O28" s="11"/>
      <c r="P28" s="11"/>
      <c r="Q28" s="11"/>
      <c r="R28" s="11"/>
    </row>
    <row r="29" spans="1:18" s="1301" customFormat="1" ht="34.5" customHeight="1" thickBot="1" x14ac:dyDescent="0.3">
      <c r="A29" s="2287" t="s">
        <v>438</v>
      </c>
      <c r="B29" s="2288"/>
      <c r="C29" s="2288"/>
      <c r="D29" s="2288"/>
      <c r="E29" s="2288"/>
      <c r="F29" s="2288"/>
      <c r="G29" s="2288"/>
      <c r="H29" s="2288"/>
      <c r="I29" s="2288"/>
      <c r="J29" s="2288"/>
      <c r="K29" s="2288"/>
      <c r="L29" s="2288"/>
      <c r="M29" s="2288"/>
      <c r="N29" s="2288"/>
      <c r="O29" s="2288"/>
      <c r="P29" s="2288"/>
      <c r="Q29" s="2288"/>
      <c r="R29" s="2289"/>
    </row>
    <row r="30" spans="1:18" s="1301" customFormat="1" ht="15.75" thickBot="1" x14ac:dyDescent="0.3">
      <c r="A30" s="1282" t="s">
        <v>439</v>
      </c>
      <c r="B30" s="1340">
        <v>0</v>
      </c>
      <c r="C30" s="1341">
        <v>0</v>
      </c>
      <c r="D30" s="1341">
        <v>0</v>
      </c>
      <c r="E30" s="1341">
        <v>0</v>
      </c>
      <c r="F30" s="1341">
        <v>0</v>
      </c>
      <c r="G30" s="1341">
        <v>0</v>
      </c>
      <c r="H30" s="1341">
        <v>0</v>
      </c>
      <c r="I30" s="1341">
        <v>0</v>
      </c>
      <c r="J30" s="1341">
        <v>0</v>
      </c>
      <c r="K30" s="1341">
        <v>0</v>
      </c>
      <c r="L30" s="1341">
        <v>0</v>
      </c>
      <c r="M30" s="1341">
        <v>0</v>
      </c>
      <c r="N30" s="1341">
        <v>0</v>
      </c>
      <c r="O30" s="1341">
        <v>0</v>
      </c>
      <c r="P30" s="1341">
        <v>0</v>
      </c>
      <c r="Q30" s="1342">
        <v>0</v>
      </c>
      <c r="R30" s="1343">
        <v>0</v>
      </c>
    </row>
    <row r="31" spans="1:18" s="1301" customFormat="1" ht="15.75" customHeight="1" thickBot="1" x14ac:dyDescent="0.3"/>
    <row r="32" spans="1:18" s="1301" customFormat="1" ht="18.75" customHeight="1" thickBot="1" x14ac:dyDescent="0.3">
      <c r="A32" s="2290" t="s">
        <v>440</v>
      </c>
      <c r="B32" s="2291"/>
      <c r="C32" s="2291"/>
      <c r="D32" s="2291"/>
      <c r="E32" s="2291"/>
      <c r="F32" s="2291"/>
      <c r="G32" s="2291"/>
      <c r="H32" s="2291"/>
      <c r="I32" s="2291"/>
      <c r="J32" s="2291"/>
      <c r="K32" s="2291"/>
      <c r="L32" s="2291"/>
      <c r="M32" s="2291"/>
      <c r="N32" s="2291"/>
      <c r="O32" s="2291"/>
      <c r="P32" s="2291"/>
      <c r="Q32" s="2291"/>
      <c r="R32" s="2292"/>
    </row>
    <row r="33" spans="1:32" s="1301" customFormat="1" ht="15.75" thickBot="1" x14ac:dyDescent="0.3">
      <c r="A33" s="1942" t="s">
        <v>441</v>
      </c>
      <c r="B33" s="2293" t="s">
        <v>442</v>
      </c>
      <c r="C33" s="2293"/>
      <c r="D33" s="2293"/>
      <c r="E33" s="2293"/>
      <c r="F33" s="2293"/>
      <c r="G33" s="2293"/>
      <c r="H33" s="2293"/>
      <c r="I33" s="2293"/>
      <c r="J33" s="2293"/>
      <c r="K33" s="2293"/>
      <c r="L33" s="2295" t="s">
        <v>1032</v>
      </c>
      <c r="M33" s="2293"/>
      <c r="N33" s="2293"/>
      <c r="O33" s="2293"/>
      <c r="P33" s="2293"/>
      <c r="Q33" s="2293"/>
      <c r="R33" s="2293"/>
    </row>
    <row r="34" spans="1:32" s="1301" customFormat="1" ht="15.75" customHeight="1" x14ac:dyDescent="0.25">
      <c r="A34" s="1337" t="s">
        <v>444</v>
      </c>
      <c r="B34" s="2306" t="s">
        <v>1062</v>
      </c>
      <c r="C34" s="2306"/>
      <c r="D34" s="2306"/>
      <c r="E34" s="2306"/>
      <c r="F34" s="2306"/>
      <c r="G34" s="2306"/>
      <c r="H34" s="2306"/>
      <c r="I34" s="2306"/>
      <c r="J34" s="2306"/>
      <c r="K34" s="2306"/>
      <c r="L34" s="2306" t="s">
        <v>457</v>
      </c>
      <c r="M34" s="2306"/>
      <c r="N34" s="2306"/>
      <c r="O34" s="2306"/>
      <c r="P34" s="2306"/>
      <c r="Q34" s="2306"/>
      <c r="R34" s="2310"/>
    </row>
    <row r="35" spans="1:32" s="1301" customFormat="1" ht="15.75" customHeight="1" x14ac:dyDescent="0.25">
      <c r="A35" s="1338" t="s">
        <v>444</v>
      </c>
      <c r="B35" s="2304" t="s">
        <v>459</v>
      </c>
      <c r="C35" s="2304"/>
      <c r="D35" s="2304"/>
      <c r="E35" s="2304"/>
      <c r="F35" s="2304"/>
      <c r="G35" s="2304"/>
      <c r="H35" s="2304"/>
      <c r="I35" s="2304"/>
      <c r="J35" s="2304"/>
      <c r="K35" s="2304"/>
      <c r="L35" s="2304" t="s">
        <v>1056</v>
      </c>
      <c r="M35" s="2304"/>
      <c r="N35" s="2304"/>
      <c r="O35" s="2304"/>
      <c r="P35" s="2304"/>
      <c r="Q35" s="2304"/>
      <c r="R35" s="2305"/>
    </row>
    <row r="36" spans="1:32" s="1301" customFormat="1" ht="15.75" customHeight="1" x14ac:dyDescent="0.25">
      <c r="A36" s="1338" t="s">
        <v>444</v>
      </c>
      <c r="B36" s="2304" t="s">
        <v>445</v>
      </c>
      <c r="C36" s="2304"/>
      <c r="D36" s="2304"/>
      <c r="E36" s="2304"/>
      <c r="F36" s="2304"/>
      <c r="G36" s="2304"/>
      <c r="H36" s="2304"/>
      <c r="I36" s="2304"/>
      <c r="J36" s="2304"/>
      <c r="K36" s="2304"/>
      <c r="L36" s="2304" t="s">
        <v>452</v>
      </c>
      <c r="M36" s="2304"/>
      <c r="N36" s="2304"/>
      <c r="O36" s="2304"/>
      <c r="P36" s="2304"/>
      <c r="Q36" s="2304"/>
      <c r="R36" s="2305"/>
    </row>
    <row r="37" spans="1:32" s="1301" customFormat="1" ht="15.75" customHeight="1" x14ac:dyDescent="0.25">
      <c r="A37" s="1338" t="s">
        <v>444</v>
      </c>
      <c r="B37" s="2304" t="s">
        <v>455</v>
      </c>
      <c r="C37" s="2304"/>
      <c r="D37" s="2304"/>
      <c r="E37" s="2304"/>
      <c r="F37" s="2304"/>
      <c r="G37" s="2304"/>
      <c r="H37" s="2304"/>
      <c r="I37" s="2304"/>
      <c r="J37" s="2304"/>
      <c r="K37" s="2304"/>
      <c r="L37" s="2304" t="s">
        <v>1059</v>
      </c>
      <c r="M37" s="2304"/>
      <c r="N37" s="2304"/>
      <c r="O37" s="2304"/>
      <c r="P37" s="2304"/>
      <c r="Q37" s="2304"/>
      <c r="R37" s="2305"/>
    </row>
    <row r="38" spans="1:32" s="1301" customFormat="1" ht="15.75" customHeight="1" x14ac:dyDescent="0.25">
      <c r="A38" s="1338" t="s">
        <v>444</v>
      </c>
      <c r="B38" s="2304" t="s">
        <v>445</v>
      </c>
      <c r="C38" s="2304"/>
      <c r="D38" s="2304"/>
      <c r="E38" s="2304"/>
      <c r="F38" s="2304"/>
      <c r="G38" s="2304"/>
      <c r="H38" s="2304"/>
      <c r="I38" s="2304"/>
      <c r="J38" s="2304"/>
      <c r="K38" s="2304"/>
      <c r="L38" s="2304" t="s">
        <v>1056</v>
      </c>
      <c r="M38" s="2304"/>
      <c r="N38" s="2304"/>
      <c r="O38" s="2304"/>
      <c r="P38" s="2304"/>
      <c r="Q38" s="2304"/>
      <c r="R38" s="2305"/>
    </row>
    <row r="39" spans="1:32" s="1301" customFormat="1" ht="15.75" customHeight="1" x14ac:dyDescent="0.25">
      <c r="A39" s="1338" t="s">
        <v>444</v>
      </c>
      <c r="B39" s="2304" t="s">
        <v>453</v>
      </c>
      <c r="C39" s="2304"/>
      <c r="D39" s="2304"/>
      <c r="E39" s="2304"/>
      <c r="F39" s="2304"/>
      <c r="G39" s="2304"/>
      <c r="H39" s="2304"/>
      <c r="I39" s="2304"/>
      <c r="J39" s="2304"/>
      <c r="K39" s="2304"/>
      <c r="L39" s="2304" t="s">
        <v>1057</v>
      </c>
      <c r="M39" s="2304"/>
      <c r="N39" s="2304"/>
      <c r="O39" s="2304"/>
      <c r="P39" s="2304"/>
      <c r="Q39" s="2304"/>
      <c r="R39" s="2305"/>
    </row>
    <row r="40" spans="1:32" s="1301" customFormat="1" ht="15.75" customHeight="1" x14ac:dyDescent="0.25">
      <c r="A40" s="1338" t="s">
        <v>444</v>
      </c>
      <c r="B40" s="2304" t="s">
        <v>464</v>
      </c>
      <c r="C40" s="2304"/>
      <c r="D40" s="2304"/>
      <c r="E40" s="2304"/>
      <c r="F40" s="2304"/>
      <c r="G40" s="2304"/>
      <c r="H40" s="2304"/>
      <c r="I40" s="2304"/>
      <c r="J40" s="2304"/>
      <c r="K40" s="2304"/>
      <c r="L40" s="2304" t="s">
        <v>1058</v>
      </c>
      <c r="M40" s="2304"/>
      <c r="N40" s="2304"/>
      <c r="O40" s="2304"/>
      <c r="P40" s="2304"/>
      <c r="Q40" s="2304"/>
      <c r="R40" s="2305"/>
    </row>
    <row r="41" spans="1:32" s="1301" customFormat="1" ht="15.75" customHeight="1" x14ac:dyDescent="0.25">
      <c r="A41" s="1338" t="s">
        <v>458</v>
      </c>
      <c r="B41" s="2304" t="s">
        <v>1054</v>
      </c>
      <c r="C41" s="2304"/>
      <c r="D41" s="2304"/>
      <c r="E41" s="2304"/>
      <c r="F41" s="2304"/>
      <c r="G41" s="2304"/>
      <c r="H41" s="2304"/>
      <c r="I41" s="2304"/>
      <c r="J41" s="2304"/>
      <c r="K41" s="2304"/>
      <c r="L41" s="2304" t="s">
        <v>1058</v>
      </c>
      <c r="M41" s="2304"/>
      <c r="N41" s="2304"/>
      <c r="O41" s="2304"/>
      <c r="P41" s="2304"/>
      <c r="Q41" s="2304"/>
      <c r="R41" s="2305"/>
    </row>
    <row r="42" spans="1:32" s="1301" customFormat="1" ht="15.75" customHeight="1" x14ac:dyDescent="0.25">
      <c r="A42" s="1338" t="s">
        <v>458</v>
      </c>
      <c r="B42" s="2304" t="s">
        <v>1055</v>
      </c>
      <c r="C42" s="2304"/>
      <c r="D42" s="2304"/>
      <c r="E42" s="2304"/>
      <c r="F42" s="2304"/>
      <c r="G42" s="2304"/>
      <c r="H42" s="2304"/>
      <c r="I42" s="2304"/>
      <c r="J42" s="2304"/>
      <c r="K42" s="2304"/>
      <c r="L42" s="2304" t="s">
        <v>397</v>
      </c>
      <c r="M42" s="2304"/>
      <c r="N42" s="2304"/>
      <c r="O42" s="2304"/>
      <c r="P42" s="2304"/>
      <c r="Q42" s="2304"/>
      <c r="R42" s="2305"/>
    </row>
    <row r="43" spans="1:32" s="1301" customFormat="1" ht="15.75" customHeight="1" thickBot="1" x14ac:dyDescent="0.3">
      <c r="A43" s="1339" t="s">
        <v>1053</v>
      </c>
      <c r="B43" s="2311" t="s">
        <v>445</v>
      </c>
      <c r="C43" s="2311"/>
      <c r="D43" s="2311"/>
      <c r="E43" s="2311"/>
      <c r="F43" s="2311"/>
      <c r="G43" s="2311"/>
      <c r="H43" s="2311"/>
      <c r="I43" s="2311"/>
      <c r="J43" s="2311"/>
      <c r="K43" s="2311"/>
      <c r="L43" s="2311" t="s">
        <v>452</v>
      </c>
      <c r="M43" s="2311"/>
      <c r="N43" s="2311"/>
      <c r="O43" s="2311"/>
      <c r="P43" s="2311"/>
      <c r="Q43" s="2311"/>
      <c r="R43" s="2312"/>
    </row>
    <row r="44" spans="1:32" s="1301" customFormat="1" ht="6.75" customHeight="1" x14ac:dyDescent="0.25"/>
    <row r="45" spans="1:32" s="32" customFormat="1" ht="16.5" hidden="1" thickBot="1" x14ac:dyDescent="0.3">
      <c r="A45" s="2284" t="s">
        <v>992</v>
      </c>
      <c r="B45" s="2285"/>
      <c r="C45" s="2285"/>
      <c r="D45" s="2285"/>
      <c r="E45" s="2285"/>
      <c r="F45" s="2285"/>
      <c r="G45" s="2285"/>
      <c r="H45" s="2285"/>
      <c r="I45" s="2285"/>
      <c r="J45" s="2285"/>
      <c r="K45" s="2285"/>
      <c r="L45" s="2285"/>
      <c r="M45" s="2285"/>
      <c r="N45" s="2285"/>
      <c r="O45" s="2285"/>
      <c r="P45" s="2285"/>
      <c r="Q45" s="2285"/>
      <c r="R45" s="2286"/>
    </row>
    <row r="46" spans="1:32" s="32" customFormat="1" ht="70.5" hidden="1" customHeight="1" thickBot="1" x14ac:dyDescent="0.3">
      <c r="A46" s="129"/>
      <c r="B46" s="694" t="s">
        <v>145</v>
      </c>
      <c r="C46" s="165" t="s">
        <v>146</v>
      </c>
      <c r="D46" s="165" t="s">
        <v>147</v>
      </c>
      <c r="E46" s="165" t="s">
        <v>148</v>
      </c>
      <c r="F46" s="165" t="s">
        <v>149</v>
      </c>
      <c r="G46" s="165" t="s">
        <v>150</v>
      </c>
      <c r="H46" s="165" t="s">
        <v>151</v>
      </c>
      <c r="I46" s="165" t="s">
        <v>152</v>
      </c>
      <c r="J46" s="165" t="s">
        <v>153</v>
      </c>
      <c r="K46" s="165" t="s">
        <v>154</v>
      </c>
      <c r="L46" s="165" t="s">
        <v>155</v>
      </c>
      <c r="M46" s="165" t="s">
        <v>156</v>
      </c>
      <c r="N46" s="165" t="s">
        <v>157</v>
      </c>
      <c r="O46" s="165" t="s">
        <v>158</v>
      </c>
      <c r="P46" s="166" t="s">
        <v>159</v>
      </c>
      <c r="Q46" s="1230" t="s">
        <v>160</v>
      </c>
      <c r="R46" s="164" t="s">
        <v>161</v>
      </c>
    </row>
    <row r="47" spans="1:32" s="197" customFormat="1" hidden="1" x14ac:dyDescent="0.25">
      <c r="A47" s="1277" t="s">
        <v>433</v>
      </c>
      <c r="B47" s="1344">
        <v>0</v>
      </c>
      <c r="C47" s="1852">
        <v>0</v>
      </c>
      <c r="D47" s="1852">
        <v>0</v>
      </c>
      <c r="E47" s="1852">
        <v>0</v>
      </c>
      <c r="F47" s="1852">
        <v>0</v>
      </c>
      <c r="G47" s="1852">
        <v>0</v>
      </c>
      <c r="H47" s="1852">
        <v>0</v>
      </c>
      <c r="I47" s="1852">
        <v>0</v>
      </c>
      <c r="J47" s="1852">
        <v>0</v>
      </c>
      <c r="K47" s="1852">
        <v>0</v>
      </c>
      <c r="L47" s="1852">
        <v>0</v>
      </c>
      <c r="M47" s="1852">
        <v>0</v>
      </c>
      <c r="N47" s="1852">
        <v>0</v>
      </c>
      <c r="O47" s="1852">
        <v>0</v>
      </c>
      <c r="P47" s="1345">
        <v>0</v>
      </c>
      <c r="Q47" s="1231">
        <f>SUM(B47:P47)</f>
        <v>0</v>
      </c>
      <c r="R47" s="1826">
        <v>0</v>
      </c>
      <c r="S47" s="1301"/>
      <c r="T47" s="1301"/>
      <c r="U47" s="1301"/>
      <c r="V47" s="1301"/>
      <c r="W47" s="1301"/>
      <c r="X47" s="1301"/>
      <c r="Y47" s="1301"/>
      <c r="Z47" s="1301"/>
      <c r="AA47" s="1301"/>
      <c r="AB47" s="1301"/>
      <c r="AC47" s="1301"/>
      <c r="AD47" s="1301"/>
      <c r="AE47" s="1301"/>
      <c r="AF47" s="1301"/>
    </row>
    <row r="48" spans="1:32" s="197" customFormat="1" ht="15.75" hidden="1" customHeight="1" x14ac:dyDescent="0.25">
      <c r="A48" s="1278" t="s">
        <v>434</v>
      </c>
      <c r="B48" s="1348">
        <v>0</v>
      </c>
      <c r="C48" s="1853">
        <v>0</v>
      </c>
      <c r="D48" s="1853">
        <v>0</v>
      </c>
      <c r="E48" s="1853">
        <v>0</v>
      </c>
      <c r="F48" s="1853">
        <v>0</v>
      </c>
      <c r="G48" s="1853">
        <v>0</v>
      </c>
      <c r="H48" s="1853">
        <v>0</v>
      </c>
      <c r="I48" s="1853">
        <v>0</v>
      </c>
      <c r="J48" s="1853">
        <v>0</v>
      </c>
      <c r="K48" s="1853">
        <v>0</v>
      </c>
      <c r="L48" s="1853">
        <v>0</v>
      </c>
      <c r="M48" s="1853">
        <v>0</v>
      </c>
      <c r="N48" s="1853">
        <v>0</v>
      </c>
      <c r="O48" s="1853">
        <v>0</v>
      </c>
      <c r="P48" s="1349">
        <v>0</v>
      </c>
      <c r="Q48" s="1232">
        <f>SUM(B48:P48)</f>
        <v>0</v>
      </c>
      <c r="R48" s="1827">
        <v>0</v>
      </c>
      <c r="S48" s="1301"/>
      <c r="T48" s="1301"/>
      <c r="U48" s="1301"/>
      <c r="V48" s="1301"/>
      <c r="W48" s="1301"/>
      <c r="X48" s="1301"/>
      <c r="Y48" s="1301"/>
      <c r="Z48" s="1301"/>
      <c r="AA48" s="1301"/>
      <c r="AB48" s="1301"/>
      <c r="AC48" s="1301"/>
      <c r="AD48" s="1301"/>
      <c r="AE48" s="1301"/>
      <c r="AF48" s="1301"/>
    </row>
    <row r="49" spans="1:32" s="197" customFormat="1" ht="15.75" hidden="1" customHeight="1" x14ac:dyDescent="0.25">
      <c r="A49" s="1278" t="s">
        <v>435</v>
      </c>
      <c r="B49" s="1348">
        <v>0</v>
      </c>
      <c r="C49" s="1853">
        <v>0</v>
      </c>
      <c r="D49" s="1853">
        <v>0</v>
      </c>
      <c r="E49" s="1853">
        <v>0</v>
      </c>
      <c r="F49" s="1853">
        <v>0</v>
      </c>
      <c r="G49" s="1853">
        <v>0</v>
      </c>
      <c r="H49" s="1853">
        <v>0</v>
      </c>
      <c r="I49" s="1853">
        <v>0</v>
      </c>
      <c r="J49" s="1853">
        <v>0</v>
      </c>
      <c r="K49" s="1853">
        <v>0</v>
      </c>
      <c r="L49" s="1853">
        <v>0</v>
      </c>
      <c r="M49" s="1853">
        <v>0</v>
      </c>
      <c r="N49" s="1853">
        <v>0</v>
      </c>
      <c r="O49" s="1853">
        <v>0</v>
      </c>
      <c r="P49" s="1349">
        <v>0</v>
      </c>
      <c r="Q49" s="1232">
        <f>SUM(B49:P49)</f>
        <v>0</v>
      </c>
      <c r="R49" s="1827">
        <v>0</v>
      </c>
      <c r="S49" s="1301"/>
      <c r="T49" s="1301"/>
      <c r="U49" s="1301"/>
      <c r="V49" s="1301"/>
      <c r="W49" s="1301"/>
      <c r="X49" s="1301"/>
      <c r="Y49" s="1301"/>
      <c r="Z49" s="1301"/>
      <c r="AA49" s="1301"/>
      <c r="AB49" s="1301"/>
      <c r="AC49" s="1301"/>
      <c r="AD49" s="1301"/>
      <c r="AE49" s="1301"/>
      <c r="AF49" s="1301"/>
    </row>
    <row r="50" spans="1:32" s="197" customFormat="1" ht="15.75" hidden="1" customHeight="1" x14ac:dyDescent="0.25">
      <c r="A50" s="1278" t="s">
        <v>436</v>
      </c>
      <c r="B50" s="1348">
        <v>0</v>
      </c>
      <c r="C50" s="1853">
        <v>0</v>
      </c>
      <c r="D50" s="1853">
        <v>0</v>
      </c>
      <c r="E50" s="1853">
        <v>0</v>
      </c>
      <c r="F50" s="1853">
        <v>0</v>
      </c>
      <c r="G50" s="1853">
        <v>0</v>
      </c>
      <c r="H50" s="1853">
        <v>0</v>
      </c>
      <c r="I50" s="1853">
        <v>0</v>
      </c>
      <c r="J50" s="1853">
        <v>0</v>
      </c>
      <c r="K50" s="1853">
        <v>0</v>
      </c>
      <c r="L50" s="1853">
        <v>0</v>
      </c>
      <c r="M50" s="1853">
        <v>0</v>
      </c>
      <c r="N50" s="1853">
        <v>0</v>
      </c>
      <c r="O50" s="1853">
        <v>0</v>
      </c>
      <c r="P50" s="1349">
        <v>0</v>
      </c>
      <c r="Q50" s="1232">
        <f>SUM(B50:P50)</f>
        <v>0</v>
      </c>
      <c r="R50" s="1827">
        <v>0</v>
      </c>
      <c r="S50" s="1301"/>
      <c r="T50" s="1301"/>
      <c r="U50" s="1301"/>
      <c r="V50" s="1301"/>
      <c r="W50" s="1301"/>
      <c r="X50" s="1301"/>
      <c r="Y50" s="1301"/>
      <c r="Z50" s="1301"/>
      <c r="AA50" s="1301"/>
      <c r="AB50" s="1301"/>
      <c r="AC50" s="1301"/>
      <c r="AD50" s="1301"/>
      <c r="AE50" s="1301"/>
      <c r="AF50" s="1301"/>
    </row>
    <row r="51" spans="1:32" s="197" customFormat="1" ht="26.25" hidden="1" thickBot="1" x14ac:dyDescent="0.3">
      <c r="A51" s="1279" t="s">
        <v>437</v>
      </c>
      <c r="B51" s="1348">
        <v>0</v>
      </c>
      <c r="C51" s="1853">
        <v>0</v>
      </c>
      <c r="D51" s="1853">
        <v>0</v>
      </c>
      <c r="E51" s="1853">
        <v>0</v>
      </c>
      <c r="F51" s="1853">
        <v>0</v>
      </c>
      <c r="G51" s="1853">
        <v>0</v>
      </c>
      <c r="H51" s="1853">
        <v>0</v>
      </c>
      <c r="I51" s="1853">
        <v>0</v>
      </c>
      <c r="J51" s="1853">
        <v>0</v>
      </c>
      <c r="K51" s="1853">
        <v>0</v>
      </c>
      <c r="L51" s="1853">
        <v>0</v>
      </c>
      <c r="M51" s="1853">
        <v>0</v>
      </c>
      <c r="N51" s="1853">
        <v>0</v>
      </c>
      <c r="O51" s="1853">
        <v>0</v>
      </c>
      <c r="P51" s="1349">
        <v>0</v>
      </c>
      <c r="Q51" s="1232">
        <f>SUM(B51:P51)</f>
        <v>0</v>
      </c>
      <c r="R51" s="1827">
        <v>0</v>
      </c>
      <c r="S51" s="1301"/>
      <c r="T51" s="1301"/>
      <c r="U51" s="1301"/>
      <c r="V51" s="1301"/>
      <c r="W51" s="1301"/>
      <c r="X51" s="1301"/>
      <c r="Y51" s="1301"/>
      <c r="Z51" s="1301"/>
      <c r="AA51" s="1301"/>
      <c r="AB51" s="1301"/>
      <c r="AC51" s="1301"/>
      <c r="AD51" s="1301"/>
      <c r="AE51" s="1301"/>
      <c r="AF51" s="1301"/>
    </row>
    <row r="52" spans="1:32" s="197" customFormat="1" ht="16.5" hidden="1" thickTop="1" thickBot="1" x14ac:dyDescent="0.3">
      <c r="A52" s="1280" t="s">
        <v>132</v>
      </c>
      <c r="B52" s="1179">
        <f t="shared" ref="B52:Q52" si="2">SUM(B47:B51)</f>
        <v>0</v>
      </c>
      <c r="C52" s="1180">
        <f t="shared" si="2"/>
        <v>0</v>
      </c>
      <c r="D52" s="1180">
        <f t="shared" si="2"/>
        <v>0</v>
      </c>
      <c r="E52" s="1180">
        <f t="shared" si="2"/>
        <v>0</v>
      </c>
      <c r="F52" s="1180">
        <f t="shared" si="2"/>
        <v>0</v>
      </c>
      <c r="G52" s="1180">
        <f t="shared" si="2"/>
        <v>0</v>
      </c>
      <c r="H52" s="1180">
        <f t="shared" si="2"/>
        <v>0</v>
      </c>
      <c r="I52" s="1180">
        <f t="shared" si="2"/>
        <v>0</v>
      </c>
      <c r="J52" s="1180">
        <f t="shared" si="2"/>
        <v>0</v>
      </c>
      <c r="K52" s="1180">
        <f t="shared" si="2"/>
        <v>0</v>
      </c>
      <c r="L52" s="1180">
        <f t="shared" si="2"/>
        <v>0</v>
      </c>
      <c r="M52" s="1180">
        <f t="shared" si="2"/>
        <v>0</v>
      </c>
      <c r="N52" s="1180">
        <f t="shared" si="2"/>
        <v>0</v>
      </c>
      <c r="O52" s="1180">
        <f t="shared" si="2"/>
        <v>0</v>
      </c>
      <c r="P52" s="1181">
        <f t="shared" si="2"/>
        <v>0</v>
      </c>
      <c r="Q52" s="1233">
        <f t="shared" si="2"/>
        <v>0</v>
      </c>
      <c r="R52" s="1828">
        <v>0</v>
      </c>
      <c r="S52" s="1301"/>
      <c r="T52" s="1301"/>
      <c r="U52" s="1301"/>
      <c r="V52" s="1301"/>
      <c r="W52" s="1301"/>
      <c r="X52" s="1301"/>
      <c r="Y52" s="1301"/>
      <c r="Z52" s="1301"/>
      <c r="AA52" s="1301"/>
      <c r="AB52" s="1301"/>
      <c r="AC52" s="1301"/>
      <c r="AD52" s="1301"/>
      <c r="AE52" s="1301"/>
      <c r="AF52" s="1301"/>
    </row>
    <row r="53" spans="1:32" s="197" customFormat="1" ht="15.75" hidden="1" customHeight="1" thickBot="1" x14ac:dyDescent="0.3">
      <c r="A53" s="1281" t="s">
        <v>131</v>
      </c>
      <c r="B53" s="1182">
        <v>0</v>
      </c>
      <c r="C53" s="1184">
        <v>0</v>
      </c>
      <c r="D53" s="1184">
        <v>0</v>
      </c>
      <c r="E53" s="1184">
        <v>0</v>
      </c>
      <c r="F53" s="1184">
        <v>0</v>
      </c>
      <c r="G53" s="1184">
        <v>0</v>
      </c>
      <c r="H53" s="1184">
        <v>0</v>
      </c>
      <c r="I53" s="1184">
        <v>0</v>
      </c>
      <c r="J53" s="1184">
        <v>0</v>
      </c>
      <c r="K53" s="1184">
        <v>0</v>
      </c>
      <c r="L53" s="1184">
        <v>0</v>
      </c>
      <c r="M53" s="1184">
        <v>0</v>
      </c>
      <c r="N53" s="1184">
        <v>0</v>
      </c>
      <c r="O53" s="1184">
        <v>0</v>
      </c>
      <c r="P53" s="1184">
        <v>0</v>
      </c>
      <c r="Q53" s="1234">
        <f>SUM(B53:P53)</f>
        <v>0</v>
      </c>
      <c r="R53" s="395"/>
      <c r="S53" s="1301"/>
      <c r="T53" s="1301"/>
      <c r="U53" s="1301"/>
      <c r="V53" s="1301"/>
      <c r="W53" s="1301"/>
      <c r="X53" s="1301"/>
      <c r="Y53" s="1301"/>
      <c r="Z53" s="1301"/>
      <c r="AA53" s="1301"/>
      <c r="AB53" s="1301"/>
      <c r="AC53" s="1301"/>
      <c r="AD53" s="1301"/>
      <c r="AE53" s="1301"/>
      <c r="AF53" s="1301"/>
    </row>
    <row r="54" spans="1:32" s="197" customFormat="1" ht="12.75" hidden="1" customHeight="1" thickBot="1" x14ac:dyDescent="0.3">
      <c r="A54" s="11"/>
      <c r="B54" s="11"/>
      <c r="C54" s="11"/>
      <c r="D54" s="11"/>
      <c r="E54" s="11"/>
      <c r="F54" s="11"/>
      <c r="G54" s="11"/>
      <c r="H54" s="11"/>
      <c r="I54" s="11"/>
      <c r="J54" s="11"/>
      <c r="K54" s="11"/>
      <c r="L54" s="11"/>
      <c r="M54" s="11"/>
      <c r="N54" s="11"/>
      <c r="O54" s="11"/>
      <c r="P54" s="11"/>
      <c r="Q54" s="11"/>
      <c r="R54" s="11"/>
      <c r="S54" s="1301"/>
      <c r="T54" s="1301"/>
      <c r="U54" s="1301"/>
      <c r="V54" s="1301"/>
      <c r="W54" s="1301"/>
      <c r="X54" s="1301"/>
      <c r="Y54" s="1301"/>
      <c r="Z54" s="1301"/>
      <c r="AA54" s="1301"/>
      <c r="AB54" s="1301"/>
      <c r="AC54" s="1301"/>
      <c r="AD54" s="1301"/>
      <c r="AE54" s="1301"/>
      <c r="AF54" s="1301"/>
    </row>
    <row r="55" spans="1:32" s="197" customFormat="1" ht="34.5" hidden="1" customHeight="1" thickBot="1" x14ac:dyDescent="0.3">
      <c r="A55" s="2287" t="s">
        <v>438</v>
      </c>
      <c r="B55" s="2288"/>
      <c r="C55" s="2288"/>
      <c r="D55" s="2288"/>
      <c r="E55" s="2288"/>
      <c r="F55" s="2288"/>
      <c r="G55" s="2288"/>
      <c r="H55" s="2288"/>
      <c r="I55" s="2288"/>
      <c r="J55" s="2288"/>
      <c r="K55" s="2288"/>
      <c r="L55" s="2288"/>
      <c r="M55" s="2288"/>
      <c r="N55" s="2288"/>
      <c r="O55" s="2288"/>
      <c r="P55" s="2288"/>
      <c r="Q55" s="2288"/>
      <c r="R55" s="2289"/>
      <c r="S55" s="1301"/>
      <c r="T55" s="1301"/>
      <c r="U55" s="1301"/>
      <c r="V55" s="1301"/>
      <c r="W55" s="1301"/>
      <c r="X55" s="1301"/>
      <c r="Y55" s="1301"/>
      <c r="Z55" s="1301"/>
      <c r="AA55" s="1301"/>
      <c r="AB55" s="1301"/>
      <c r="AC55" s="1301"/>
      <c r="AD55" s="1301"/>
      <c r="AE55" s="1301"/>
      <c r="AF55" s="1301"/>
    </row>
    <row r="56" spans="1:32" s="197" customFormat="1" ht="15.75" hidden="1" thickBot="1" x14ac:dyDescent="0.3">
      <c r="A56" s="1282" t="s">
        <v>439</v>
      </c>
      <c r="B56" s="1340">
        <v>0</v>
      </c>
      <c r="C56" s="1341">
        <v>0</v>
      </c>
      <c r="D56" s="1341">
        <v>0</v>
      </c>
      <c r="E56" s="1341">
        <v>0</v>
      </c>
      <c r="F56" s="1341">
        <v>0</v>
      </c>
      <c r="G56" s="1341">
        <v>0</v>
      </c>
      <c r="H56" s="1341">
        <v>0</v>
      </c>
      <c r="I56" s="1341">
        <v>0</v>
      </c>
      <c r="J56" s="1341">
        <v>0</v>
      </c>
      <c r="K56" s="1341">
        <v>0</v>
      </c>
      <c r="L56" s="1341">
        <v>0</v>
      </c>
      <c r="M56" s="1341">
        <v>0</v>
      </c>
      <c r="N56" s="1341">
        <v>0</v>
      </c>
      <c r="O56" s="1341">
        <v>0</v>
      </c>
      <c r="P56" s="1341">
        <v>0</v>
      </c>
      <c r="Q56" s="1342">
        <v>0</v>
      </c>
      <c r="R56" s="1343">
        <v>0</v>
      </c>
      <c r="S56" s="1301"/>
      <c r="T56" s="1301"/>
      <c r="U56" s="1301"/>
      <c r="V56" s="1301"/>
      <c r="W56" s="1301"/>
      <c r="X56" s="1301"/>
      <c r="Y56" s="1301"/>
      <c r="Z56" s="1301"/>
      <c r="AA56" s="1301"/>
      <c r="AB56" s="1301"/>
      <c r="AC56" s="1301"/>
      <c r="AD56" s="1301"/>
      <c r="AE56" s="1301"/>
      <c r="AF56" s="1301"/>
    </row>
    <row r="57" spans="1:32" s="197" customFormat="1" ht="15.75" hidden="1" customHeight="1" thickBot="1" x14ac:dyDescent="0.3">
      <c r="A57" s="1301"/>
      <c r="B57" s="1301"/>
      <c r="C57" s="1301"/>
      <c r="D57" s="1301"/>
      <c r="E57" s="1301"/>
      <c r="F57" s="1301"/>
      <c r="G57" s="1301"/>
      <c r="H57" s="1301"/>
      <c r="I57" s="1301"/>
      <c r="J57" s="1301"/>
      <c r="K57" s="1301"/>
      <c r="L57" s="1301"/>
      <c r="M57" s="1301"/>
      <c r="N57" s="1301"/>
      <c r="O57" s="1301"/>
      <c r="P57" s="1301"/>
      <c r="Q57" s="1301"/>
      <c r="R57" s="1301"/>
      <c r="S57" s="1301"/>
      <c r="T57" s="1301"/>
      <c r="U57" s="1301"/>
      <c r="V57" s="1301"/>
      <c r="W57" s="1301"/>
      <c r="X57" s="1301"/>
      <c r="Y57" s="1301"/>
      <c r="Z57" s="1301"/>
      <c r="AA57" s="1301"/>
      <c r="AB57" s="1301"/>
      <c r="AC57" s="1301"/>
      <c r="AD57" s="1301"/>
      <c r="AE57" s="1301"/>
      <c r="AF57" s="1301"/>
    </row>
    <row r="58" spans="1:32" s="197" customFormat="1" ht="18.75" hidden="1" customHeight="1" thickBot="1" x14ac:dyDescent="0.3">
      <c r="A58" s="2290" t="s">
        <v>440</v>
      </c>
      <c r="B58" s="2291"/>
      <c r="C58" s="2291"/>
      <c r="D58" s="2291"/>
      <c r="E58" s="2291"/>
      <c r="F58" s="2291"/>
      <c r="G58" s="2291"/>
      <c r="H58" s="2291"/>
      <c r="I58" s="2291"/>
      <c r="J58" s="2291"/>
      <c r="K58" s="2291"/>
      <c r="L58" s="2291"/>
      <c r="M58" s="2291"/>
      <c r="N58" s="2291"/>
      <c r="O58" s="2291"/>
      <c r="P58" s="2291"/>
      <c r="Q58" s="2291"/>
      <c r="R58" s="2292"/>
      <c r="S58" s="1301"/>
      <c r="T58" s="1301"/>
      <c r="U58" s="1301"/>
      <c r="V58" s="1301"/>
      <c r="W58" s="1301"/>
      <c r="X58" s="1301"/>
      <c r="Y58" s="1301"/>
      <c r="Z58" s="1301"/>
      <c r="AA58" s="1301"/>
      <c r="AB58" s="1301"/>
      <c r="AC58" s="1301"/>
      <c r="AD58" s="1301"/>
      <c r="AE58" s="1301"/>
      <c r="AF58" s="1301"/>
    </row>
    <row r="59" spans="1:32" s="197" customFormat="1" ht="15.75" hidden="1" thickBot="1" x14ac:dyDescent="0.3">
      <c r="A59" s="1766" t="s">
        <v>441</v>
      </c>
      <c r="B59" s="2293" t="s">
        <v>442</v>
      </c>
      <c r="C59" s="2293"/>
      <c r="D59" s="2293"/>
      <c r="E59" s="2293"/>
      <c r="F59" s="2293"/>
      <c r="G59" s="2293"/>
      <c r="H59" s="2293"/>
      <c r="I59" s="2293"/>
      <c r="J59" s="2293"/>
      <c r="K59" s="2293"/>
      <c r="L59" s="2295" t="s">
        <v>1032</v>
      </c>
      <c r="M59" s="2293"/>
      <c r="N59" s="2293"/>
      <c r="O59" s="2293"/>
      <c r="P59" s="2293"/>
      <c r="Q59" s="2293"/>
      <c r="R59" s="2293"/>
      <c r="S59" s="1301"/>
      <c r="T59" s="1301"/>
      <c r="U59" s="1301"/>
      <c r="V59" s="1301"/>
      <c r="W59" s="1301"/>
      <c r="X59" s="1301"/>
      <c r="Y59" s="1301"/>
      <c r="Z59" s="1301"/>
      <c r="AA59" s="1301"/>
      <c r="AB59" s="1301"/>
      <c r="AC59" s="1301"/>
      <c r="AD59" s="1301"/>
      <c r="AE59" s="1301"/>
      <c r="AF59" s="1301"/>
    </row>
    <row r="60" spans="1:32" s="197" customFormat="1" ht="15.75" hidden="1" customHeight="1" x14ac:dyDescent="0.25">
      <c r="A60" s="1898" t="s">
        <v>444</v>
      </c>
      <c r="B60" s="2356" t="s">
        <v>459</v>
      </c>
      <c r="C60" s="2357"/>
      <c r="D60" s="2357"/>
      <c r="E60" s="2357"/>
      <c r="F60" s="2357"/>
      <c r="G60" s="2357"/>
      <c r="H60" s="2357"/>
      <c r="I60" s="2357"/>
      <c r="J60" s="2357"/>
      <c r="K60" s="2358"/>
      <c r="L60" s="2356" t="s">
        <v>296</v>
      </c>
      <c r="M60" s="2357"/>
      <c r="N60" s="2357"/>
      <c r="O60" s="2357"/>
      <c r="P60" s="2357"/>
      <c r="Q60" s="2357"/>
      <c r="R60" s="2358"/>
      <c r="S60" s="1301"/>
      <c r="T60" s="1301"/>
      <c r="U60" s="1301"/>
      <c r="V60" s="1301"/>
      <c r="W60" s="1301"/>
      <c r="X60" s="1301"/>
      <c r="Y60" s="1301"/>
      <c r="Z60" s="1301"/>
      <c r="AA60" s="1301"/>
      <c r="AB60" s="1301"/>
      <c r="AC60" s="1301"/>
      <c r="AD60" s="1301"/>
      <c r="AE60" s="1301"/>
      <c r="AF60" s="1301"/>
    </row>
    <row r="61" spans="1:32" s="1301" customFormat="1" ht="15.75" hidden="1" customHeight="1" x14ac:dyDescent="0.25">
      <c r="A61" s="1722" t="s">
        <v>444</v>
      </c>
      <c r="B61" s="2281" t="s">
        <v>1010</v>
      </c>
      <c r="C61" s="2282"/>
      <c r="D61" s="2282"/>
      <c r="E61" s="2282"/>
      <c r="F61" s="2282"/>
      <c r="G61" s="2282"/>
      <c r="H61" s="2282"/>
      <c r="I61" s="2282"/>
      <c r="J61" s="2282"/>
      <c r="K61" s="2283"/>
      <c r="L61" s="2281" t="s">
        <v>397</v>
      </c>
      <c r="M61" s="2282"/>
      <c r="N61" s="2282"/>
      <c r="O61" s="2282"/>
      <c r="P61" s="2282"/>
      <c r="Q61" s="2282"/>
      <c r="R61" s="2283"/>
    </row>
    <row r="62" spans="1:32" s="1301" customFormat="1" ht="15.75" hidden="1" customHeight="1" x14ac:dyDescent="0.25">
      <c r="A62" s="1722" t="s">
        <v>444</v>
      </c>
      <c r="B62" s="2281" t="s">
        <v>1011</v>
      </c>
      <c r="C62" s="2282"/>
      <c r="D62" s="2282"/>
      <c r="E62" s="2282"/>
      <c r="F62" s="2282"/>
      <c r="G62" s="2282"/>
      <c r="H62" s="2282"/>
      <c r="I62" s="2282"/>
      <c r="J62" s="2282"/>
      <c r="K62" s="2283"/>
      <c r="L62" s="2281" t="s">
        <v>1020</v>
      </c>
      <c r="M62" s="2282"/>
      <c r="N62" s="2282"/>
      <c r="O62" s="2282"/>
      <c r="P62" s="2282"/>
      <c r="Q62" s="2282"/>
      <c r="R62" s="2283"/>
    </row>
    <row r="63" spans="1:32" s="1301" customFormat="1" ht="15.75" hidden="1" customHeight="1" x14ac:dyDescent="0.25">
      <c r="A63" s="1722" t="s">
        <v>444</v>
      </c>
      <c r="B63" s="2281" t="s">
        <v>453</v>
      </c>
      <c r="C63" s="2282"/>
      <c r="D63" s="2282"/>
      <c r="E63" s="2282"/>
      <c r="F63" s="2282"/>
      <c r="G63" s="2282"/>
      <c r="H63" s="2282"/>
      <c r="I63" s="2282"/>
      <c r="J63" s="2282"/>
      <c r="K63" s="2283"/>
      <c r="L63" s="2281" t="s">
        <v>454</v>
      </c>
      <c r="M63" s="2282"/>
      <c r="N63" s="2282"/>
      <c r="O63" s="2282"/>
      <c r="P63" s="2282"/>
      <c r="Q63" s="2282"/>
      <c r="R63" s="2283"/>
    </row>
    <row r="64" spans="1:32" s="1301" customFormat="1" ht="15.75" hidden="1" customHeight="1" x14ac:dyDescent="0.25">
      <c r="A64" s="1722" t="s">
        <v>458</v>
      </c>
      <c r="B64" s="2281" t="s">
        <v>445</v>
      </c>
      <c r="C64" s="2282"/>
      <c r="D64" s="2282"/>
      <c r="E64" s="2282"/>
      <c r="F64" s="2282"/>
      <c r="G64" s="2282"/>
      <c r="H64" s="2282"/>
      <c r="I64" s="2282"/>
      <c r="J64" s="2282"/>
      <c r="K64" s="2283"/>
      <c r="L64" s="2281" t="s">
        <v>452</v>
      </c>
      <c r="M64" s="2282"/>
      <c r="N64" s="2282"/>
      <c r="O64" s="2282"/>
      <c r="P64" s="2282"/>
      <c r="Q64" s="2282"/>
      <c r="R64" s="2283"/>
    </row>
    <row r="65" spans="1:32" s="1301" customFormat="1" ht="15.75" hidden="1" customHeight="1" x14ac:dyDescent="0.25">
      <c r="A65" s="1722" t="s">
        <v>444</v>
      </c>
      <c r="B65" s="2281" t="s">
        <v>1004</v>
      </c>
      <c r="C65" s="2282"/>
      <c r="D65" s="2282"/>
      <c r="E65" s="2282"/>
      <c r="F65" s="2282"/>
      <c r="G65" s="2282"/>
      <c r="H65" s="2282"/>
      <c r="I65" s="2282"/>
      <c r="J65" s="2282"/>
      <c r="K65" s="2283"/>
      <c r="L65" s="2281" t="s">
        <v>1021</v>
      </c>
      <c r="M65" s="2282"/>
      <c r="N65" s="2282"/>
      <c r="O65" s="2282"/>
      <c r="P65" s="2282"/>
      <c r="Q65" s="2282"/>
      <c r="R65" s="2283"/>
    </row>
    <row r="66" spans="1:32" s="1301" customFormat="1" ht="15.75" hidden="1" customHeight="1" x14ac:dyDescent="0.25">
      <c r="A66" s="1722" t="s">
        <v>444</v>
      </c>
      <c r="B66" s="2281" t="s">
        <v>1012</v>
      </c>
      <c r="C66" s="2282"/>
      <c r="D66" s="2282"/>
      <c r="E66" s="2282"/>
      <c r="F66" s="2282"/>
      <c r="G66" s="2282"/>
      <c r="H66" s="2282"/>
      <c r="I66" s="2282"/>
      <c r="J66" s="2282"/>
      <c r="K66" s="2283"/>
      <c r="L66" s="2281" t="s">
        <v>466</v>
      </c>
      <c r="M66" s="2282"/>
      <c r="N66" s="2282"/>
      <c r="O66" s="2282"/>
      <c r="P66" s="2282"/>
      <c r="Q66" s="2282"/>
      <c r="R66" s="2283"/>
    </row>
    <row r="67" spans="1:32" s="1301" customFormat="1" ht="15.75" hidden="1" customHeight="1" x14ac:dyDescent="0.25">
      <c r="A67" s="1722" t="s">
        <v>444</v>
      </c>
      <c r="B67" s="2281" t="s">
        <v>1004</v>
      </c>
      <c r="C67" s="2282"/>
      <c r="D67" s="2282"/>
      <c r="E67" s="2282"/>
      <c r="F67" s="2282"/>
      <c r="G67" s="2282"/>
      <c r="H67" s="2282"/>
      <c r="I67" s="2282"/>
      <c r="J67" s="2282"/>
      <c r="K67" s="2283"/>
      <c r="L67" s="2281" t="s">
        <v>397</v>
      </c>
      <c r="M67" s="2282"/>
      <c r="N67" s="2282"/>
      <c r="O67" s="2282"/>
      <c r="P67" s="2282"/>
      <c r="Q67" s="2282"/>
      <c r="R67" s="2283"/>
    </row>
    <row r="68" spans="1:32" s="197" customFormat="1" ht="15.75" hidden="1" customHeight="1" thickBot="1" x14ac:dyDescent="0.3">
      <c r="A68" s="1723" t="s">
        <v>444</v>
      </c>
      <c r="B68" s="2359" t="s">
        <v>445</v>
      </c>
      <c r="C68" s="2360"/>
      <c r="D68" s="2360"/>
      <c r="E68" s="2360"/>
      <c r="F68" s="2360"/>
      <c r="G68" s="2360"/>
      <c r="H68" s="2360"/>
      <c r="I68" s="2360"/>
      <c r="J68" s="2360"/>
      <c r="K68" s="2361"/>
      <c r="L68" s="2359" t="s">
        <v>397</v>
      </c>
      <c r="M68" s="2360"/>
      <c r="N68" s="2360"/>
      <c r="O68" s="2360"/>
      <c r="P68" s="2360"/>
      <c r="Q68" s="2360"/>
      <c r="R68" s="2361"/>
      <c r="S68" s="1301"/>
      <c r="T68" s="1301"/>
      <c r="U68" s="1301"/>
      <c r="V68" s="1301"/>
      <c r="W68" s="1301"/>
      <c r="X68" s="1301"/>
      <c r="Y68" s="1301"/>
      <c r="Z68" s="1301"/>
      <c r="AA68" s="1301"/>
      <c r="AB68" s="1301"/>
      <c r="AC68" s="1301"/>
      <c r="AD68" s="1301"/>
      <c r="AE68" s="1301"/>
      <c r="AF68" s="1301"/>
    </row>
    <row r="69" spans="1:32" s="32" customFormat="1" ht="16.5" hidden="1" thickBot="1" x14ac:dyDescent="0.3">
      <c r="A69" s="2284" t="s">
        <v>114</v>
      </c>
      <c r="B69" s="2285"/>
      <c r="C69" s="2285"/>
      <c r="D69" s="2285"/>
      <c r="E69" s="2285"/>
      <c r="F69" s="2285"/>
      <c r="G69" s="2285"/>
      <c r="H69" s="2285"/>
      <c r="I69" s="2285"/>
      <c r="J69" s="2285"/>
      <c r="K69" s="2285"/>
      <c r="L69" s="2285"/>
      <c r="M69" s="2285"/>
      <c r="N69" s="2285"/>
      <c r="O69" s="2285"/>
      <c r="P69" s="2285"/>
      <c r="Q69" s="2285"/>
      <c r="R69" s="2286"/>
    </row>
    <row r="70" spans="1:32" s="32" customFormat="1" ht="70.5" hidden="1" customHeight="1" thickBot="1" x14ac:dyDescent="0.3">
      <c r="A70" s="129"/>
      <c r="B70" s="694" t="s">
        <v>145</v>
      </c>
      <c r="C70" s="165" t="s">
        <v>146</v>
      </c>
      <c r="D70" s="165" t="s">
        <v>147</v>
      </c>
      <c r="E70" s="165" t="s">
        <v>148</v>
      </c>
      <c r="F70" s="165" t="s">
        <v>149</v>
      </c>
      <c r="G70" s="165" t="s">
        <v>150</v>
      </c>
      <c r="H70" s="165" t="s">
        <v>151</v>
      </c>
      <c r="I70" s="165" t="s">
        <v>152</v>
      </c>
      <c r="J70" s="165" t="s">
        <v>153</v>
      </c>
      <c r="K70" s="165" t="s">
        <v>154</v>
      </c>
      <c r="L70" s="165" t="s">
        <v>155</v>
      </c>
      <c r="M70" s="165" t="s">
        <v>156</v>
      </c>
      <c r="N70" s="165" t="s">
        <v>157</v>
      </c>
      <c r="O70" s="165" t="s">
        <v>158</v>
      </c>
      <c r="P70" s="166" t="s">
        <v>159</v>
      </c>
      <c r="Q70" s="1230" t="s">
        <v>160</v>
      </c>
      <c r="R70" s="164" t="s">
        <v>161</v>
      </c>
    </row>
    <row r="71" spans="1:32" s="1301" customFormat="1" hidden="1" x14ac:dyDescent="0.25">
      <c r="A71" s="1277" t="s">
        <v>433</v>
      </c>
      <c r="B71" s="1802">
        <v>0</v>
      </c>
      <c r="C71" s="1793">
        <v>0</v>
      </c>
      <c r="D71" s="1793">
        <v>0</v>
      </c>
      <c r="E71" s="1793">
        <v>0</v>
      </c>
      <c r="F71" s="1793">
        <v>0</v>
      </c>
      <c r="G71" s="1793">
        <v>0</v>
      </c>
      <c r="H71" s="1793">
        <v>0</v>
      </c>
      <c r="I71" s="1793">
        <v>0</v>
      </c>
      <c r="J71" s="1793">
        <v>0</v>
      </c>
      <c r="K71" s="1793">
        <v>0</v>
      </c>
      <c r="L71" s="1793">
        <v>0</v>
      </c>
      <c r="M71" s="1793">
        <v>0</v>
      </c>
      <c r="N71" s="1793">
        <v>0</v>
      </c>
      <c r="O71" s="1793">
        <v>0</v>
      </c>
      <c r="P71" s="1803">
        <v>0</v>
      </c>
      <c r="Q71" s="1231">
        <f>SUM(B71:P71)</f>
        <v>0</v>
      </c>
      <c r="R71" s="1235">
        <v>0</v>
      </c>
    </row>
    <row r="72" spans="1:32" s="1301" customFormat="1" ht="15.75" hidden="1" customHeight="1" x14ac:dyDescent="0.25">
      <c r="A72" s="1278" t="s">
        <v>434</v>
      </c>
      <c r="B72" s="1368">
        <v>0</v>
      </c>
      <c r="C72" s="1794">
        <v>0</v>
      </c>
      <c r="D72" s="1794">
        <v>0</v>
      </c>
      <c r="E72" s="1794">
        <v>0</v>
      </c>
      <c r="F72" s="1794">
        <v>0</v>
      </c>
      <c r="G72" s="1794">
        <v>0</v>
      </c>
      <c r="H72" s="1794">
        <v>0</v>
      </c>
      <c r="I72" s="1794">
        <v>0</v>
      </c>
      <c r="J72" s="1794">
        <v>0</v>
      </c>
      <c r="K72" s="1794">
        <v>0</v>
      </c>
      <c r="L72" s="1794">
        <v>0</v>
      </c>
      <c r="M72" s="1794">
        <v>0</v>
      </c>
      <c r="N72" s="1794">
        <v>0</v>
      </c>
      <c r="O72" s="1794">
        <v>0</v>
      </c>
      <c r="P72" s="1795">
        <v>0</v>
      </c>
      <c r="Q72" s="1232">
        <f>SUM(B72:P72)</f>
        <v>0</v>
      </c>
      <c r="R72" s="1236">
        <v>0</v>
      </c>
    </row>
    <row r="73" spans="1:32" s="1301" customFormat="1" ht="15.75" hidden="1" customHeight="1" x14ac:dyDescent="0.25">
      <c r="A73" s="1278" t="s">
        <v>435</v>
      </c>
      <c r="B73" s="1368">
        <v>0</v>
      </c>
      <c r="C73" s="1794">
        <v>0</v>
      </c>
      <c r="D73" s="1794">
        <v>0</v>
      </c>
      <c r="E73" s="1794">
        <v>0</v>
      </c>
      <c r="F73" s="1794">
        <v>0</v>
      </c>
      <c r="G73" s="1794">
        <v>0</v>
      </c>
      <c r="H73" s="1794">
        <v>0</v>
      </c>
      <c r="I73" s="1794">
        <v>0</v>
      </c>
      <c r="J73" s="1794">
        <v>0</v>
      </c>
      <c r="K73" s="1794">
        <v>0</v>
      </c>
      <c r="L73" s="1794">
        <v>0</v>
      </c>
      <c r="M73" s="1794">
        <v>0</v>
      </c>
      <c r="N73" s="1794">
        <v>0</v>
      </c>
      <c r="O73" s="1794">
        <v>0</v>
      </c>
      <c r="P73" s="1795">
        <v>0</v>
      </c>
      <c r="Q73" s="1232">
        <f>SUM(B73:P73)</f>
        <v>0</v>
      </c>
      <c r="R73" s="1236">
        <v>0</v>
      </c>
    </row>
    <row r="74" spans="1:32" s="1301" customFormat="1" ht="15.75" hidden="1" customHeight="1" x14ac:dyDescent="0.25">
      <c r="A74" s="1278" t="s">
        <v>436</v>
      </c>
      <c r="B74" s="1368">
        <v>0</v>
      </c>
      <c r="C74" s="1794">
        <v>0</v>
      </c>
      <c r="D74" s="1794">
        <v>0</v>
      </c>
      <c r="E74" s="1794">
        <v>0</v>
      </c>
      <c r="F74" s="1794">
        <v>0</v>
      </c>
      <c r="G74" s="1794">
        <v>0</v>
      </c>
      <c r="H74" s="1794">
        <v>0</v>
      </c>
      <c r="I74" s="1794">
        <v>0</v>
      </c>
      <c r="J74" s="1794">
        <v>0</v>
      </c>
      <c r="K74" s="1794">
        <v>0</v>
      </c>
      <c r="L74" s="1794">
        <v>0</v>
      </c>
      <c r="M74" s="1794">
        <v>0</v>
      </c>
      <c r="N74" s="1794">
        <v>0</v>
      </c>
      <c r="O74" s="1794">
        <v>0</v>
      </c>
      <c r="P74" s="1795">
        <v>0</v>
      </c>
      <c r="Q74" s="1232">
        <f>SUM(B74:P74)</f>
        <v>0</v>
      </c>
      <c r="R74" s="1236">
        <v>0</v>
      </c>
    </row>
    <row r="75" spans="1:32" s="1301" customFormat="1" ht="15" hidden="1" customHeight="1" thickBot="1" x14ac:dyDescent="0.3">
      <c r="A75" s="1279" t="s">
        <v>437</v>
      </c>
      <c r="B75" s="1374">
        <v>0</v>
      </c>
      <c r="C75" s="1375">
        <v>0</v>
      </c>
      <c r="D75" s="1375">
        <v>0</v>
      </c>
      <c r="E75" s="1375">
        <v>0</v>
      </c>
      <c r="F75" s="1375">
        <v>0</v>
      </c>
      <c r="G75" s="1375">
        <v>0</v>
      </c>
      <c r="H75" s="1375">
        <v>0</v>
      </c>
      <c r="I75" s="1375">
        <v>0</v>
      </c>
      <c r="J75" s="1375">
        <v>0</v>
      </c>
      <c r="K75" s="1375">
        <v>0</v>
      </c>
      <c r="L75" s="1375">
        <v>0</v>
      </c>
      <c r="M75" s="1375">
        <v>0</v>
      </c>
      <c r="N75" s="1375">
        <v>0</v>
      </c>
      <c r="O75" s="1375">
        <v>0</v>
      </c>
      <c r="P75" s="1377">
        <v>0</v>
      </c>
      <c r="Q75" s="1232">
        <f>SUM(B75:P75)</f>
        <v>0</v>
      </c>
      <c r="R75" s="1237">
        <v>0</v>
      </c>
    </row>
    <row r="76" spans="1:32" s="1301" customFormat="1" ht="16.5" hidden="1" thickTop="1" thickBot="1" x14ac:dyDescent="0.3">
      <c r="A76" s="1280" t="s">
        <v>132</v>
      </c>
      <c r="B76" s="1179">
        <f t="shared" ref="B76:Q76" si="3">SUM(B71:B75)</f>
        <v>0</v>
      </c>
      <c r="C76" s="1180">
        <f t="shared" si="3"/>
        <v>0</v>
      </c>
      <c r="D76" s="1180">
        <f t="shared" si="3"/>
        <v>0</v>
      </c>
      <c r="E76" s="1180">
        <f t="shared" si="3"/>
        <v>0</v>
      </c>
      <c r="F76" s="1180">
        <f t="shared" si="3"/>
        <v>0</v>
      </c>
      <c r="G76" s="1180">
        <f t="shared" si="3"/>
        <v>0</v>
      </c>
      <c r="H76" s="1180">
        <f t="shared" si="3"/>
        <v>0</v>
      </c>
      <c r="I76" s="1180">
        <f t="shared" si="3"/>
        <v>0</v>
      </c>
      <c r="J76" s="1180">
        <f t="shared" si="3"/>
        <v>0</v>
      </c>
      <c r="K76" s="1180">
        <f t="shared" si="3"/>
        <v>0</v>
      </c>
      <c r="L76" s="1180">
        <f t="shared" si="3"/>
        <v>0</v>
      </c>
      <c r="M76" s="1180">
        <f t="shared" si="3"/>
        <v>0</v>
      </c>
      <c r="N76" s="1180">
        <f t="shared" si="3"/>
        <v>0</v>
      </c>
      <c r="O76" s="1180">
        <f t="shared" si="3"/>
        <v>0</v>
      </c>
      <c r="P76" s="1181">
        <f t="shared" si="3"/>
        <v>0</v>
      </c>
      <c r="Q76" s="1233">
        <f t="shared" si="3"/>
        <v>0</v>
      </c>
      <c r="R76" s="1238">
        <v>0</v>
      </c>
    </row>
    <row r="77" spans="1:32" s="1301" customFormat="1" ht="15.75" hidden="1" customHeight="1" thickBot="1" x14ac:dyDescent="0.3">
      <c r="A77" s="1281" t="s">
        <v>131</v>
      </c>
      <c r="B77" s="1182">
        <v>0</v>
      </c>
      <c r="C77" s="1184">
        <v>0</v>
      </c>
      <c r="D77" s="1184">
        <v>0</v>
      </c>
      <c r="E77" s="1184">
        <v>0</v>
      </c>
      <c r="F77" s="1184">
        <v>0</v>
      </c>
      <c r="G77" s="1184">
        <v>0</v>
      </c>
      <c r="H77" s="1184">
        <v>0</v>
      </c>
      <c r="I77" s="1184">
        <v>0</v>
      </c>
      <c r="J77" s="1184">
        <v>0</v>
      </c>
      <c r="K77" s="1184">
        <v>0</v>
      </c>
      <c r="L77" s="1184">
        <v>0</v>
      </c>
      <c r="M77" s="1184">
        <v>0</v>
      </c>
      <c r="N77" s="1184">
        <v>0</v>
      </c>
      <c r="O77" s="1184">
        <v>0</v>
      </c>
      <c r="P77" s="1185">
        <v>0</v>
      </c>
      <c r="Q77" s="1234">
        <v>0</v>
      </c>
      <c r="R77" s="395"/>
    </row>
    <row r="78" spans="1:32" s="1301" customFormat="1" ht="12.75" hidden="1" customHeight="1" thickBot="1" x14ac:dyDescent="0.3">
      <c r="A78" s="11"/>
      <c r="B78" s="11"/>
      <c r="C78" s="11"/>
      <c r="D78" s="11"/>
      <c r="E78" s="11"/>
      <c r="F78" s="11"/>
      <c r="G78" s="11"/>
      <c r="H78" s="11"/>
      <c r="I78" s="11"/>
      <c r="J78" s="11"/>
      <c r="K78" s="11"/>
      <c r="L78" s="11"/>
      <c r="M78" s="11"/>
      <c r="N78" s="11"/>
      <c r="O78" s="11"/>
      <c r="P78" s="11"/>
      <c r="Q78" s="11"/>
      <c r="R78" s="11"/>
    </row>
    <row r="79" spans="1:32" s="1301" customFormat="1" ht="34.5" hidden="1" customHeight="1" thickBot="1" x14ac:dyDescent="0.3">
      <c r="A79" s="2287" t="s">
        <v>438</v>
      </c>
      <c r="B79" s="2288"/>
      <c r="C79" s="2288"/>
      <c r="D79" s="2288"/>
      <c r="E79" s="2288"/>
      <c r="F79" s="2288"/>
      <c r="G79" s="2288"/>
      <c r="H79" s="2288"/>
      <c r="I79" s="2288"/>
      <c r="J79" s="2288"/>
      <c r="K79" s="2288"/>
      <c r="L79" s="2288"/>
      <c r="M79" s="2288"/>
      <c r="N79" s="2288"/>
      <c r="O79" s="2288"/>
      <c r="P79" s="2288"/>
      <c r="Q79" s="2288"/>
      <c r="R79" s="2289"/>
    </row>
    <row r="80" spans="1:32" s="1301" customFormat="1" ht="15.75" hidden="1" thickBot="1" x14ac:dyDescent="0.3">
      <c r="A80" s="1282" t="s">
        <v>439</v>
      </c>
      <c r="B80" s="1340">
        <v>0</v>
      </c>
      <c r="C80" s="1340">
        <v>0</v>
      </c>
      <c r="D80" s="1341">
        <v>0</v>
      </c>
      <c r="E80" s="1341">
        <v>0</v>
      </c>
      <c r="F80" s="1341">
        <v>0</v>
      </c>
      <c r="G80" s="1341">
        <v>0</v>
      </c>
      <c r="H80" s="1341">
        <v>0</v>
      </c>
      <c r="I80" s="1341">
        <v>0</v>
      </c>
      <c r="J80" s="1341">
        <v>0</v>
      </c>
      <c r="K80" s="1341">
        <v>0</v>
      </c>
      <c r="L80" s="1341">
        <v>0</v>
      </c>
      <c r="M80" s="1341">
        <v>0</v>
      </c>
      <c r="N80" s="1341">
        <v>0</v>
      </c>
      <c r="O80" s="1341">
        <v>0</v>
      </c>
      <c r="P80" s="1341">
        <v>0</v>
      </c>
      <c r="Q80" s="1341">
        <v>0</v>
      </c>
      <c r="R80" s="1343">
        <v>0</v>
      </c>
    </row>
    <row r="81" spans="1:18" s="1301" customFormat="1" ht="15.75" hidden="1" customHeight="1" thickBot="1" x14ac:dyDescent="0.3"/>
    <row r="82" spans="1:18" s="1301" customFormat="1" ht="18.75" hidden="1" customHeight="1" thickBot="1" x14ac:dyDescent="0.3">
      <c r="A82" s="2290" t="s">
        <v>1024</v>
      </c>
      <c r="B82" s="2291"/>
      <c r="C82" s="2291"/>
      <c r="D82" s="2291"/>
      <c r="E82" s="2291"/>
      <c r="F82" s="2291"/>
      <c r="G82" s="2291"/>
      <c r="H82" s="2291"/>
      <c r="I82" s="2291"/>
      <c r="J82" s="2291"/>
      <c r="K82" s="2291"/>
      <c r="L82" s="2291"/>
      <c r="M82" s="2291"/>
      <c r="N82" s="2291"/>
      <c r="O82" s="2291"/>
      <c r="P82" s="2291"/>
      <c r="Q82" s="2291"/>
      <c r="R82" s="2292"/>
    </row>
    <row r="83" spans="1:18" s="1301" customFormat="1" ht="15.75" hidden="1" thickBot="1" x14ac:dyDescent="0.3">
      <c r="A83" s="1766" t="s">
        <v>441</v>
      </c>
      <c r="B83" s="2293" t="s">
        <v>442</v>
      </c>
      <c r="C83" s="2293"/>
      <c r="D83" s="2293"/>
      <c r="E83" s="2293"/>
      <c r="F83" s="2293"/>
      <c r="G83" s="2293"/>
      <c r="H83" s="2293"/>
      <c r="I83" s="2293"/>
      <c r="J83" s="2293"/>
      <c r="K83" s="2293"/>
      <c r="L83" s="2295" t="s">
        <v>1032</v>
      </c>
      <c r="M83" s="2293"/>
      <c r="N83" s="2293"/>
      <c r="O83" s="2293"/>
      <c r="P83" s="2293"/>
      <c r="Q83" s="2293"/>
      <c r="R83" s="2293"/>
    </row>
    <row r="84" spans="1:18" s="1301" customFormat="1" ht="15.75" hidden="1" customHeight="1" x14ac:dyDescent="0.25">
      <c r="A84" s="1898" t="s">
        <v>444</v>
      </c>
      <c r="B84" s="2378" t="s">
        <v>445</v>
      </c>
      <c r="C84" s="2378"/>
      <c r="D84" s="2378"/>
      <c r="E84" s="2378"/>
      <c r="F84" s="2378"/>
      <c r="G84" s="2378"/>
      <c r="H84" s="2378"/>
      <c r="I84" s="2378"/>
      <c r="J84" s="2378"/>
      <c r="K84" s="2378"/>
      <c r="L84" s="2378" t="s">
        <v>446</v>
      </c>
      <c r="M84" s="2378"/>
      <c r="N84" s="2378"/>
      <c r="O84" s="2378"/>
      <c r="P84" s="2378"/>
      <c r="Q84" s="2378"/>
      <c r="R84" s="2378"/>
    </row>
    <row r="85" spans="1:18" s="1301" customFormat="1" ht="15.75" hidden="1" customHeight="1" x14ac:dyDescent="0.25">
      <c r="A85" s="1722" t="s">
        <v>444</v>
      </c>
      <c r="B85" s="2279" t="s">
        <v>447</v>
      </c>
      <c r="C85" s="2279"/>
      <c r="D85" s="2279"/>
      <c r="E85" s="2279"/>
      <c r="F85" s="2279"/>
      <c r="G85" s="2279"/>
      <c r="H85" s="2279"/>
      <c r="I85" s="2279"/>
      <c r="J85" s="2279"/>
      <c r="K85" s="2279"/>
      <c r="L85" s="2279" t="s">
        <v>448</v>
      </c>
      <c r="M85" s="2279"/>
      <c r="N85" s="2279"/>
      <c r="O85" s="2279"/>
      <c r="P85" s="2279"/>
      <c r="Q85" s="2279"/>
      <c r="R85" s="2279"/>
    </row>
    <row r="86" spans="1:18" s="1301" customFormat="1" ht="15.75" hidden="1" customHeight="1" x14ac:dyDescent="0.25">
      <c r="A86" s="1722" t="s">
        <v>444</v>
      </c>
      <c r="B86" s="2279" t="s">
        <v>445</v>
      </c>
      <c r="C86" s="2279"/>
      <c r="D86" s="2279"/>
      <c r="E86" s="2279"/>
      <c r="F86" s="2279"/>
      <c r="G86" s="2279"/>
      <c r="H86" s="2279"/>
      <c r="I86" s="2279"/>
      <c r="J86" s="2279"/>
      <c r="K86" s="2279"/>
      <c r="L86" s="2279" t="s">
        <v>449</v>
      </c>
      <c r="M86" s="2279"/>
      <c r="N86" s="2279"/>
      <c r="O86" s="2279"/>
      <c r="P86" s="2279"/>
      <c r="Q86" s="2279"/>
      <c r="R86" s="2279"/>
    </row>
    <row r="87" spans="1:18" s="1301" customFormat="1" ht="15.75" hidden="1" customHeight="1" x14ac:dyDescent="0.25">
      <c r="A87" s="1722" t="s">
        <v>450</v>
      </c>
      <c r="B87" s="2279" t="s">
        <v>451</v>
      </c>
      <c r="C87" s="2279"/>
      <c r="D87" s="2279"/>
      <c r="E87" s="2279"/>
      <c r="F87" s="2279"/>
      <c r="G87" s="2279"/>
      <c r="H87" s="2279"/>
      <c r="I87" s="2279"/>
      <c r="J87" s="2279"/>
      <c r="K87" s="2279"/>
      <c r="L87" s="2279" t="s">
        <v>452</v>
      </c>
      <c r="M87" s="2279"/>
      <c r="N87" s="2279"/>
      <c r="O87" s="2279"/>
      <c r="P87" s="2279"/>
      <c r="Q87" s="2279"/>
      <c r="R87" s="2279"/>
    </row>
    <row r="88" spans="1:18" s="1301" customFormat="1" ht="15.75" hidden="1" customHeight="1" x14ac:dyDescent="0.25">
      <c r="A88" s="1722" t="s">
        <v>444</v>
      </c>
      <c r="B88" s="2279" t="s">
        <v>453</v>
      </c>
      <c r="C88" s="2279"/>
      <c r="D88" s="2279"/>
      <c r="E88" s="2279"/>
      <c r="F88" s="2279"/>
      <c r="G88" s="2279"/>
      <c r="H88" s="2279"/>
      <c r="I88" s="2279"/>
      <c r="J88" s="2279"/>
      <c r="K88" s="2279"/>
      <c r="L88" s="2279" t="s">
        <v>454</v>
      </c>
      <c r="M88" s="2279"/>
      <c r="N88" s="2279"/>
      <c r="O88" s="2279"/>
      <c r="P88" s="2279"/>
      <c r="Q88" s="2279"/>
      <c r="R88" s="2279"/>
    </row>
    <row r="89" spans="1:18" s="1301" customFormat="1" ht="15.75" hidden="1" customHeight="1" x14ac:dyDescent="0.25">
      <c r="A89" s="1722" t="s">
        <v>444</v>
      </c>
      <c r="B89" s="2279" t="s">
        <v>455</v>
      </c>
      <c r="C89" s="2279"/>
      <c r="D89" s="2279"/>
      <c r="E89" s="2279"/>
      <c r="F89" s="2279"/>
      <c r="G89" s="2279"/>
      <c r="H89" s="2279"/>
      <c r="I89" s="2279"/>
      <c r="J89" s="2279"/>
      <c r="K89" s="2279"/>
      <c r="L89" s="2279" t="s">
        <v>446</v>
      </c>
      <c r="M89" s="2279"/>
      <c r="N89" s="2279"/>
      <c r="O89" s="2279"/>
      <c r="P89" s="2279"/>
      <c r="Q89" s="2279"/>
      <c r="R89" s="2279"/>
    </row>
    <row r="90" spans="1:18" s="1301" customFormat="1" ht="15.75" hidden="1" customHeight="1" x14ac:dyDescent="0.25">
      <c r="A90" s="1722" t="s">
        <v>444</v>
      </c>
      <c r="B90" s="2279" t="s">
        <v>456</v>
      </c>
      <c r="C90" s="2279"/>
      <c r="D90" s="2279"/>
      <c r="E90" s="2279"/>
      <c r="F90" s="2279"/>
      <c r="G90" s="2279"/>
      <c r="H90" s="2279"/>
      <c r="I90" s="2279"/>
      <c r="J90" s="2279"/>
      <c r="K90" s="2279"/>
      <c r="L90" s="2279" t="s">
        <v>457</v>
      </c>
      <c r="M90" s="2279"/>
      <c r="N90" s="2279"/>
      <c r="O90" s="2279"/>
      <c r="P90" s="2279"/>
      <c r="Q90" s="2279"/>
      <c r="R90" s="2279"/>
    </row>
    <row r="91" spans="1:18" s="1301" customFormat="1" ht="15.75" hidden="1" customHeight="1" x14ac:dyDescent="0.25">
      <c r="A91" s="1722" t="s">
        <v>444</v>
      </c>
      <c r="B91" s="2279" t="s">
        <v>451</v>
      </c>
      <c r="C91" s="2279"/>
      <c r="D91" s="2279"/>
      <c r="E91" s="2279"/>
      <c r="F91" s="2279"/>
      <c r="G91" s="2279"/>
      <c r="H91" s="2279"/>
      <c r="I91" s="2279"/>
      <c r="J91" s="2279"/>
      <c r="K91" s="2279"/>
      <c r="L91" s="2279" t="s">
        <v>457</v>
      </c>
      <c r="M91" s="2279"/>
      <c r="N91" s="2279"/>
      <c r="O91" s="2279"/>
      <c r="P91" s="2279"/>
      <c r="Q91" s="2279"/>
      <c r="R91" s="2279"/>
    </row>
    <row r="92" spans="1:18" s="1301" customFormat="1" ht="15.75" hidden="1" customHeight="1" x14ac:dyDescent="0.25">
      <c r="A92" s="1722" t="s">
        <v>444</v>
      </c>
      <c r="B92" s="2279" t="s">
        <v>445</v>
      </c>
      <c r="C92" s="2279"/>
      <c r="D92" s="2279"/>
      <c r="E92" s="2279"/>
      <c r="F92" s="2279"/>
      <c r="G92" s="2279"/>
      <c r="H92" s="2279"/>
      <c r="I92" s="2279"/>
      <c r="J92" s="2279"/>
      <c r="K92" s="2279"/>
      <c r="L92" s="2279" t="s">
        <v>397</v>
      </c>
      <c r="M92" s="2279"/>
      <c r="N92" s="2279"/>
      <c r="O92" s="2279"/>
      <c r="P92" s="2279"/>
      <c r="Q92" s="2279"/>
      <c r="R92" s="2279"/>
    </row>
    <row r="93" spans="1:18" s="1301" customFormat="1" ht="15.75" hidden="1" customHeight="1" x14ac:dyDescent="0.25">
      <c r="A93" s="1722" t="s">
        <v>444</v>
      </c>
      <c r="B93" s="2279" t="s">
        <v>445</v>
      </c>
      <c r="C93" s="2279"/>
      <c r="D93" s="2279"/>
      <c r="E93" s="2279"/>
      <c r="F93" s="2279"/>
      <c r="G93" s="2279"/>
      <c r="H93" s="2279"/>
      <c r="I93" s="2279"/>
      <c r="J93" s="2279"/>
      <c r="K93" s="2279"/>
      <c r="L93" s="2279" t="s">
        <v>452</v>
      </c>
      <c r="M93" s="2279"/>
      <c r="N93" s="2279"/>
      <c r="O93" s="2279"/>
      <c r="P93" s="2279"/>
      <c r="Q93" s="2279"/>
      <c r="R93" s="2279"/>
    </row>
    <row r="94" spans="1:18" s="1301" customFormat="1" ht="15.75" hidden="1" customHeight="1" x14ac:dyDescent="0.25">
      <c r="A94" s="1722" t="s">
        <v>444</v>
      </c>
      <c r="B94" s="2279" t="s">
        <v>445</v>
      </c>
      <c r="C94" s="2279"/>
      <c r="D94" s="2279"/>
      <c r="E94" s="2279"/>
      <c r="F94" s="2279"/>
      <c r="G94" s="2279"/>
      <c r="H94" s="2279"/>
      <c r="I94" s="2279"/>
      <c r="J94" s="2279"/>
      <c r="K94" s="2279"/>
      <c r="L94" s="2279" t="s">
        <v>457</v>
      </c>
      <c r="M94" s="2279"/>
      <c r="N94" s="2279"/>
      <c r="O94" s="2279"/>
      <c r="P94" s="2279"/>
      <c r="Q94" s="2279"/>
      <c r="R94" s="2279"/>
    </row>
    <row r="95" spans="1:18" s="1301" customFormat="1" ht="15.75" hidden="1" customHeight="1" x14ac:dyDescent="0.25">
      <c r="A95" s="1722" t="s">
        <v>458</v>
      </c>
      <c r="B95" s="2281" t="s">
        <v>1012</v>
      </c>
      <c r="C95" s="2282"/>
      <c r="D95" s="2282"/>
      <c r="E95" s="2282"/>
      <c r="F95" s="2282"/>
      <c r="G95" s="2282"/>
      <c r="H95" s="2282"/>
      <c r="I95" s="2282"/>
      <c r="J95" s="2282"/>
      <c r="K95" s="2283"/>
      <c r="L95" s="2279" t="s">
        <v>454</v>
      </c>
      <c r="M95" s="2279"/>
      <c r="N95" s="2279"/>
      <c r="O95" s="2279"/>
      <c r="P95" s="2279"/>
      <c r="Q95" s="2279"/>
      <c r="R95" s="2279"/>
    </row>
    <row r="96" spans="1:18" s="1301" customFormat="1" ht="15.75" hidden="1" customHeight="1" x14ac:dyDescent="0.25">
      <c r="A96" s="1722" t="s">
        <v>444</v>
      </c>
      <c r="B96" s="2281" t="s">
        <v>1012</v>
      </c>
      <c r="C96" s="2282"/>
      <c r="D96" s="2282"/>
      <c r="E96" s="2282"/>
      <c r="F96" s="2282"/>
      <c r="G96" s="2282"/>
      <c r="H96" s="2282"/>
      <c r="I96" s="2282"/>
      <c r="J96" s="2282"/>
      <c r="K96" s="2283"/>
      <c r="L96" s="2281" t="s">
        <v>1020</v>
      </c>
      <c r="M96" s="2282"/>
      <c r="N96" s="2282"/>
      <c r="O96" s="2282"/>
      <c r="P96" s="2282"/>
      <c r="Q96" s="2282"/>
      <c r="R96" s="2283"/>
    </row>
    <row r="97" spans="1:18" s="1301" customFormat="1" ht="15.75" hidden="1" customHeight="1" x14ac:dyDescent="0.25">
      <c r="A97" s="1722" t="s">
        <v>1022</v>
      </c>
      <c r="B97" s="2281" t="s">
        <v>1004</v>
      </c>
      <c r="C97" s="2282"/>
      <c r="D97" s="2282"/>
      <c r="E97" s="2282"/>
      <c r="F97" s="2282"/>
      <c r="G97" s="2282"/>
      <c r="H97" s="2282"/>
      <c r="I97" s="2282"/>
      <c r="J97" s="2282"/>
      <c r="K97" s="2283"/>
      <c r="L97" s="2279" t="s">
        <v>457</v>
      </c>
      <c r="M97" s="2279"/>
      <c r="N97" s="2279"/>
      <c r="O97" s="2279"/>
      <c r="P97" s="2279"/>
      <c r="Q97" s="2279"/>
      <c r="R97" s="2279"/>
    </row>
    <row r="98" spans="1:18" s="1301" customFormat="1" ht="15.75" hidden="1" customHeight="1" thickBot="1" x14ac:dyDescent="0.3">
      <c r="A98" s="1723" t="s">
        <v>444</v>
      </c>
      <c r="B98" s="2294" t="s">
        <v>459</v>
      </c>
      <c r="C98" s="2294"/>
      <c r="D98" s="2294"/>
      <c r="E98" s="2294"/>
      <c r="F98" s="2294"/>
      <c r="G98" s="2294"/>
      <c r="H98" s="2294"/>
      <c r="I98" s="2294"/>
      <c r="J98" s="2294"/>
      <c r="K98" s="2294"/>
      <c r="L98" s="2294" t="s">
        <v>457</v>
      </c>
      <c r="M98" s="2294"/>
      <c r="N98" s="2294"/>
      <c r="O98" s="2294"/>
      <c r="P98" s="2294"/>
      <c r="Q98" s="2294"/>
      <c r="R98" s="2294"/>
    </row>
    <row r="99" spans="1:18" s="32" customFormat="1" ht="16.5" hidden="1" thickBot="1" x14ac:dyDescent="0.3">
      <c r="A99" s="2284" t="s">
        <v>419</v>
      </c>
      <c r="B99" s="2285"/>
      <c r="C99" s="2285"/>
      <c r="D99" s="2285"/>
      <c r="E99" s="2285"/>
      <c r="F99" s="2285"/>
      <c r="G99" s="2285"/>
      <c r="H99" s="2285"/>
      <c r="I99" s="2285"/>
      <c r="J99" s="2285"/>
      <c r="K99" s="2285"/>
      <c r="L99" s="2285"/>
      <c r="M99" s="2285"/>
      <c r="N99" s="2285"/>
      <c r="O99" s="2285"/>
      <c r="P99" s="2285"/>
      <c r="Q99" s="2285"/>
      <c r="R99" s="2286"/>
    </row>
    <row r="100" spans="1:18" s="32" customFormat="1" ht="70.5" hidden="1" customHeight="1" thickBot="1" x14ac:dyDescent="0.3">
      <c r="A100" s="129"/>
      <c r="B100" s="694" t="s">
        <v>145</v>
      </c>
      <c r="C100" s="165" t="s">
        <v>146</v>
      </c>
      <c r="D100" s="165" t="s">
        <v>147</v>
      </c>
      <c r="E100" s="165" t="s">
        <v>148</v>
      </c>
      <c r="F100" s="165" t="s">
        <v>149</v>
      </c>
      <c r="G100" s="165" t="s">
        <v>150</v>
      </c>
      <c r="H100" s="165" t="s">
        <v>151</v>
      </c>
      <c r="I100" s="165" t="s">
        <v>152</v>
      </c>
      <c r="J100" s="165" t="s">
        <v>153</v>
      </c>
      <c r="K100" s="165" t="s">
        <v>154</v>
      </c>
      <c r="L100" s="165" t="s">
        <v>155</v>
      </c>
      <c r="M100" s="165" t="s">
        <v>156</v>
      </c>
      <c r="N100" s="165" t="s">
        <v>157</v>
      </c>
      <c r="O100" s="165" t="s">
        <v>158</v>
      </c>
      <c r="P100" s="166" t="s">
        <v>159</v>
      </c>
      <c r="Q100" s="1230" t="s">
        <v>160</v>
      </c>
      <c r="R100" s="164" t="s">
        <v>161</v>
      </c>
    </row>
    <row r="101" spans="1:18" s="1301" customFormat="1" hidden="1" x14ac:dyDescent="0.25">
      <c r="A101" s="1277" t="s">
        <v>433</v>
      </c>
      <c r="B101" s="1344">
        <v>0</v>
      </c>
      <c r="C101" s="1774">
        <v>0</v>
      </c>
      <c r="D101" s="1774">
        <v>0</v>
      </c>
      <c r="E101" s="1774">
        <v>0</v>
      </c>
      <c r="F101" s="1774">
        <v>0</v>
      </c>
      <c r="G101" s="1774">
        <v>0</v>
      </c>
      <c r="H101" s="1774">
        <v>0</v>
      </c>
      <c r="I101" s="1774">
        <v>1</v>
      </c>
      <c r="J101" s="1774">
        <v>0</v>
      </c>
      <c r="K101" s="1774">
        <v>0</v>
      </c>
      <c r="L101" s="1774">
        <v>0</v>
      </c>
      <c r="M101" s="1774">
        <v>0</v>
      </c>
      <c r="N101" s="1774">
        <v>0</v>
      </c>
      <c r="O101" s="1774">
        <v>0</v>
      </c>
      <c r="P101" s="1345">
        <v>0</v>
      </c>
      <c r="Q101" s="1231">
        <f>SUM(B101:P101)</f>
        <v>1</v>
      </c>
      <c r="R101" s="1235">
        <f>SUM(Q101/Q106)</f>
        <v>1</v>
      </c>
    </row>
    <row r="102" spans="1:18" s="1301" customFormat="1" ht="15.75" hidden="1" customHeight="1" x14ac:dyDescent="0.25">
      <c r="A102" s="1278" t="s">
        <v>434</v>
      </c>
      <c r="B102" s="1348">
        <v>0</v>
      </c>
      <c r="C102" s="1769">
        <v>0</v>
      </c>
      <c r="D102" s="1769">
        <v>0</v>
      </c>
      <c r="E102" s="1769">
        <v>0</v>
      </c>
      <c r="F102" s="1769">
        <v>0</v>
      </c>
      <c r="G102" s="1769">
        <v>0</v>
      </c>
      <c r="H102" s="1769">
        <v>0</v>
      </c>
      <c r="I102" s="1769">
        <v>0</v>
      </c>
      <c r="J102" s="1769">
        <v>0</v>
      </c>
      <c r="K102" s="1769">
        <v>0</v>
      </c>
      <c r="L102" s="1769">
        <v>0</v>
      </c>
      <c r="M102" s="1769">
        <v>0</v>
      </c>
      <c r="N102" s="1769">
        <v>0</v>
      </c>
      <c r="O102" s="1769">
        <v>0</v>
      </c>
      <c r="P102" s="1349">
        <v>0</v>
      </c>
      <c r="Q102" s="1232">
        <f>SUM(B102:P102)</f>
        <v>0</v>
      </c>
      <c r="R102" s="1236">
        <f>SUM(Q102/Q106)</f>
        <v>0</v>
      </c>
    </row>
    <row r="103" spans="1:18" s="1301" customFormat="1" ht="15.75" hidden="1" customHeight="1" x14ac:dyDescent="0.25">
      <c r="A103" s="1278" t="s">
        <v>435</v>
      </c>
      <c r="B103" s="1348">
        <v>0</v>
      </c>
      <c r="C103" s="1769">
        <v>0</v>
      </c>
      <c r="D103" s="1769">
        <v>0</v>
      </c>
      <c r="E103" s="1769">
        <v>0</v>
      </c>
      <c r="F103" s="1769">
        <v>0</v>
      </c>
      <c r="G103" s="1769">
        <v>0</v>
      </c>
      <c r="H103" s="1769">
        <v>0</v>
      </c>
      <c r="I103" s="1769">
        <v>0</v>
      </c>
      <c r="J103" s="1769">
        <v>0</v>
      </c>
      <c r="K103" s="1769">
        <v>0</v>
      </c>
      <c r="L103" s="1769">
        <v>0</v>
      </c>
      <c r="M103" s="1769">
        <v>0</v>
      </c>
      <c r="N103" s="1769">
        <v>0</v>
      </c>
      <c r="O103" s="1769">
        <v>0</v>
      </c>
      <c r="P103" s="1349">
        <v>0</v>
      </c>
      <c r="Q103" s="1232">
        <f>SUM(B103:P103)</f>
        <v>0</v>
      </c>
      <c r="R103" s="1236">
        <f>SUM(Q103/Q106)</f>
        <v>0</v>
      </c>
    </row>
    <row r="104" spans="1:18" s="1301" customFormat="1" ht="15.75" hidden="1" customHeight="1" x14ac:dyDescent="0.25">
      <c r="A104" s="1278" t="s">
        <v>436</v>
      </c>
      <c r="B104" s="1348">
        <v>0</v>
      </c>
      <c r="C104" s="1769">
        <v>0</v>
      </c>
      <c r="D104" s="1769">
        <v>0</v>
      </c>
      <c r="E104" s="1769">
        <v>0</v>
      </c>
      <c r="F104" s="1769">
        <v>0</v>
      </c>
      <c r="G104" s="1769">
        <v>0</v>
      </c>
      <c r="H104" s="1769">
        <v>0</v>
      </c>
      <c r="I104" s="1769">
        <v>0</v>
      </c>
      <c r="J104" s="1769">
        <v>0</v>
      </c>
      <c r="K104" s="1769">
        <v>0</v>
      </c>
      <c r="L104" s="1769">
        <v>0</v>
      </c>
      <c r="M104" s="1769">
        <v>0</v>
      </c>
      <c r="N104" s="1769">
        <v>0</v>
      </c>
      <c r="O104" s="1769">
        <v>0</v>
      </c>
      <c r="P104" s="1349">
        <v>0</v>
      </c>
      <c r="Q104" s="1232">
        <f>SUM(B104:P104)</f>
        <v>0</v>
      </c>
      <c r="R104" s="1236">
        <f>SUM(Q104/Q106)</f>
        <v>0</v>
      </c>
    </row>
    <row r="105" spans="1:18" s="1301" customFormat="1" ht="26.25" hidden="1" thickBot="1" x14ac:dyDescent="0.3">
      <c r="A105" s="1279" t="s">
        <v>437</v>
      </c>
      <c r="B105" s="1348">
        <v>0</v>
      </c>
      <c r="C105" s="1769">
        <v>0</v>
      </c>
      <c r="D105" s="1769">
        <v>0</v>
      </c>
      <c r="E105" s="1769">
        <v>0</v>
      </c>
      <c r="F105" s="1769">
        <v>0</v>
      </c>
      <c r="G105" s="1769">
        <v>0</v>
      </c>
      <c r="H105" s="1769">
        <v>0</v>
      </c>
      <c r="I105" s="1769">
        <v>0</v>
      </c>
      <c r="J105" s="1769">
        <v>0</v>
      </c>
      <c r="K105" s="1769">
        <v>0</v>
      </c>
      <c r="L105" s="1769">
        <v>0</v>
      </c>
      <c r="M105" s="1769">
        <v>0</v>
      </c>
      <c r="N105" s="1769">
        <v>0</v>
      </c>
      <c r="O105" s="1769">
        <v>0</v>
      </c>
      <c r="P105" s="1349">
        <v>0</v>
      </c>
      <c r="Q105" s="1232">
        <f>SUM(B105:P105)</f>
        <v>0</v>
      </c>
      <c r="R105" s="1237">
        <f>SUM(Q105/Q106)</f>
        <v>0</v>
      </c>
    </row>
    <row r="106" spans="1:18" s="1301" customFormat="1" ht="16.5" hidden="1" thickTop="1" thickBot="1" x14ac:dyDescent="0.3">
      <c r="A106" s="1280" t="s">
        <v>132</v>
      </c>
      <c r="B106" s="1179">
        <f t="shared" ref="B106:Q106" si="4">SUM(B101:B105)</f>
        <v>0</v>
      </c>
      <c r="C106" s="1180">
        <f t="shared" si="4"/>
        <v>0</v>
      </c>
      <c r="D106" s="1180">
        <f t="shared" si="4"/>
        <v>0</v>
      </c>
      <c r="E106" s="1180">
        <f t="shared" si="4"/>
        <v>0</v>
      </c>
      <c r="F106" s="1180">
        <f t="shared" si="4"/>
        <v>0</v>
      </c>
      <c r="G106" s="1180">
        <f t="shared" si="4"/>
        <v>0</v>
      </c>
      <c r="H106" s="1180">
        <f t="shared" si="4"/>
        <v>0</v>
      </c>
      <c r="I106" s="1180">
        <f t="shared" si="4"/>
        <v>1</v>
      </c>
      <c r="J106" s="1180">
        <f t="shared" si="4"/>
        <v>0</v>
      </c>
      <c r="K106" s="1180">
        <f t="shared" si="4"/>
        <v>0</v>
      </c>
      <c r="L106" s="1180">
        <f t="shared" si="4"/>
        <v>0</v>
      </c>
      <c r="M106" s="1180">
        <f t="shared" si="4"/>
        <v>0</v>
      </c>
      <c r="N106" s="1180">
        <f t="shared" si="4"/>
        <v>0</v>
      </c>
      <c r="O106" s="1180">
        <f t="shared" si="4"/>
        <v>0</v>
      </c>
      <c r="P106" s="1181">
        <f t="shared" si="4"/>
        <v>0</v>
      </c>
      <c r="Q106" s="1233">
        <f t="shared" si="4"/>
        <v>1</v>
      </c>
      <c r="R106" s="1238">
        <f>SUM(Q106/Q106)</f>
        <v>1</v>
      </c>
    </row>
    <row r="107" spans="1:18" s="1301" customFormat="1" ht="15.75" hidden="1" customHeight="1" thickBot="1" x14ac:dyDescent="0.3">
      <c r="A107" s="1281" t="s">
        <v>131</v>
      </c>
      <c r="B107" s="1182">
        <f>SUM(B106/Q106)</f>
        <v>0</v>
      </c>
      <c r="C107" s="1184">
        <f>SUM(C106/Q106)</f>
        <v>0</v>
      </c>
      <c r="D107" s="1184">
        <f>SUM(D106/Q106)</f>
        <v>0</v>
      </c>
      <c r="E107" s="1184">
        <f>SUM(E106/Q106)</f>
        <v>0</v>
      </c>
      <c r="F107" s="1184">
        <f>SUM(F106/Q106)</f>
        <v>0</v>
      </c>
      <c r="G107" s="1184">
        <f>SUM(G106/Q106)</f>
        <v>0</v>
      </c>
      <c r="H107" s="1184">
        <f>SUM(H106/Q106)</f>
        <v>0</v>
      </c>
      <c r="I107" s="1184">
        <f>SUM(I106/Q106)</f>
        <v>1</v>
      </c>
      <c r="J107" s="1184">
        <f>SUM(J106/Q106)</f>
        <v>0</v>
      </c>
      <c r="K107" s="1184">
        <f>SUM(K106/Q106)</f>
        <v>0</v>
      </c>
      <c r="L107" s="1184">
        <f>SUM(L106/Q106)</f>
        <v>0</v>
      </c>
      <c r="M107" s="1184">
        <f>SUM(M106/Q106)</f>
        <v>0</v>
      </c>
      <c r="N107" s="1184">
        <f>SUM(N106/Q106)</f>
        <v>0</v>
      </c>
      <c r="O107" s="1184">
        <f>SUM(O106/Q106)</f>
        <v>0</v>
      </c>
      <c r="P107" s="1185">
        <f>SUM(P106/Q106)</f>
        <v>0</v>
      </c>
      <c r="Q107" s="1234">
        <f>SUM(B107:P107)</f>
        <v>1</v>
      </c>
      <c r="R107" s="395"/>
    </row>
    <row r="108" spans="1:18" s="1301" customFormat="1" ht="12.75" hidden="1" customHeight="1" thickBot="1" x14ac:dyDescent="0.3">
      <c r="A108" s="11"/>
      <c r="B108" s="11"/>
      <c r="C108" s="11"/>
      <c r="D108" s="11"/>
      <c r="E108" s="11"/>
      <c r="F108" s="11"/>
      <c r="G108" s="11"/>
      <c r="H108" s="11"/>
      <c r="I108" s="11"/>
      <c r="J108" s="11"/>
      <c r="K108" s="11"/>
      <c r="L108" s="11"/>
      <c r="M108" s="11"/>
      <c r="N108" s="11"/>
      <c r="O108" s="11"/>
      <c r="P108" s="11"/>
      <c r="Q108" s="11"/>
      <c r="R108" s="11"/>
    </row>
    <row r="109" spans="1:18" s="1301" customFormat="1" ht="34.5" hidden="1" customHeight="1" thickBot="1" x14ac:dyDescent="0.3">
      <c r="A109" s="2287" t="s">
        <v>438</v>
      </c>
      <c r="B109" s="2288"/>
      <c r="C109" s="2288"/>
      <c r="D109" s="2288"/>
      <c r="E109" s="2288"/>
      <c r="F109" s="2288"/>
      <c r="G109" s="2288"/>
      <c r="H109" s="2288"/>
      <c r="I109" s="2288"/>
      <c r="J109" s="2288"/>
      <c r="K109" s="2288"/>
      <c r="L109" s="2288"/>
      <c r="M109" s="2288"/>
      <c r="N109" s="2288"/>
      <c r="O109" s="2288"/>
      <c r="P109" s="2288"/>
      <c r="Q109" s="2288"/>
      <c r="R109" s="2289"/>
    </row>
    <row r="110" spans="1:18" s="1301" customFormat="1" ht="15.75" hidden="1" thickBot="1" x14ac:dyDescent="0.3">
      <c r="A110" s="1282" t="s">
        <v>439</v>
      </c>
      <c r="B110" s="1340">
        <v>0</v>
      </c>
      <c r="C110" s="1341">
        <v>0</v>
      </c>
      <c r="D110" s="1341">
        <v>0</v>
      </c>
      <c r="E110" s="1341">
        <v>0</v>
      </c>
      <c r="F110" s="1341">
        <v>0</v>
      </c>
      <c r="G110" s="1341">
        <v>0</v>
      </c>
      <c r="H110" s="1341">
        <v>0</v>
      </c>
      <c r="I110" s="1341">
        <v>0</v>
      </c>
      <c r="J110" s="1341">
        <v>0</v>
      </c>
      <c r="K110" s="1341">
        <v>0</v>
      </c>
      <c r="L110" s="1341">
        <v>0</v>
      </c>
      <c r="M110" s="1341">
        <v>0</v>
      </c>
      <c r="N110" s="1341">
        <v>0</v>
      </c>
      <c r="O110" s="1341">
        <v>0</v>
      </c>
      <c r="P110" s="1341">
        <v>0</v>
      </c>
      <c r="Q110" s="1342">
        <v>0</v>
      </c>
      <c r="R110" s="1343">
        <v>0</v>
      </c>
    </row>
    <row r="111" spans="1:18" s="1301" customFormat="1" ht="15.75" hidden="1" customHeight="1" thickBot="1" x14ac:dyDescent="0.3"/>
    <row r="112" spans="1:18" s="1301" customFormat="1" ht="18.75" hidden="1" customHeight="1" thickBot="1" x14ac:dyDescent="0.3">
      <c r="A112" s="2290" t="s">
        <v>440</v>
      </c>
      <c r="B112" s="2291"/>
      <c r="C112" s="2291"/>
      <c r="D112" s="2291"/>
      <c r="E112" s="2291"/>
      <c r="F112" s="2291"/>
      <c r="G112" s="2291"/>
      <c r="H112" s="2291"/>
      <c r="I112" s="2291"/>
      <c r="J112" s="2291"/>
      <c r="K112" s="2291"/>
      <c r="L112" s="2291"/>
      <c r="M112" s="2291"/>
      <c r="N112" s="2291"/>
      <c r="O112" s="2291"/>
      <c r="P112" s="2291"/>
      <c r="Q112" s="2291"/>
      <c r="R112" s="2292"/>
    </row>
    <row r="113" spans="1:20" s="1301" customFormat="1" hidden="1" x14ac:dyDescent="0.25">
      <c r="A113" s="1766" t="s">
        <v>441</v>
      </c>
      <c r="B113" s="2293" t="s">
        <v>442</v>
      </c>
      <c r="C113" s="2293"/>
      <c r="D113" s="2293"/>
      <c r="E113" s="2293"/>
      <c r="F113" s="2293"/>
      <c r="G113" s="2293"/>
      <c r="H113" s="2293"/>
      <c r="I113" s="2293"/>
      <c r="J113" s="2293"/>
      <c r="K113" s="2293"/>
      <c r="L113" s="2293" t="s">
        <v>443</v>
      </c>
      <c r="M113" s="2293"/>
      <c r="N113" s="2293"/>
      <c r="O113" s="2293"/>
      <c r="P113" s="2293"/>
      <c r="Q113" s="2293"/>
      <c r="R113" s="2293"/>
      <c r="S113" s="1612"/>
      <c r="T113" s="1612"/>
    </row>
    <row r="114" spans="1:20" s="1301" customFormat="1" ht="15.75" hidden="1" customHeight="1" x14ac:dyDescent="0.25">
      <c r="A114" s="1722" t="s">
        <v>444</v>
      </c>
      <c r="B114" s="2279" t="s">
        <v>445</v>
      </c>
      <c r="C114" s="2279"/>
      <c r="D114" s="2279"/>
      <c r="E114" s="2279"/>
      <c r="F114" s="2279"/>
      <c r="G114" s="2279"/>
      <c r="H114" s="2279"/>
      <c r="I114" s="2279"/>
      <c r="J114" s="2279"/>
      <c r="K114" s="2279"/>
      <c r="L114" s="2279" t="s">
        <v>452</v>
      </c>
      <c r="M114" s="2279"/>
      <c r="N114" s="2279"/>
      <c r="O114" s="2279"/>
      <c r="P114" s="2279"/>
      <c r="Q114" s="2279"/>
      <c r="R114" s="2279"/>
      <c r="S114" s="1612"/>
      <c r="T114" s="1721"/>
    </row>
    <row r="115" spans="1:20" s="1301" customFormat="1" ht="15.75" hidden="1" customHeight="1" x14ac:dyDescent="0.25">
      <c r="A115" s="1722" t="s">
        <v>458</v>
      </c>
      <c r="B115" s="2279" t="s">
        <v>459</v>
      </c>
      <c r="C115" s="2279"/>
      <c r="D115" s="2279"/>
      <c r="E115" s="2279"/>
      <c r="F115" s="2279"/>
      <c r="G115" s="2279"/>
      <c r="H115" s="2279"/>
      <c r="I115" s="2279"/>
      <c r="J115" s="2279"/>
      <c r="K115" s="2279"/>
      <c r="L115" s="2279" t="s">
        <v>457</v>
      </c>
      <c r="M115" s="2279"/>
      <c r="N115" s="2279"/>
      <c r="O115" s="2279"/>
      <c r="P115" s="2279"/>
      <c r="Q115" s="2279"/>
      <c r="R115" s="2279"/>
      <c r="S115" s="1612"/>
      <c r="T115" s="1721"/>
    </row>
    <row r="116" spans="1:20" s="1301" customFormat="1" ht="15.75" hidden="1" customHeight="1" x14ac:dyDescent="0.25">
      <c r="A116" s="1722" t="s">
        <v>458</v>
      </c>
      <c r="B116" s="2279" t="s">
        <v>460</v>
      </c>
      <c r="C116" s="2279"/>
      <c r="D116" s="2279"/>
      <c r="E116" s="2279"/>
      <c r="F116" s="2279"/>
      <c r="G116" s="2279"/>
      <c r="H116" s="2279"/>
      <c r="I116" s="2279"/>
      <c r="J116" s="2279"/>
      <c r="K116" s="2279"/>
      <c r="L116" s="2279" t="s">
        <v>457</v>
      </c>
      <c r="M116" s="2279"/>
      <c r="N116" s="2279"/>
      <c r="O116" s="2279"/>
      <c r="P116" s="2279"/>
      <c r="Q116" s="2279"/>
      <c r="R116" s="2279"/>
      <c r="S116" s="1612"/>
      <c r="T116" s="1721"/>
    </row>
    <row r="117" spans="1:20" s="1301" customFormat="1" ht="15.75" hidden="1" customHeight="1" x14ac:dyDescent="0.25">
      <c r="A117" s="1722" t="s">
        <v>444</v>
      </c>
      <c r="B117" s="2279" t="s">
        <v>445</v>
      </c>
      <c r="C117" s="2279"/>
      <c r="D117" s="2279"/>
      <c r="E117" s="2279"/>
      <c r="F117" s="2279"/>
      <c r="G117" s="2279"/>
      <c r="H117" s="2279"/>
      <c r="I117" s="2279"/>
      <c r="J117" s="2279"/>
      <c r="K117" s="2279"/>
      <c r="L117" s="2279" t="s">
        <v>452</v>
      </c>
      <c r="M117" s="2279"/>
      <c r="N117" s="2279"/>
      <c r="O117" s="2279"/>
      <c r="P117" s="2279"/>
      <c r="Q117" s="2279"/>
      <c r="R117" s="2279"/>
      <c r="S117" s="1612"/>
      <c r="T117" s="1721"/>
    </row>
    <row r="118" spans="1:20" s="1301" customFormat="1" ht="15.75" hidden="1" customHeight="1" x14ac:dyDescent="0.25">
      <c r="A118" s="1722" t="s">
        <v>444</v>
      </c>
      <c r="B118" s="2279" t="s">
        <v>461</v>
      </c>
      <c r="C118" s="2279"/>
      <c r="D118" s="2279"/>
      <c r="E118" s="2279"/>
      <c r="F118" s="2279"/>
      <c r="G118" s="2279"/>
      <c r="H118" s="2279"/>
      <c r="I118" s="2279"/>
      <c r="J118" s="2279"/>
      <c r="K118" s="2279"/>
      <c r="L118" s="2279" t="s">
        <v>457</v>
      </c>
      <c r="M118" s="2279"/>
      <c r="N118" s="2279"/>
      <c r="O118" s="2279"/>
      <c r="P118" s="2279"/>
      <c r="Q118" s="2279"/>
      <c r="R118" s="2279"/>
      <c r="S118" s="1612"/>
      <c r="T118" s="1721"/>
    </row>
    <row r="119" spans="1:20" s="1301" customFormat="1" ht="15.75" hidden="1" customHeight="1" x14ac:dyDescent="0.25">
      <c r="A119" s="1722" t="s">
        <v>458</v>
      </c>
      <c r="B119" s="2279" t="s">
        <v>461</v>
      </c>
      <c r="C119" s="2279"/>
      <c r="D119" s="2279"/>
      <c r="E119" s="2279"/>
      <c r="F119" s="2279"/>
      <c r="G119" s="2279"/>
      <c r="H119" s="2279"/>
      <c r="I119" s="2279"/>
      <c r="J119" s="2279"/>
      <c r="K119" s="2279"/>
      <c r="L119" s="2279" t="s">
        <v>457</v>
      </c>
      <c r="M119" s="2279"/>
      <c r="N119" s="2279"/>
      <c r="O119" s="2279"/>
      <c r="P119" s="2279"/>
      <c r="Q119" s="2279"/>
      <c r="R119" s="2279"/>
      <c r="S119" s="1612"/>
      <c r="T119" s="1721"/>
    </row>
    <row r="120" spans="1:20" s="1301" customFormat="1" ht="15.75" hidden="1" customHeight="1" x14ac:dyDescent="0.25">
      <c r="A120" s="1722" t="s">
        <v>444</v>
      </c>
      <c r="B120" s="2279" t="s">
        <v>461</v>
      </c>
      <c r="C120" s="2279"/>
      <c r="D120" s="2279"/>
      <c r="E120" s="2279"/>
      <c r="F120" s="2279"/>
      <c r="G120" s="2279"/>
      <c r="H120" s="2279"/>
      <c r="I120" s="2279"/>
      <c r="J120" s="2279"/>
      <c r="K120" s="2279"/>
      <c r="L120" s="2279" t="s">
        <v>457</v>
      </c>
      <c r="M120" s="2279"/>
      <c r="N120" s="2279"/>
      <c r="O120" s="2279"/>
      <c r="P120" s="2279"/>
      <c r="Q120" s="2279"/>
      <c r="R120" s="2279"/>
      <c r="S120" s="1612"/>
      <c r="T120" s="1721"/>
    </row>
    <row r="121" spans="1:20" s="1301" customFormat="1" ht="15.75" hidden="1" customHeight="1" x14ac:dyDescent="0.25">
      <c r="A121" s="1722" t="s">
        <v>444</v>
      </c>
      <c r="B121" s="2279" t="s">
        <v>460</v>
      </c>
      <c r="C121" s="2279"/>
      <c r="D121" s="2279"/>
      <c r="E121" s="2279"/>
      <c r="F121" s="2279"/>
      <c r="G121" s="2279"/>
      <c r="H121" s="2279"/>
      <c r="I121" s="2279"/>
      <c r="J121" s="2279"/>
      <c r="K121" s="2279"/>
      <c r="L121" s="2279" t="s">
        <v>457</v>
      </c>
      <c r="M121" s="2279"/>
      <c r="N121" s="2279"/>
      <c r="O121" s="2279"/>
      <c r="P121" s="2279"/>
      <c r="Q121" s="2279"/>
      <c r="R121" s="2279"/>
      <c r="S121" s="1612"/>
      <c r="T121" s="1721"/>
    </row>
    <row r="122" spans="1:20" s="1301" customFormat="1" ht="15.75" hidden="1" customHeight="1" thickBot="1" x14ac:dyDescent="0.3">
      <c r="A122" s="1723" t="s">
        <v>458</v>
      </c>
      <c r="B122" s="2294" t="s">
        <v>461</v>
      </c>
      <c r="C122" s="2294"/>
      <c r="D122" s="2294"/>
      <c r="E122" s="2294"/>
      <c r="F122" s="2294"/>
      <c r="G122" s="2294"/>
      <c r="H122" s="2294"/>
      <c r="I122" s="2294"/>
      <c r="J122" s="2294"/>
      <c r="K122" s="2294"/>
      <c r="L122" s="2294" t="s">
        <v>462</v>
      </c>
      <c r="M122" s="2294"/>
      <c r="N122" s="2294"/>
      <c r="O122" s="2294"/>
      <c r="P122" s="2294"/>
      <c r="Q122" s="2294"/>
      <c r="R122" s="2294"/>
      <c r="S122" s="1612"/>
      <c r="T122" s="1721"/>
    </row>
    <row r="123" spans="1:20" s="32" customFormat="1" ht="15.95" hidden="1" customHeight="1" thickBot="1" x14ac:dyDescent="0.3">
      <c r="A123" s="2307" t="s">
        <v>420</v>
      </c>
      <c r="B123" s="2308"/>
      <c r="C123" s="2308"/>
      <c r="D123" s="2308"/>
      <c r="E123" s="2308"/>
      <c r="F123" s="2308"/>
      <c r="G123" s="2308"/>
      <c r="H123" s="2308"/>
      <c r="I123" s="2308"/>
      <c r="J123" s="2308"/>
      <c r="K123" s="2308"/>
      <c r="L123" s="2308"/>
      <c r="M123" s="2308"/>
      <c r="N123" s="2308"/>
      <c r="O123" s="2308"/>
      <c r="P123" s="2308"/>
      <c r="Q123" s="2308"/>
      <c r="R123" s="2309"/>
    </row>
    <row r="124" spans="1:20" s="32" customFormat="1" ht="70.5" hidden="1" customHeight="1" thickBot="1" x14ac:dyDescent="0.3">
      <c r="A124" s="129"/>
      <c r="B124" s="694" t="s">
        <v>145</v>
      </c>
      <c r="C124" s="165" t="s">
        <v>146</v>
      </c>
      <c r="D124" s="165" t="s">
        <v>147</v>
      </c>
      <c r="E124" s="165" t="s">
        <v>148</v>
      </c>
      <c r="F124" s="165" t="s">
        <v>149</v>
      </c>
      <c r="G124" s="165" t="s">
        <v>150</v>
      </c>
      <c r="H124" s="165" t="s">
        <v>151</v>
      </c>
      <c r="I124" s="165" t="s">
        <v>152</v>
      </c>
      <c r="J124" s="165" t="s">
        <v>153</v>
      </c>
      <c r="K124" s="165" t="s">
        <v>154</v>
      </c>
      <c r="L124" s="165" t="s">
        <v>155</v>
      </c>
      <c r="M124" s="165" t="s">
        <v>156</v>
      </c>
      <c r="N124" s="165" t="s">
        <v>157</v>
      </c>
      <c r="O124" s="165" t="s">
        <v>158</v>
      </c>
      <c r="P124" s="166" t="s">
        <v>159</v>
      </c>
      <c r="Q124" s="1230" t="s">
        <v>160</v>
      </c>
      <c r="R124" s="164" t="s">
        <v>161</v>
      </c>
    </row>
    <row r="125" spans="1:20" s="1301" customFormat="1" hidden="1" x14ac:dyDescent="0.25">
      <c r="A125" s="1277" t="s">
        <v>433</v>
      </c>
      <c r="B125" s="1344">
        <v>0</v>
      </c>
      <c r="C125" s="1774">
        <v>0</v>
      </c>
      <c r="D125" s="1774">
        <v>0</v>
      </c>
      <c r="E125" s="1774">
        <v>0</v>
      </c>
      <c r="F125" s="1774">
        <v>0</v>
      </c>
      <c r="G125" s="1774">
        <v>0</v>
      </c>
      <c r="H125" s="1774">
        <v>0</v>
      </c>
      <c r="I125" s="1774">
        <v>0</v>
      </c>
      <c r="J125" s="1774">
        <v>0</v>
      </c>
      <c r="K125" s="1774">
        <v>0</v>
      </c>
      <c r="L125" s="1774">
        <v>0</v>
      </c>
      <c r="M125" s="1774">
        <v>0</v>
      </c>
      <c r="N125" s="1774">
        <v>0</v>
      </c>
      <c r="O125" s="1774">
        <v>0</v>
      </c>
      <c r="P125" s="1345">
        <v>0</v>
      </c>
      <c r="Q125" s="1231">
        <f>SUM(B125:P125)</f>
        <v>0</v>
      </c>
      <c r="R125" s="1609">
        <v>0</v>
      </c>
    </row>
    <row r="126" spans="1:20" s="1301" customFormat="1" ht="15.75" hidden="1" customHeight="1" x14ac:dyDescent="0.25">
      <c r="A126" s="1278" t="s">
        <v>434</v>
      </c>
      <c r="B126" s="1348">
        <v>0</v>
      </c>
      <c r="C126" s="1769">
        <v>0</v>
      </c>
      <c r="D126" s="1769">
        <v>0</v>
      </c>
      <c r="E126" s="1769">
        <v>0</v>
      </c>
      <c r="F126" s="1769">
        <v>0</v>
      </c>
      <c r="G126" s="1769">
        <v>0</v>
      </c>
      <c r="H126" s="1769">
        <v>0</v>
      </c>
      <c r="I126" s="1769">
        <v>0</v>
      </c>
      <c r="J126" s="1769">
        <v>0</v>
      </c>
      <c r="K126" s="1769">
        <v>0</v>
      </c>
      <c r="L126" s="1769">
        <v>0</v>
      </c>
      <c r="M126" s="1769">
        <v>0</v>
      </c>
      <c r="N126" s="1769">
        <v>0</v>
      </c>
      <c r="O126" s="1769">
        <v>0</v>
      </c>
      <c r="P126" s="1349">
        <v>0</v>
      </c>
      <c r="Q126" s="1232">
        <f>SUM(B126:P126)</f>
        <v>0</v>
      </c>
      <c r="R126" s="1610">
        <v>0</v>
      </c>
    </row>
    <row r="127" spans="1:20" s="1301" customFormat="1" ht="15.75" hidden="1" customHeight="1" x14ac:dyDescent="0.25">
      <c r="A127" s="1278" t="s">
        <v>435</v>
      </c>
      <c r="B127" s="1348">
        <v>0</v>
      </c>
      <c r="C127" s="1769">
        <v>0</v>
      </c>
      <c r="D127" s="1769">
        <v>0</v>
      </c>
      <c r="E127" s="1769">
        <v>0</v>
      </c>
      <c r="F127" s="1769">
        <v>0</v>
      </c>
      <c r="G127" s="1769">
        <v>0</v>
      </c>
      <c r="H127" s="1769">
        <v>0</v>
      </c>
      <c r="I127" s="1769">
        <v>0</v>
      </c>
      <c r="J127" s="1769">
        <v>0</v>
      </c>
      <c r="K127" s="1769">
        <v>0</v>
      </c>
      <c r="L127" s="1769">
        <v>0</v>
      </c>
      <c r="M127" s="1769">
        <v>0</v>
      </c>
      <c r="N127" s="1769">
        <v>0</v>
      </c>
      <c r="O127" s="1769">
        <v>0</v>
      </c>
      <c r="P127" s="1349">
        <v>0</v>
      </c>
      <c r="Q127" s="1232">
        <f>SUM(B127:P127)</f>
        <v>0</v>
      </c>
      <c r="R127" s="1610">
        <v>0</v>
      </c>
    </row>
    <row r="128" spans="1:20" s="1301" customFormat="1" ht="15.75" hidden="1" customHeight="1" x14ac:dyDescent="0.25">
      <c r="A128" s="1278" t="s">
        <v>436</v>
      </c>
      <c r="B128" s="1348">
        <v>0</v>
      </c>
      <c r="C128" s="1769">
        <v>0</v>
      </c>
      <c r="D128" s="1769">
        <v>0</v>
      </c>
      <c r="E128" s="1769">
        <v>0</v>
      </c>
      <c r="F128" s="1769">
        <v>0</v>
      </c>
      <c r="G128" s="1769">
        <v>0</v>
      </c>
      <c r="H128" s="1769">
        <v>0</v>
      </c>
      <c r="I128" s="1769">
        <v>0</v>
      </c>
      <c r="J128" s="1769">
        <v>0</v>
      </c>
      <c r="K128" s="1769">
        <v>0</v>
      </c>
      <c r="L128" s="1769">
        <v>0</v>
      </c>
      <c r="M128" s="1769">
        <v>0</v>
      </c>
      <c r="N128" s="1769">
        <v>0</v>
      </c>
      <c r="O128" s="1769">
        <v>0</v>
      </c>
      <c r="P128" s="1349">
        <v>0</v>
      </c>
      <c r="Q128" s="1232">
        <f>SUM(B128:P128)</f>
        <v>0</v>
      </c>
      <c r="R128" s="1610">
        <v>0</v>
      </c>
    </row>
    <row r="129" spans="1:18" s="1301" customFormat="1" ht="26.25" hidden="1" thickBot="1" x14ac:dyDescent="0.3">
      <c r="A129" s="1279" t="s">
        <v>437</v>
      </c>
      <c r="B129" s="1348">
        <v>0</v>
      </c>
      <c r="C129" s="1769">
        <v>0</v>
      </c>
      <c r="D129" s="1769">
        <v>0</v>
      </c>
      <c r="E129" s="1769">
        <v>0</v>
      </c>
      <c r="F129" s="1769">
        <v>0</v>
      </c>
      <c r="G129" s="1769">
        <v>0</v>
      </c>
      <c r="H129" s="1769">
        <v>0</v>
      </c>
      <c r="I129" s="1769">
        <v>0</v>
      </c>
      <c r="J129" s="1769">
        <v>0</v>
      </c>
      <c r="K129" s="1769">
        <v>0</v>
      </c>
      <c r="L129" s="1769">
        <v>0</v>
      </c>
      <c r="M129" s="1769">
        <v>0</v>
      </c>
      <c r="N129" s="1769">
        <v>0</v>
      </c>
      <c r="O129" s="1769">
        <v>0</v>
      </c>
      <c r="P129" s="1349">
        <v>0</v>
      </c>
      <c r="Q129" s="1232">
        <f>SUM(B129:P129)</f>
        <v>0</v>
      </c>
      <c r="R129" s="1611">
        <v>0</v>
      </c>
    </row>
    <row r="130" spans="1:18" s="1301" customFormat="1" ht="16.5" hidden="1" thickTop="1" thickBot="1" x14ac:dyDescent="0.3">
      <c r="A130" s="1280" t="s">
        <v>132</v>
      </c>
      <c r="B130" s="1179">
        <f t="shared" ref="B130:P130" si="5">SUM(B125:B129)</f>
        <v>0</v>
      </c>
      <c r="C130" s="1180">
        <f t="shared" si="5"/>
        <v>0</v>
      </c>
      <c r="D130" s="1180">
        <f t="shared" si="5"/>
        <v>0</v>
      </c>
      <c r="E130" s="1180">
        <f t="shared" si="5"/>
        <v>0</v>
      </c>
      <c r="F130" s="1180">
        <f t="shared" si="5"/>
        <v>0</v>
      </c>
      <c r="G130" s="1180">
        <f t="shared" si="5"/>
        <v>0</v>
      </c>
      <c r="H130" s="1180">
        <f t="shared" si="5"/>
        <v>0</v>
      </c>
      <c r="I130" s="1180">
        <f t="shared" si="5"/>
        <v>0</v>
      </c>
      <c r="J130" s="1180">
        <f t="shared" si="5"/>
        <v>0</v>
      </c>
      <c r="K130" s="1180">
        <f t="shared" si="5"/>
        <v>0</v>
      </c>
      <c r="L130" s="1180">
        <f t="shared" si="5"/>
        <v>0</v>
      </c>
      <c r="M130" s="1180">
        <f t="shared" si="5"/>
        <v>0</v>
      </c>
      <c r="N130" s="1180">
        <f t="shared" si="5"/>
        <v>0</v>
      </c>
      <c r="O130" s="1180">
        <f t="shared" si="5"/>
        <v>0</v>
      </c>
      <c r="P130" s="1181">
        <f t="shared" si="5"/>
        <v>0</v>
      </c>
      <c r="Q130" s="1233">
        <f>SUM(Q125:Q129)</f>
        <v>0</v>
      </c>
      <c r="R130" s="1238">
        <v>0</v>
      </c>
    </row>
    <row r="131" spans="1:18" s="1301" customFormat="1" ht="15.75" hidden="1" customHeight="1" thickBot="1" x14ac:dyDescent="0.3">
      <c r="A131" s="1281" t="s">
        <v>131</v>
      </c>
      <c r="B131" s="1595">
        <v>0</v>
      </c>
      <c r="C131" s="1596">
        <v>0</v>
      </c>
      <c r="D131" s="1596">
        <v>0</v>
      </c>
      <c r="E131" s="1596">
        <v>0</v>
      </c>
      <c r="F131" s="1596">
        <v>0</v>
      </c>
      <c r="G131" s="1596">
        <v>0</v>
      </c>
      <c r="H131" s="1596">
        <v>0</v>
      </c>
      <c r="I131" s="1596">
        <v>0</v>
      </c>
      <c r="J131" s="1596">
        <v>0</v>
      </c>
      <c r="K131" s="1596">
        <v>0</v>
      </c>
      <c r="L131" s="1596">
        <v>0</v>
      </c>
      <c r="M131" s="1596">
        <v>0</v>
      </c>
      <c r="N131" s="1596">
        <v>0</v>
      </c>
      <c r="O131" s="1596">
        <v>0</v>
      </c>
      <c r="P131" s="1597">
        <v>0</v>
      </c>
      <c r="Q131" s="1234">
        <v>0</v>
      </c>
      <c r="R131" s="395"/>
    </row>
    <row r="132" spans="1:18" s="1301" customFormat="1" ht="12.75" hidden="1" customHeight="1" thickBot="1" x14ac:dyDescent="0.3">
      <c r="A132" s="11"/>
      <c r="B132" s="11"/>
      <c r="C132" s="11"/>
      <c r="D132" s="11"/>
      <c r="E132" s="11"/>
      <c r="F132" s="11"/>
      <c r="G132" s="11"/>
      <c r="H132" s="11"/>
      <c r="I132" s="11"/>
      <c r="J132" s="11"/>
      <c r="K132" s="11"/>
      <c r="L132" s="11"/>
      <c r="M132" s="11"/>
      <c r="N132" s="11"/>
      <c r="O132" s="11"/>
      <c r="P132" s="11"/>
      <c r="Q132" s="11"/>
      <c r="R132" s="11"/>
    </row>
    <row r="133" spans="1:18" s="1301" customFormat="1" ht="34.5" hidden="1" customHeight="1" thickBot="1" x14ac:dyDescent="0.3">
      <c r="A133" s="2287" t="s">
        <v>438</v>
      </c>
      <c r="B133" s="2288"/>
      <c r="C133" s="2288"/>
      <c r="D133" s="2288"/>
      <c r="E133" s="2288"/>
      <c r="F133" s="2288"/>
      <c r="G133" s="2288"/>
      <c r="H133" s="2288"/>
      <c r="I133" s="2288"/>
      <c r="J133" s="2288"/>
      <c r="K133" s="2288"/>
      <c r="L133" s="2288"/>
      <c r="M133" s="2288"/>
      <c r="N133" s="2288"/>
      <c r="O133" s="2288"/>
      <c r="P133" s="2288"/>
      <c r="Q133" s="2288"/>
      <c r="R133" s="2289"/>
    </row>
    <row r="134" spans="1:18" s="1301" customFormat="1" ht="15.75" hidden="1" thickBot="1" x14ac:dyDescent="0.3">
      <c r="A134" s="1282" t="s">
        <v>439</v>
      </c>
      <c r="B134" s="1340">
        <v>0</v>
      </c>
      <c r="C134" s="1341">
        <v>0</v>
      </c>
      <c r="D134" s="1341">
        <v>0</v>
      </c>
      <c r="E134" s="1341">
        <v>0</v>
      </c>
      <c r="F134" s="1341">
        <v>0</v>
      </c>
      <c r="G134" s="1341">
        <v>0</v>
      </c>
      <c r="H134" s="1341">
        <v>0</v>
      </c>
      <c r="I134" s="1341">
        <v>0</v>
      </c>
      <c r="J134" s="1341">
        <v>0</v>
      </c>
      <c r="K134" s="1341">
        <v>0</v>
      </c>
      <c r="L134" s="1341">
        <v>0</v>
      </c>
      <c r="M134" s="1341">
        <v>0</v>
      </c>
      <c r="N134" s="1341">
        <v>0</v>
      </c>
      <c r="O134" s="1341">
        <v>0</v>
      </c>
      <c r="P134" s="1341">
        <v>0</v>
      </c>
      <c r="Q134" s="1342">
        <v>0</v>
      </c>
      <c r="R134" s="1343">
        <v>0</v>
      </c>
    </row>
    <row r="135" spans="1:18" s="1301" customFormat="1" ht="15.75" hidden="1" customHeight="1" thickBot="1" x14ac:dyDescent="0.3"/>
    <row r="136" spans="1:18" s="1301" customFormat="1" ht="18.75" hidden="1" customHeight="1" thickBot="1" x14ac:dyDescent="0.3">
      <c r="A136" s="2290" t="s">
        <v>440</v>
      </c>
      <c r="B136" s="2291"/>
      <c r="C136" s="2291"/>
      <c r="D136" s="2291"/>
      <c r="E136" s="2291"/>
      <c r="F136" s="2291"/>
      <c r="G136" s="2291"/>
      <c r="H136" s="2291"/>
      <c r="I136" s="2291"/>
      <c r="J136" s="2291"/>
      <c r="K136" s="2291"/>
      <c r="L136" s="2291"/>
      <c r="M136" s="2291"/>
      <c r="N136" s="2291"/>
      <c r="O136" s="2291"/>
      <c r="P136" s="2291"/>
      <c r="Q136" s="2291"/>
      <c r="R136" s="2292"/>
    </row>
    <row r="137" spans="1:18" s="1301" customFormat="1" ht="15.75" hidden="1" thickBot="1" x14ac:dyDescent="0.3">
      <c r="A137" s="1766" t="s">
        <v>441</v>
      </c>
      <c r="B137" s="2293" t="s">
        <v>442</v>
      </c>
      <c r="C137" s="2293"/>
      <c r="D137" s="2293"/>
      <c r="E137" s="2293"/>
      <c r="F137" s="2293"/>
      <c r="G137" s="2293"/>
      <c r="H137" s="2293"/>
      <c r="I137" s="2293"/>
      <c r="J137" s="2293"/>
      <c r="K137" s="2293"/>
      <c r="L137" s="2295" t="s">
        <v>443</v>
      </c>
      <c r="M137" s="2293"/>
      <c r="N137" s="2293"/>
      <c r="O137" s="2293"/>
      <c r="P137" s="2293"/>
      <c r="Q137" s="2293"/>
      <c r="R137" s="2293"/>
    </row>
    <row r="138" spans="1:18" s="1301" customFormat="1" ht="15.75" hidden="1" customHeight="1" x14ac:dyDescent="0.25">
      <c r="A138" s="1337" t="s">
        <v>463</v>
      </c>
      <c r="B138" s="2306" t="s">
        <v>445</v>
      </c>
      <c r="C138" s="2306"/>
      <c r="D138" s="2306"/>
      <c r="E138" s="2306"/>
      <c r="F138" s="2306"/>
      <c r="G138" s="2306"/>
      <c r="H138" s="2306"/>
      <c r="I138" s="2306"/>
      <c r="J138" s="2306"/>
      <c r="K138" s="2306"/>
      <c r="L138" s="2306" t="s">
        <v>452</v>
      </c>
      <c r="M138" s="2306"/>
      <c r="N138" s="2306"/>
      <c r="O138" s="2306"/>
      <c r="P138" s="2306"/>
      <c r="Q138" s="2306"/>
      <c r="R138" s="2310"/>
    </row>
    <row r="139" spans="1:18" s="1301" customFormat="1" ht="15.75" hidden="1" customHeight="1" x14ac:dyDescent="0.25">
      <c r="A139" s="1338" t="s">
        <v>444</v>
      </c>
      <c r="B139" s="2304" t="s">
        <v>464</v>
      </c>
      <c r="C139" s="2304"/>
      <c r="D139" s="2304"/>
      <c r="E139" s="2304"/>
      <c r="F139" s="2304"/>
      <c r="G139" s="2304"/>
      <c r="H139" s="2304"/>
      <c r="I139" s="2304"/>
      <c r="J139" s="2304"/>
      <c r="K139" s="2304"/>
      <c r="L139" s="2304" t="s">
        <v>397</v>
      </c>
      <c r="M139" s="2304"/>
      <c r="N139" s="2304"/>
      <c r="O139" s="2304"/>
      <c r="P139" s="2304"/>
      <c r="Q139" s="2304"/>
      <c r="R139" s="2305"/>
    </row>
    <row r="140" spans="1:18" s="1301" customFormat="1" ht="15.75" hidden="1" customHeight="1" x14ac:dyDescent="0.25">
      <c r="A140" s="1338" t="s">
        <v>444</v>
      </c>
      <c r="B140" s="2304" t="s">
        <v>445</v>
      </c>
      <c r="C140" s="2304"/>
      <c r="D140" s="2304"/>
      <c r="E140" s="2304"/>
      <c r="F140" s="2304"/>
      <c r="G140" s="2304"/>
      <c r="H140" s="2304"/>
      <c r="I140" s="2304"/>
      <c r="J140" s="2304"/>
      <c r="K140" s="2304"/>
      <c r="L140" s="2304" t="s">
        <v>449</v>
      </c>
      <c r="M140" s="2304"/>
      <c r="N140" s="2304"/>
      <c r="O140" s="2304"/>
      <c r="P140" s="2304"/>
      <c r="Q140" s="2304"/>
      <c r="R140" s="2305"/>
    </row>
    <row r="141" spans="1:18" s="1301" customFormat="1" ht="15.75" hidden="1" customHeight="1" x14ac:dyDescent="0.25">
      <c r="A141" s="1338" t="s">
        <v>444</v>
      </c>
      <c r="B141" s="2304" t="s">
        <v>445</v>
      </c>
      <c r="C141" s="2304"/>
      <c r="D141" s="2304"/>
      <c r="E141" s="2304"/>
      <c r="F141" s="2304"/>
      <c r="G141" s="2304"/>
      <c r="H141" s="2304"/>
      <c r="I141" s="2304"/>
      <c r="J141" s="2304"/>
      <c r="K141" s="2304"/>
      <c r="L141" s="2304" t="s">
        <v>452</v>
      </c>
      <c r="M141" s="2304"/>
      <c r="N141" s="2304"/>
      <c r="O141" s="2304"/>
      <c r="P141" s="2304"/>
      <c r="Q141" s="2304"/>
      <c r="R141" s="2305"/>
    </row>
    <row r="142" spans="1:18" s="1301" customFormat="1" ht="15.75" hidden="1" customHeight="1" x14ac:dyDescent="0.25">
      <c r="A142" s="1338" t="s">
        <v>444</v>
      </c>
      <c r="B142" s="2304" t="s">
        <v>465</v>
      </c>
      <c r="C142" s="2304"/>
      <c r="D142" s="2304"/>
      <c r="E142" s="2304"/>
      <c r="F142" s="2304"/>
      <c r="G142" s="2304"/>
      <c r="H142" s="2304"/>
      <c r="I142" s="2304"/>
      <c r="J142" s="2304"/>
      <c r="K142" s="2304"/>
      <c r="L142" s="2304" t="s">
        <v>466</v>
      </c>
      <c r="M142" s="2304"/>
      <c r="N142" s="2304"/>
      <c r="O142" s="2304"/>
      <c r="P142" s="2304"/>
      <c r="Q142" s="2304"/>
      <c r="R142" s="2305"/>
    </row>
    <row r="143" spans="1:18" s="1301" customFormat="1" ht="15.75" hidden="1" customHeight="1" x14ac:dyDescent="0.25">
      <c r="A143" s="1338" t="s">
        <v>458</v>
      </c>
      <c r="B143" s="2304" t="s">
        <v>467</v>
      </c>
      <c r="C143" s="2304"/>
      <c r="D143" s="2304"/>
      <c r="E143" s="2304"/>
      <c r="F143" s="2304"/>
      <c r="G143" s="2304"/>
      <c r="H143" s="2304"/>
      <c r="I143" s="2304"/>
      <c r="J143" s="2304"/>
      <c r="K143" s="2304"/>
      <c r="L143" s="2304" t="s">
        <v>457</v>
      </c>
      <c r="M143" s="2304"/>
      <c r="N143" s="2304"/>
      <c r="O143" s="2304"/>
      <c r="P143" s="2304"/>
      <c r="Q143" s="2304"/>
      <c r="R143" s="2305"/>
    </row>
    <row r="144" spans="1:18" s="1301" customFormat="1" ht="15.75" hidden="1" customHeight="1" x14ac:dyDescent="0.25">
      <c r="A144" s="1338" t="s">
        <v>458</v>
      </c>
      <c r="B144" s="2304" t="s">
        <v>465</v>
      </c>
      <c r="C144" s="2304"/>
      <c r="D144" s="2304"/>
      <c r="E144" s="2304"/>
      <c r="F144" s="2304"/>
      <c r="G144" s="2304"/>
      <c r="H144" s="2304"/>
      <c r="I144" s="2304"/>
      <c r="J144" s="2304"/>
      <c r="K144" s="2304"/>
      <c r="L144" s="2304" t="s">
        <v>448</v>
      </c>
      <c r="M144" s="2304"/>
      <c r="N144" s="2304"/>
      <c r="O144" s="2304"/>
      <c r="P144" s="2304"/>
      <c r="Q144" s="2304"/>
      <c r="R144" s="2305"/>
    </row>
    <row r="145" spans="1:18" s="1301" customFormat="1" ht="15.75" hidden="1" customHeight="1" x14ac:dyDescent="0.25">
      <c r="A145" s="1338" t="s">
        <v>458</v>
      </c>
      <c r="B145" s="2304" t="s">
        <v>467</v>
      </c>
      <c r="C145" s="2304"/>
      <c r="D145" s="2304"/>
      <c r="E145" s="2304"/>
      <c r="F145" s="2304"/>
      <c r="G145" s="2304"/>
      <c r="H145" s="2304"/>
      <c r="I145" s="2304"/>
      <c r="J145" s="2304"/>
      <c r="K145" s="2304"/>
      <c r="L145" s="2304" t="s">
        <v>448</v>
      </c>
      <c r="M145" s="2304"/>
      <c r="N145" s="2304"/>
      <c r="O145" s="2304"/>
      <c r="P145" s="2304"/>
      <c r="Q145" s="2304"/>
      <c r="R145" s="2305"/>
    </row>
    <row r="146" spans="1:18" s="1301" customFormat="1" ht="15.75" hidden="1" customHeight="1" x14ac:dyDescent="0.25">
      <c r="A146" s="1338" t="s">
        <v>463</v>
      </c>
      <c r="B146" s="2304" t="s">
        <v>465</v>
      </c>
      <c r="C146" s="2304"/>
      <c r="D146" s="2304"/>
      <c r="E146" s="2304"/>
      <c r="F146" s="2304"/>
      <c r="G146" s="2304"/>
      <c r="H146" s="2304"/>
      <c r="I146" s="2304"/>
      <c r="J146" s="2304"/>
      <c r="K146" s="2304"/>
      <c r="L146" s="2304" t="s">
        <v>397</v>
      </c>
      <c r="M146" s="2304"/>
      <c r="N146" s="2304"/>
      <c r="O146" s="2304"/>
      <c r="P146" s="2304"/>
      <c r="Q146" s="2304"/>
      <c r="R146" s="2305"/>
    </row>
    <row r="147" spans="1:18" s="1301" customFormat="1" ht="15.75" hidden="1" customHeight="1" x14ac:dyDescent="0.25">
      <c r="A147" s="1338" t="s">
        <v>458</v>
      </c>
      <c r="B147" s="2304" t="s">
        <v>465</v>
      </c>
      <c r="C147" s="2304"/>
      <c r="D147" s="2304"/>
      <c r="E147" s="2304"/>
      <c r="F147" s="2304"/>
      <c r="G147" s="2304"/>
      <c r="H147" s="2304"/>
      <c r="I147" s="2304"/>
      <c r="J147" s="2304"/>
      <c r="K147" s="2304"/>
      <c r="L147" s="2304" t="s">
        <v>397</v>
      </c>
      <c r="M147" s="2304"/>
      <c r="N147" s="2304"/>
      <c r="O147" s="2304"/>
      <c r="P147" s="2304"/>
      <c r="Q147" s="2304"/>
      <c r="R147" s="2305"/>
    </row>
    <row r="148" spans="1:18" s="1301" customFormat="1" ht="15.75" hidden="1" customHeight="1" thickBot="1" x14ac:dyDescent="0.3">
      <c r="A148" s="1339" t="s">
        <v>463</v>
      </c>
      <c r="B148" s="2311" t="s">
        <v>468</v>
      </c>
      <c r="C148" s="2311"/>
      <c r="D148" s="2311"/>
      <c r="E148" s="2311"/>
      <c r="F148" s="2311"/>
      <c r="G148" s="2311"/>
      <c r="H148" s="2311"/>
      <c r="I148" s="2311"/>
      <c r="J148" s="2311"/>
      <c r="K148" s="2311"/>
      <c r="L148" s="2311" t="s">
        <v>457</v>
      </c>
      <c r="M148" s="2311"/>
      <c r="N148" s="2311"/>
      <c r="O148" s="2311"/>
      <c r="P148" s="2311"/>
      <c r="Q148" s="2311"/>
      <c r="R148" s="2312"/>
    </row>
    <row r="149" spans="1:18" s="32" customFormat="1" ht="16.5" hidden="1" thickBot="1" x14ac:dyDescent="0.3">
      <c r="A149" s="2307" t="s">
        <v>421</v>
      </c>
      <c r="B149" s="2308"/>
      <c r="C149" s="2308"/>
      <c r="D149" s="2308"/>
      <c r="E149" s="2308"/>
      <c r="F149" s="2308"/>
      <c r="G149" s="2308"/>
      <c r="H149" s="2308"/>
      <c r="I149" s="2308"/>
      <c r="J149" s="2308"/>
      <c r="K149" s="2308"/>
      <c r="L149" s="2308"/>
      <c r="M149" s="2308"/>
      <c r="N149" s="2308"/>
      <c r="O149" s="2308"/>
      <c r="P149" s="2308"/>
      <c r="Q149" s="2308"/>
      <c r="R149" s="2309"/>
    </row>
    <row r="150" spans="1:18" s="32" customFormat="1" ht="70.5" hidden="1" customHeight="1" thickBot="1" x14ac:dyDescent="0.3">
      <c r="A150" s="129"/>
      <c r="B150" s="694" t="s">
        <v>145</v>
      </c>
      <c r="C150" s="165" t="s">
        <v>146</v>
      </c>
      <c r="D150" s="165" t="s">
        <v>147</v>
      </c>
      <c r="E150" s="165" t="s">
        <v>148</v>
      </c>
      <c r="F150" s="165" t="s">
        <v>149</v>
      </c>
      <c r="G150" s="165" t="s">
        <v>150</v>
      </c>
      <c r="H150" s="165" t="s">
        <v>151</v>
      </c>
      <c r="I150" s="165" t="s">
        <v>152</v>
      </c>
      <c r="J150" s="165" t="s">
        <v>153</v>
      </c>
      <c r="K150" s="165" t="s">
        <v>154</v>
      </c>
      <c r="L150" s="165" t="s">
        <v>155</v>
      </c>
      <c r="M150" s="165" t="s">
        <v>156</v>
      </c>
      <c r="N150" s="165" t="s">
        <v>157</v>
      </c>
      <c r="O150" s="165" t="s">
        <v>158</v>
      </c>
      <c r="P150" s="166" t="s">
        <v>159</v>
      </c>
      <c r="Q150" s="1230" t="s">
        <v>160</v>
      </c>
      <c r="R150" s="164" t="s">
        <v>161</v>
      </c>
    </row>
    <row r="151" spans="1:18" s="1301" customFormat="1" hidden="1" x14ac:dyDescent="0.25">
      <c r="A151" s="1277" t="s">
        <v>433</v>
      </c>
      <c r="B151" s="1344">
        <v>0</v>
      </c>
      <c r="C151" s="1774">
        <v>0</v>
      </c>
      <c r="D151" s="1774">
        <v>0</v>
      </c>
      <c r="E151" s="1774">
        <v>0</v>
      </c>
      <c r="F151" s="1774">
        <v>0</v>
      </c>
      <c r="G151" s="1774">
        <v>0</v>
      </c>
      <c r="H151" s="1774">
        <v>0</v>
      </c>
      <c r="I151" s="1774">
        <v>0</v>
      </c>
      <c r="J151" s="1774">
        <v>0</v>
      </c>
      <c r="K151" s="1774">
        <v>0</v>
      </c>
      <c r="L151" s="1774">
        <v>0</v>
      </c>
      <c r="M151" s="1774">
        <v>0</v>
      </c>
      <c r="N151" s="1774">
        <v>0</v>
      </c>
      <c r="O151" s="1774">
        <v>0</v>
      </c>
      <c r="P151" s="1345">
        <v>0</v>
      </c>
      <c r="Q151" s="1231">
        <f>SUM(B151:P151)</f>
        <v>0</v>
      </c>
      <c r="R151" s="1235">
        <v>0</v>
      </c>
    </row>
    <row r="152" spans="1:18" s="1301" customFormat="1" ht="15.75" hidden="1" customHeight="1" x14ac:dyDescent="0.25">
      <c r="A152" s="1278" t="s">
        <v>434</v>
      </c>
      <c r="B152" s="1348">
        <v>0</v>
      </c>
      <c r="C152" s="1769">
        <v>0</v>
      </c>
      <c r="D152" s="1769">
        <v>0</v>
      </c>
      <c r="E152" s="1769">
        <v>0</v>
      </c>
      <c r="F152" s="1769">
        <v>0</v>
      </c>
      <c r="G152" s="1769">
        <v>0</v>
      </c>
      <c r="H152" s="1769">
        <v>0</v>
      </c>
      <c r="I152" s="1769">
        <v>0</v>
      </c>
      <c r="J152" s="1769">
        <v>0</v>
      </c>
      <c r="K152" s="1769">
        <v>0</v>
      </c>
      <c r="L152" s="1769">
        <v>0</v>
      </c>
      <c r="M152" s="1769">
        <v>0</v>
      </c>
      <c r="N152" s="1769">
        <v>0</v>
      </c>
      <c r="O152" s="1769">
        <v>0</v>
      </c>
      <c r="P152" s="1349">
        <v>0</v>
      </c>
      <c r="Q152" s="1232">
        <f>SUM(B152:P152)</f>
        <v>0</v>
      </c>
      <c r="R152" s="1236">
        <v>0</v>
      </c>
    </row>
    <row r="153" spans="1:18" s="1301" customFormat="1" ht="15.75" hidden="1" customHeight="1" x14ac:dyDescent="0.25">
      <c r="A153" s="1278" t="s">
        <v>435</v>
      </c>
      <c r="B153" s="1348">
        <v>0</v>
      </c>
      <c r="C153" s="1769">
        <v>0</v>
      </c>
      <c r="D153" s="1769">
        <v>0</v>
      </c>
      <c r="E153" s="1769">
        <v>0</v>
      </c>
      <c r="F153" s="1769">
        <v>0</v>
      </c>
      <c r="G153" s="1769">
        <v>0</v>
      </c>
      <c r="H153" s="1769">
        <v>0</v>
      </c>
      <c r="I153" s="1769">
        <v>0</v>
      </c>
      <c r="J153" s="1769">
        <v>0</v>
      </c>
      <c r="K153" s="1769">
        <v>0</v>
      </c>
      <c r="L153" s="1769">
        <v>0</v>
      </c>
      <c r="M153" s="1769">
        <v>0</v>
      </c>
      <c r="N153" s="1769">
        <v>0</v>
      </c>
      <c r="O153" s="1769">
        <v>0</v>
      </c>
      <c r="P153" s="1349">
        <v>0</v>
      </c>
      <c r="Q153" s="1232">
        <f>SUM(B153:P153)</f>
        <v>0</v>
      </c>
      <c r="R153" s="1236">
        <v>0</v>
      </c>
    </row>
    <row r="154" spans="1:18" s="1301" customFormat="1" ht="15.75" hidden="1" customHeight="1" x14ac:dyDescent="0.25">
      <c r="A154" s="1278" t="s">
        <v>436</v>
      </c>
      <c r="B154" s="1348">
        <v>0</v>
      </c>
      <c r="C154" s="1769">
        <v>0</v>
      </c>
      <c r="D154" s="1769">
        <v>0</v>
      </c>
      <c r="E154" s="1769">
        <v>0</v>
      </c>
      <c r="F154" s="1769">
        <v>0</v>
      </c>
      <c r="G154" s="1769">
        <v>0</v>
      </c>
      <c r="H154" s="1769">
        <v>0</v>
      </c>
      <c r="I154" s="1769">
        <v>0</v>
      </c>
      <c r="J154" s="1769">
        <v>0</v>
      </c>
      <c r="K154" s="1769">
        <v>0</v>
      </c>
      <c r="L154" s="1769">
        <v>0</v>
      </c>
      <c r="M154" s="1769">
        <v>0</v>
      </c>
      <c r="N154" s="1769">
        <v>0</v>
      </c>
      <c r="O154" s="1769">
        <v>0</v>
      </c>
      <c r="P154" s="1349">
        <v>0</v>
      </c>
      <c r="Q154" s="1232">
        <f>SUM(B154:P154)</f>
        <v>0</v>
      </c>
      <c r="R154" s="1236">
        <v>0</v>
      </c>
    </row>
    <row r="155" spans="1:18" s="1301" customFormat="1" ht="26.25" hidden="1" thickBot="1" x14ac:dyDescent="0.3">
      <c r="A155" s="1279" t="s">
        <v>437</v>
      </c>
      <c r="B155" s="1348">
        <v>0</v>
      </c>
      <c r="C155" s="1769">
        <v>0</v>
      </c>
      <c r="D155" s="1769">
        <v>0</v>
      </c>
      <c r="E155" s="1769">
        <v>0</v>
      </c>
      <c r="F155" s="1769">
        <v>0</v>
      </c>
      <c r="G155" s="1769">
        <v>0</v>
      </c>
      <c r="H155" s="1769">
        <v>0</v>
      </c>
      <c r="I155" s="1769">
        <v>0</v>
      </c>
      <c r="J155" s="1769">
        <v>0</v>
      </c>
      <c r="K155" s="1769">
        <v>0</v>
      </c>
      <c r="L155" s="1769">
        <v>0</v>
      </c>
      <c r="M155" s="1769">
        <v>0</v>
      </c>
      <c r="N155" s="1769">
        <v>0</v>
      </c>
      <c r="O155" s="1769">
        <v>0</v>
      </c>
      <c r="P155" s="1349">
        <v>0</v>
      </c>
      <c r="Q155" s="1232">
        <f>SUM(B155:P155)</f>
        <v>0</v>
      </c>
      <c r="R155" s="1237">
        <v>0</v>
      </c>
    </row>
    <row r="156" spans="1:18" s="1301" customFormat="1" ht="16.5" hidden="1" thickTop="1" thickBot="1" x14ac:dyDescent="0.3">
      <c r="A156" s="1280" t="s">
        <v>132</v>
      </c>
      <c r="B156" s="1179">
        <f t="shared" ref="B156:Q156" si="6">SUM(B151:B155)</f>
        <v>0</v>
      </c>
      <c r="C156" s="1180">
        <f t="shared" si="6"/>
        <v>0</v>
      </c>
      <c r="D156" s="1180">
        <f t="shared" si="6"/>
        <v>0</v>
      </c>
      <c r="E156" s="1180">
        <f t="shared" si="6"/>
        <v>0</v>
      </c>
      <c r="F156" s="1180">
        <f t="shared" si="6"/>
        <v>0</v>
      </c>
      <c r="G156" s="1180">
        <f t="shared" si="6"/>
        <v>0</v>
      </c>
      <c r="H156" s="1180">
        <f t="shared" si="6"/>
        <v>0</v>
      </c>
      <c r="I156" s="1180">
        <f t="shared" si="6"/>
        <v>0</v>
      </c>
      <c r="J156" s="1180">
        <f t="shared" si="6"/>
        <v>0</v>
      </c>
      <c r="K156" s="1180">
        <f t="shared" si="6"/>
        <v>0</v>
      </c>
      <c r="L156" s="1180">
        <f t="shared" si="6"/>
        <v>0</v>
      </c>
      <c r="M156" s="1180">
        <f t="shared" si="6"/>
        <v>0</v>
      </c>
      <c r="N156" s="1180">
        <f t="shared" si="6"/>
        <v>0</v>
      </c>
      <c r="O156" s="1180">
        <f t="shared" si="6"/>
        <v>0</v>
      </c>
      <c r="P156" s="1181">
        <f t="shared" si="6"/>
        <v>0</v>
      </c>
      <c r="Q156" s="1233">
        <f t="shared" si="6"/>
        <v>0</v>
      </c>
      <c r="R156" s="1238">
        <v>0</v>
      </c>
    </row>
    <row r="157" spans="1:18" s="1301" customFormat="1" ht="15.75" hidden="1" customHeight="1" thickBot="1" x14ac:dyDescent="0.3">
      <c r="A157" s="1281" t="s">
        <v>131</v>
      </c>
      <c r="B157" s="1182">
        <v>0</v>
      </c>
      <c r="C157" s="1184">
        <v>0</v>
      </c>
      <c r="D157" s="1184">
        <v>0</v>
      </c>
      <c r="E157" s="1184">
        <v>0</v>
      </c>
      <c r="F157" s="1184">
        <v>0</v>
      </c>
      <c r="G157" s="1184">
        <v>0</v>
      </c>
      <c r="H157" s="1184">
        <v>0</v>
      </c>
      <c r="I157" s="1184">
        <v>0</v>
      </c>
      <c r="J157" s="1184">
        <v>0</v>
      </c>
      <c r="K157" s="1184">
        <v>0</v>
      </c>
      <c r="L157" s="1184">
        <v>0</v>
      </c>
      <c r="M157" s="1184">
        <v>0</v>
      </c>
      <c r="N157" s="1184">
        <v>0</v>
      </c>
      <c r="O157" s="1184">
        <v>0</v>
      </c>
      <c r="P157" s="1185">
        <v>0</v>
      </c>
      <c r="Q157" s="1234">
        <v>0</v>
      </c>
      <c r="R157" s="395"/>
    </row>
    <row r="158" spans="1:18" s="1301" customFormat="1" ht="12.75" hidden="1" customHeight="1" thickBot="1" x14ac:dyDescent="0.3">
      <c r="A158" s="11"/>
      <c r="B158" s="11"/>
      <c r="C158" s="11"/>
      <c r="D158" s="11"/>
      <c r="E158" s="11"/>
      <c r="F158" s="11"/>
      <c r="G158" s="11"/>
      <c r="H158" s="11"/>
      <c r="I158" s="11"/>
      <c r="J158" s="11"/>
      <c r="K158" s="11"/>
      <c r="L158" s="11"/>
      <c r="M158" s="11"/>
      <c r="N158" s="11"/>
      <c r="O158" s="11"/>
      <c r="P158" s="11"/>
      <c r="Q158" s="11"/>
      <c r="R158" s="11"/>
    </row>
    <row r="159" spans="1:18" s="1301" customFormat="1" ht="34.5" hidden="1" customHeight="1" thickBot="1" x14ac:dyDescent="0.3">
      <c r="A159" s="2287" t="s">
        <v>438</v>
      </c>
      <c r="B159" s="2288"/>
      <c r="C159" s="2288"/>
      <c r="D159" s="2288"/>
      <c r="E159" s="2288"/>
      <c r="F159" s="2288"/>
      <c r="G159" s="2288"/>
      <c r="H159" s="2288"/>
      <c r="I159" s="2288"/>
      <c r="J159" s="2288"/>
      <c r="K159" s="2288"/>
      <c r="L159" s="2288"/>
      <c r="M159" s="2288"/>
      <c r="N159" s="2288"/>
      <c r="O159" s="2288"/>
      <c r="P159" s="2288"/>
      <c r="Q159" s="2288"/>
      <c r="R159" s="2289"/>
    </row>
    <row r="160" spans="1:18" s="1301" customFormat="1" ht="15.75" hidden="1" thickBot="1" x14ac:dyDescent="0.3">
      <c r="A160" s="1282" t="s">
        <v>439</v>
      </c>
      <c r="B160" s="1340">
        <v>0</v>
      </c>
      <c r="C160" s="1341">
        <v>0</v>
      </c>
      <c r="D160" s="1341">
        <v>0</v>
      </c>
      <c r="E160" s="1341">
        <v>0</v>
      </c>
      <c r="F160" s="1341">
        <v>0</v>
      </c>
      <c r="G160" s="1341">
        <v>0</v>
      </c>
      <c r="H160" s="1341">
        <v>0</v>
      </c>
      <c r="I160" s="1341">
        <v>0</v>
      </c>
      <c r="J160" s="1341">
        <v>0</v>
      </c>
      <c r="K160" s="1341">
        <v>0</v>
      </c>
      <c r="L160" s="1341">
        <v>0</v>
      </c>
      <c r="M160" s="1341">
        <v>0</v>
      </c>
      <c r="N160" s="1341">
        <v>0</v>
      </c>
      <c r="O160" s="1341">
        <v>0</v>
      </c>
      <c r="P160" s="1341">
        <v>0</v>
      </c>
      <c r="Q160" s="1342">
        <v>0</v>
      </c>
      <c r="R160" s="1343">
        <v>0</v>
      </c>
    </row>
    <row r="161" spans="1:18" s="1301" customFormat="1" ht="15.75" hidden="1" customHeight="1" thickBot="1" x14ac:dyDescent="0.3"/>
    <row r="162" spans="1:18" s="1301" customFormat="1" ht="18.75" hidden="1" customHeight="1" thickBot="1" x14ac:dyDescent="0.3">
      <c r="A162" s="2290" t="s">
        <v>440</v>
      </c>
      <c r="B162" s="2291"/>
      <c r="C162" s="2291"/>
      <c r="D162" s="2291"/>
      <c r="E162" s="2291"/>
      <c r="F162" s="2291"/>
      <c r="G162" s="2291"/>
      <c r="H162" s="2291"/>
      <c r="I162" s="2291"/>
      <c r="J162" s="2291"/>
      <c r="K162" s="2291"/>
      <c r="L162" s="2291"/>
      <c r="M162" s="2291"/>
      <c r="N162" s="2291"/>
      <c r="O162" s="2291"/>
      <c r="P162" s="2291"/>
      <c r="Q162" s="2291"/>
      <c r="R162" s="2292"/>
    </row>
    <row r="163" spans="1:18" s="1301" customFormat="1" ht="15.75" hidden="1" thickBot="1" x14ac:dyDescent="0.3">
      <c r="A163" s="1766" t="s">
        <v>441</v>
      </c>
      <c r="B163" s="2293" t="s">
        <v>442</v>
      </c>
      <c r="C163" s="2293"/>
      <c r="D163" s="2293"/>
      <c r="E163" s="2293"/>
      <c r="F163" s="2293"/>
      <c r="G163" s="2293"/>
      <c r="H163" s="2293"/>
      <c r="I163" s="2293"/>
      <c r="J163" s="2293"/>
      <c r="K163" s="2293"/>
      <c r="L163" s="2295" t="s">
        <v>443</v>
      </c>
      <c r="M163" s="2293"/>
      <c r="N163" s="2293"/>
      <c r="O163" s="2293"/>
      <c r="P163" s="2293"/>
      <c r="Q163" s="2293"/>
      <c r="R163" s="2293"/>
    </row>
    <row r="164" spans="1:18" s="1301" customFormat="1" ht="15.75" hidden="1" customHeight="1" x14ac:dyDescent="0.25">
      <c r="A164" s="1337" t="s">
        <v>444</v>
      </c>
      <c r="B164" s="2306" t="s">
        <v>469</v>
      </c>
      <c r="C164" s="2306"/>
      <c r="D164" s="2306"/>
      <c r="E164" s="2306"/>
      <c r="F164" s="2306"/>
      <c r="G164" s="2306"/>
      <c r="H164" s="2306"/>
      <c r="I164" s="2306"/>
      <c r="J164" s="2306"/>
      <c r="K164" s="2306"/>
      <c r="L164" s="2306" t="s">
        <v>452</v>
      </c>
      <c r="M164" s="2306"/>
      <c r="N164" s="2306"/>
      <c r="O164" s="2306"/>
      <c r="P164" s="2306"/>
      <c r="Q164" s="2306"/>
      <c r="R164" s="2310"/>
    </row>
    <row r="165" spans="1:18" s="1301" customFormat="1" ht="15.75" hidden="1" customHeight="1" x14ac:dyDescent="0.25">
      <c r="A165" s="1338" t="s">
        <v>444</v>
      </c>
      <c r="B165" s="2304" t="s">
        <v>470</v>
      </c>
      <c r="C165" s="2304"/>
      <c r="D165" s="2304"/>
      <c r="E165" s="2304"/>
      <c r="F165" s="2304"/>
      <c r="G165" s="2304"/>
      <c r="H165" s="2304"/>
      <c r="I165" s="2304"/>
      <c r="J165" s="2304"/>
      <c r="K165" s="2304"/>
      <c r="L165" s="2304" t="s">
        <v>454</v>
      </c>
      <c r="M165" s="2304"/>
      <c r="N165" s="2304"/>
      <c r="O165" s="2304"/>
      <c r="P165" s="2304"/>
      <c r="Q165" s="2304"/>
      <c r="R165" s="2305"/>
    </row>
    <row r="166" spans="1:18" s="1301" customFormat="1" ht="15.75" hidden="1" customHeight="1" x14ac:dyDescent="0.25">
      <c r="A166" s="1338" t="s">
        <v>444</v>
      </c>
      <c r="B166" s="2304" t="s">
        <v>471</v>
      </c>
      <c r="C166" s="2304"/>
      <c r="D166" s="2304"/>
      <c r="E166" s="2304"/>
      <c r="F166" s="2304"/>
      <c r="G166" s="2304"/>
      <c r="H166" s="2304"/>
      <c r="I166" s="2304"/>
      <c r="J166" s="2304"/>
      <c r="K166" s="2304"/>
      <c r="L166" s="2304" t="s">
        <v>457</v>
      </c>
      <c r="M166" s="2304"/>
      <c r="N166" s="2304"/>
      <c r="O166" s="2304"/>
      <c r="P166" s="2304"/>
      <c r="Q166" s="2304"/>
      <c r="R166" s="2305"/>
    </row>
    <row r="167" spans="1:18" s="1301" customFormat="1" ht="15.75" hidden="1" customHeight="1" thickBot="1" x14ac:dyDescent="0.3">
      <c r="A167" s="1339" t="s">
        <v>472</v>
      </c>
      <c r="B167" s="2311" t="s">
        <v>473</v>
      </c>
      <c r="C167" s="2311"/>
      <c r="D167" s="2311"/>
      <c r="E167" s="2311"/>
      <c r="F167" s="2311"/>
      <c r="G167" s="2311"/>
      <c r="H167" s="2311"/>
      <c r="I167" s="2311"/>
      <c r="J167" s="2311"/>
      <c r="K167" s="2311"/>
      <c r="L167" s="2311" t="s">
        <v>457</v>
      </c>
      <c r="M167" s="2311"/>
      <c r="N167" s="2311"/>
      <c r="O167" s="2311"/>
      <c r="P167" s="2311"/>
      <c r="Q167" s="2311"/>
      <c r="R167" s="2312"/>
    </row>
    <row r="168" spans="1:18" s="32" customFormat="1" ht="16.5" hidden="1" thickBot="1" x14ac:dyDescent="0.3">
      <c r="A168" s="2307" t="s">
        <v>422</v>
      </c>
      <c r="B168" s="2308"/>
      <c r="C168" s="2308"/>
      <c r="D168" s="2308"/>
      <c r="E168" s="2308"/>
      <c r="F168" s="2308"/>
      <c r="G168" s="2308"/>
      <c r="H168" s="2308"/>
      <c r="I168" s="2308"/>
      <c r="J168" s="2308"/>
      <c r="K168" s="2308"/>
      <c r="L168" s="2308"/>
      <c r="M168" s="2308"/>
      <c r="N168" s="2308"/>
      <c r="O168" s="2308"/>
      <c r="P168" s="2308"/>
      <c r="Q168" s="2308"/>
      <c r="R168" s="2309"/>
    </row>
    <row r="169" spans="1:18" s="32" customFormat="1" ht="70.5" hidden="1" customHeight="1" thickBot="1" x14ac:dyDescent="0.3">
      <c r="A169" s="129"/>
      <c r="B169" s="694" t="s">
        <v>145</v>
      </c>
      <c r="C169" s="165" t="s">
        <v>146</v>
      </c>
      <c r="D169" s="165" t="s">
        <v>147</v>
      </c>
      <c r="E169" s="165" t="s">
        <v>148</v>
      </c>
      <c r="F169" s="165" t="s">
        <v>149</v>
      </c>
      <c r="G169" s="165" t="s">
        <v>150</v>
      </c>
      <c r="H169" s="165" t="s">
        <v>151</v>
      </c>
      <c r="I169" s="165" t="s">
        <v>152</v>
      </c>
      <c r="J169" s="165" t="s">
        <v>153</v>
      </c>
      <c r="K169" s="165" t="s">
        <v>154</v>
      </c>
      <c r="L169" s="165" t="s">
        <v>155</v>
      </c>
      <c r="M169" s="165" t="s">
        <v>156</v>
      </c>
      <c r="N169" s="165" t="s">
        <v>157</v>
      </c>
      <c r="O169" s="165" t="s">
        <v>158</v>
      </c>
      <c r="P169" s="166" t="s">
        <v>159</v>
      </c>
      <c r="Q169" s="1230" t="s">
        <v>160</v>
      </c>
      <c r="R169" s="164" t="s">
        <v>161</v>
      </c>
    </row>
    <row r="170" spans="1:18" s="1301" customFormat="1" hidden="1" x14ac:dyDescent="0.25">
      <c r="A170" s="1277" t="s">
        <v>433</v>
      </c>
      <c r="B170" s="1344">
        <v>0</v>
      </c>
      <c r="C170" s="1774">
        <v>0</v>
      </c>
      <c r="D170" s="1774">
        <v>0</v>
      </c>
      <c r="E170" s="1774">
        <v>1</v>
      </c>
      <c r="F170" s="1774">
        <v>0</v>
      </c>
      <c r="G170" s="1774">
        <v>0</v>
      </c>
      <c r="H170" s="1774">
        <v>0</v>
      </c>
      <c r="I170" s="1774">
        <v>1</v>
      </c>
      <c r="J170" s="1774">
        <v>1</v>
      </c>
      <c r="K170" s="1774">
        <v>0</v>
      </c>
      <c r="L170" s="1774">
        <v>1</v>
      </c>
      <c r="M170" s="1774">
        <v>0</v>
      </c>
      <c r="N170" s="1774">
        <v>0</v>
      </c>
      <c r="O170" s="1774">
        <v>0</v>
      </c>
      <c r="P170" s="1345">
        <v>0</v>
      </c>
      <c r="Q170" s="1231">
        <f>SUM(B170:P170)</f>
        <v>4</v>
      </c>
      <c r="R170" s="1235">
        <f>SUM(Q170/Q175)</f>
        <v>1</v>
      </c>
    </row>
    <row r="171" spans="1:18" s="1301" customFormat="1" ht="15.75" hidden="1" customHeight="1" x14ac:dyDescent="0.25">
      <c r="A171" s="1278" t="s">
        <v>434</v>
      </c>
      <c r="B171" s="1348">
        <v>0</v>
      </c>
      <c r="C171" s="1769">
        <v>0</v>
      </c>
      <c r="D171" s="1769">
        <v>0</v>
      </c>
      <c r="E171" s="1769">
        <v>0</v>
      </c>
      <c r="F171" s="1769">
        <v>0</v>
      </c>
      <c r="G171" s="1769">
        <v>0</v>
      </c>
      <c r="H171" s="1769">
        <v>0</v>
      </c>
      <c r="I171" s="1769">
        <v>0</v>
      </c>
      <c r="J171" s="1769">
        <v>0</v>
      </c>
      <c r="K171" s="1769">
        <v>0</v>
      </c>
      <c r="L171" s="1769">
        <v>0</v>
      </c>
      <c r="M171" s="1769">
        <v>0</v>
      </c>
      <c r="N171" s="1769">
        <v>0</v>
      </c>
      <c r="O171" s="1769">
        <v>0</v>
      </c>
      <c r="P171" s="1349">
        <v>0</v>
      </c>
      <c r="Q171" s="1232">
        <f>SUM(B171:P171)</f>
        <v>0</v>
      </c>
      <c r="R171" s="1236">
        <f>SUM(Q171/Q175)</f>
        <v>0</v>
      </c>
    </row>
    <row r="172" spans="1:18" s="1301" customFormat="1" ht="15.75" hidden="1" customHeight="1" x14ac:dyDescent="0.25">
      <c r="A172" s="1278" t="s">
        <v>435</v>
      </c>
      <c r="B172" s="1348">
        <v>0</v>
      </c>
      <c r="C172" s="1769">
        <v>0</v>
      </c>
      <c r="D172" s="1769">
        <v>0</v>
      </c>
      <c r="E172" s="1769">
        <v>0</v>
      </c>
      <c r="F172" s="1769">
        <v>0</v>
      </c>
      <c r="G172" s="1769">
        <v>0</v>
      </c>
      <c r="H172" s="1769">
        <v>0</v>
      </c>
      <c r="I172" s="1769">
        <v>0</v>
      </c>
      <c r="J172" s="1769">
        <v>0</v>
      </c>
      <c r="K172" s="1769">
        <v>0</v>
      </c>
      <c r="L172" s="1769">
        <v>0</v>
      </c>
      <c r="M172" s="1769">
        <v>0</v>
      </c>
      <c r="N172" s="1769">
        <v>0</v>
      </c>
      <c r="O172" s="1769">
        <v>0</v>
      </c>
      <c r="P172" s="1349">
        <v>0</v>
      </c>
      <c r="Q172" s="1232">
        <f>SUM(B172:P172)</f>
        <v>0</v>
      </c>
      <c r="R172" s="1236">
        <f>SUM(Q172/Q175)</f>
        <v>0</v>
      </c>
    </row>
    <row r="173" spans="1:18" s="1301" customFormat="1" ht="15.75" hidden="1" customHeight="1" x14ac:dyDescent="0.25">
      <c r="A173" s="1278" t="s">
        <v>436</v>
      </c>
      <c r="B173" s="1348">
        <v>0</v>
      </c>
      <c r="C173" s="1769">
        <v>0</v>
      </c>
      <c r="D173" s="1769">
        <v>0</v>
      </c>
      <c r="E173" s="1769">
        <v>0</v>
      </c>
      <c r="F173" s="1769">
        <v>0</v>
      </c>
      <c r="G173" s="1769">
        <v>0</v>
      </c>
      <c r="H173" s="1769">
        <v>0</v>
      </c>
      <c r="I173" s="1769">
        <v>0</v>
      </c>
      <c r="J173" s="1769">
        <v>0</v>
      </c>
      <c r="K173" s="1769">
        <v>0</v>
      </c>
      <c r="L173" s="1769">
        <v>0</v>
      </c>
      <c r="M173" s="1769">
        <v>0</v>
      </c>
      <c r="N173" s="1769">
        <v>0</v>
      </c>
      <c r="O173" s="1769">
        <v>0</v>
      </c>
      <c r="P173" s="1349">
        <v>0</v>
      </c>
      <c r="Q173" s="1232">
        <f>SUM(B173:P173)</f>
        <v>0</v>
      </c>
      <c r="R173" s="1236">
        <f>SUM(Q173/Q175)</f>
        <v>0</v>
      </c>
    </row>
    <row r="174" spans="1:18" s="1301" customFormat="1" ht="26.25" hidden="1" thickBot="1" x14ac:dyDescent="0.3">
      <c r="A174" s="1279" t="s">
        <v>437</v>
      </c>
      <c r="B174" s="1348">
        <v>0</v>
      </c>
      <c r="C174" s="1769">
        <v>0</v>
      </c>
      <c r="D174" s="1769">
        <v>0</v>
      </c>
      <c r="E174" s="1769">
        <v>0</v>
      </c>
      <c r="F174" s="1769">
        <v>0</v>
      </c>
      <c r="G174" s="1769">
        <v>0</v>
      </c>
      <c r="H174" s="1769">
        <v>0</v>
      </c>
      <c r="I174" s="1769">
        <v>0</v>
      </c>
      <c r="J174" s="1769">
        <v>0</v>
      </c>
      <c r="K174" s="1769">
        <v>0</v>
      </c>
      <c r="L174" s="1769">
        <v>0</v>
      </c>
      <c r="M174" s="1769">
        <v>0</v>
      </c>
      <c r="N174" s="1769">
        <v>0</v>
      </c>
      <c r="O174" s="1769">
        <v>0</v>
      </c>
      <c r="P174" s="1349">
        <v>0</v>
      </c>
      <c r="Q174" s="1232">
        <f>SUM(B174:P174)</f>
        <v>0</v>
      </c>
      <c r="R174" s="1237">
        <f>SUM(Q174/Q175)</f>
        <v>0</v>
      </c>
    </row>
    <row r="175" spans="1:18" s="1301" customFormat="1" ht="16.5" hidden="1" thickTop="1" thickBot="1" x14ac:dyDescent="0.3">
      <c r="A175" s="1280" t="s">
        <v>132</v>
      </c>
      <c r="B175" s="1179">
        <f t="shared" ref="B175:Q175" si="7">SUM(B170:B174)</f>
        <v>0</v>
      </c>
      <c r="C175" s="1180">
        <f t="shared" si="7"/>
        <v>0</v>
      </c>
      <c r="D175" s="1180">
        <f t="shared" si="7"/>
        <v>0</v>
      </c>
      <c r="E175" s="1180">
        <f t="shared" si="7"/>
        <v>1</v>
      </c>
      <c r="F175" s="1180">
        <f t="shared" si="7"/>
        <v>0</v>
      </c>
      <c r="G175" s="1180">
        <f t="shared" si="7"/>
        <v>0</v>
      </c>
      <c r="H175" s="1180">
        <f t="shared" si="7"/>
        <v>0</v>
      </c>
      <c r="I175" s="1180">
        <f t="shared" si="7"/>
        <v>1</v>
      </c>
      <c r="J175" s="1180">
        <f t="shared" si="7"/>
        <v>1</v>
      </c>
      <c r="K175" s="1180">
        <f t="shared" si="7"/>
        <v>0</v>
      </c>
      <c r="L175" s="1180">
        <f t="shared" si="7"/>
        <v>1</v>
      </c>
      <c r="M175" s="1180">
        <f t="shared" si="7"/>
        <v>0</v>
      </c>
      <c r="N175" s="1180">
        <f t="shared" si="7"/>
        <v>0</v>
      </c>
      <c r="O175" s="1180">
        <f t="shared" si="7"/>
        <v>0</v>
      </c>
      <c r="P175" s="1181">
        <f t="shared" si="7"/>
        <v>0</v>
      </c>
      <c r="Q175" s="1233">
        <f t="shared" si="7"/>
        <v>4</v>
      </c>
      <c r="R175" s="1238">
        <f>SUM(Q175/Q175)</f>
        <v>1</v>
      </c>
    </row>
    <row r="176" spans="1:18" s="1301" customFormat="1" ht="15.75" hidden="1" customHeight="1" thickBot="1" x14ac:dyDescent="0.3">
      <c r="A176" s="1281" t="s">
        <v>131</v>
      </c>
      <c r="B176" s="1182">
        <f>SUM(B175/Q175)</f>
        <v>0</v>
      </c>
      <c r="C176" s="1184">
        <f>SUM(C175/Q175)</f>
        <v>0</v>
      </c>
      <c r="D176" s="1184">
        <f>SUM(D175/Q175)</f>
        <v>0</v>
      </c>
      <c r="E176" s="1184">
        <f>SUM(E175/Q175)</f>
        <v>0.25</v>
      </c>
      <c r="F176" s="1184">
        <f>SUM(F175/Q175)</f>
        <v>0</v>
      </c>
      <c r="G176" s="1184">
        <f>SUM(G175/Q175)</f>
        <v>0</v>
      </c>
      <c r="H176" s="1184">
        <f>SUM(H175/Q175)</f>
        <v>0</v>
      </c>
      <c r="I176" s="1184">
        <f>SUM(I175/Q175)</f>
        <v>0.25</v>
      </c>
      <c r="J176" s="1184">
        <f>SUM(J175/Q175)</f>
        <v>0.25</v>
      </c>
      <c r="K176" s="1184">
        <f>SUM(K175/Q175)</f>
        <v>0</v>
      </c>
      <c r="L176" s="1184">
        <f>SUM(L175/Q175)</f>
        <v>0.25</v>
      </c>
      <c r="M176" s="1184">
        <f>SUM(M175/Q175)</f>
        <v>0</v>
      </c>
      <c r="N176" s="1184">
        <f>SUM(N175/Q175)</f>
        <v>0</v>
      </c>
      <c r="O176" s="1184">
        <f>SUM(O175/Q175)</f>
        <v>0</v>
      </c>
      <c r="P176" s="1185">
        <f>SUM(P175/Q175)</f>
        <v>0</v>
      </c>
      <c r="Q176" s="1234">
        <f>SUM(B176:P176)</f>
        <v>1</v>
      </c>
      <c r="R176" s="395"/>
    </row>
    <row r="177" spans="1:32" s="1301" customFormat="1" ht="12.75" hidden="1" customHeight="1" thickBot="1" x14ac:dyDescent="0.3">
      <c r="A177" s="11"/>
      <c r="B177" s="11"/>
      <c r="C177" s="11"/>
      <c r="D177" s="11"/>
      <c r="E177" s="11"/>
      <c r="F177" s="11"/>
      <c r="G177" s="11"/>
      <c r="H177" s="11"/>
      <c r="I177" s="11"/>
      <c r="J177" s="11"/>
      <c r="K177" s="11"/>
      <c r="L177" s="11"/>
      <c r="M177" s="11"/>
      <c r="N177" s="11"/>
      <c r="O177" s="11"/>
      <c r="P177" s="11"/>
      <c r="Q177" s="11"/>
      <c r="R177" s="11"/>
    </row>
    <row r="178" spans="1:32" s="1301" customFormat="1" ht="34.5" hidden="1" customHeight="1" thickBot="1" x14ac:dyDescent="0.3">
      <c r="A178" s="2287" t="s">
        <v>438</v>
      </c>
      <c r="B178" s="2288"/>
      <c r="C178" s="2288"/>
      <c r="D178" s="2288"/>
      <c r="E178" s="2288"/>
      <c r="F178" s="2288"/>
      <c r="G178" s="2288"/>
      <c r="H178" s="2288"/>
      <c r="I178" s="2288"/>
      <c r="J178" s="2288"/>
      <c r="K178" s="2288"/>
      <c r="L178" s="2288"/>
      <c r="M178" s="2288"/>
      <c r="N178" s="2288"/>
      <c r="O178" s="2288"/>
      <c r="P178" s="2288"/>
      <c r="Q178" s="2288"/>
      <c r="R178" s="2289"/>
    </row>
    <row r="179" spans="1:32" s="1301" customFormat="1" ht="15.75" hidden="1" thickBot="1" x14ac:dyDescent="0.3">
      <c r="A179" s="1282" t="s">
        <v>439</v>
      </c>
      <c r="B179" s="1340">
        <v>0</v>
      </c>
      <c r="C179" s="1341">
        <v>0</v>
      </c>
      <c r="D179" s="1341">
        <v>0</v>
      </c>
      <c r="E179" s="1341">
        <v>0</v>
      </c>
      <c r="F179" s="1341">
        <v>0</v>
      </c>
      <c r="G179" s="1341">
        <v>0</v>
      </c>
      <c r="H179" s="1341">
        <v>0</v>
      </c>
      <c r="I179" s="1341">
        <v>0</v>
      </c>
      <c r="J179" s="1341">
        <v>0</v>
      </c>
      <c r="K179" s="1341">
        <v>0</v>
      </c>
      <c r="L179" s="1341">
        <v>0</v>
      </c>
      <c r="M179" s="1341">
        <v>0</v>
      </c>
      <c r="N179" s="1341">
        <v>0</v>
      </c>
      <c r="O179" s="1341">
        <v>0</v>
      </c>
      <c r="P179" s="1341">
        <v>0</v>
      </c>
      <c r="Q179" s="1342">
        <v>0</v>
      </c>
      <c r="R179" s="1343">
        <v>0</v>
      </c>
    </row>
    <row r="180" spans="1:32" s="1301" customFormat="1" ht="15.75" hidden="1" customHeight="1" thickBot="1" x14ac:dyDescent="0.3"/>
    <row r="181" spans="1:32" s="1301" customFormat="1" ht="18.75" hidden="1" customHeight="1" thickBot="1" x14ac:dyDescent="0.3">
      <c r="A181" s="2290" t="s">
        <v>440</v>
      </c>
      <c r="B181" s="2291"/>
      <c r="C181" s="2291"/>
      <c r="D181" s="2291"/>
      <c r="E181" s="2291"/>
      <c r="F181" s="2291"/>
      <c r="G181" s="2291"/>
      <c r="H181" s="2291"/>
      <c r="I181" s="2291"/>
      <c r="J181" s="2291"/>
      <c r="K181" s="2291"/>
      <c r="L181" s="2291"/>
      <c r="M181" s="2291"/>
      <c r="N181" s="2291"/>
      <c r="O181" s="2291"/>
      <c r="P181" s="2291"/>
      <c r="Q181" s="2291"/>
      <c r="R181" s="2292"/>
    </row>
    <row r="182" spans="1:32" s="1301" customFormat="1" ht="15.75" hidden="1" thickBot="1" x14ac:dyDescent="0.3">
      <c r="A182" s="1486" t="s">
        <v>441</v>
      </c>
      <c r="B182" s="2362" t="s">
        <v>442</v>
      </c>
      <c r="C182" s="2362"/>
      <c r="D182" s="2362"/>
      <c r="E182" s="2362"/>
      <c r="F182" s="2362"/>
      <c r="G182" s="2362"/>
      <c r="H182" s="2362"/>
      <c r="I182" s="2362"/>
      <c r="J182" s="2362"/>
      <c r="K182" s="2362"/>
      <c r="L182" s="2362" t="s">
        <v>443</v>
      </c>
      <c r="M182" s="2362"/>
      <c r="N182" s="2362"/>
      <c r="O182" s="2362"/>
      <c r="P182" s="2362"/>
      <c r="Q182" s="2362"/>
      <c r="R182" s="2375"/>
    </row>
    <row r="183" spans="1:32" s="1301" customFormat="1" ht="15.75" hidden="1" customHeight="1" x14ac:dyDescent="0.25">
      <c r="A183" s="1337" t="s">
        <v>122</v>
      </c>
      <c r="B183" s="2306" t="s">
        <v>474</v>
      </c>
      <c r="C183" s="2306"/>
      <c r="D183" s="2306"/>
      <c r="E183" s="2306"/>
      <c r="F183" s="2306"/>
      <c r="G183" s="2306"/>
      <c r="H183" s="2306"/>
      <c r="I183" s="2306"/>
      <c r="J183" s="2306"/>
      <c r="K183" s="2306"/>
      <c r="L183" s="2306" t="s">
        <v>446</v>
      </c>
      <c r="M183" s="2306"/>
      <c r="N183" s="2306"/>
      <c r="O183" s="2306"/>
      <c r="P183" s="2306"/>
      <c r="Q183" s="2306"/>
      <c r="R183" s="2310"/>
    </row>
    <row r="184" spans="1:32" s="1301" customFormat="1" ht="15.75" hidden="1" customHeight="1" x14ac:dyDescent="0.25">
      <c r="A184" s="1338" t="s">
        <v>125</v>
      </c>
      <c r="B184" s="2304" t="s">
        <v>453</v>
      </c>
      <c r="C184" s="2304"/>
      <c r="D184" s="2304"/>
      <c r="E184" s="2304"/>
      <c r="F184" s="2304"/>
      <c r="G184" s="2304"/>
      <c r="H184" s="2304"/>
      <c r="I184" s="2304"/>
      <c r="J184" s="2304"/>
      <c r="K184" s="2304"/>
      <c r="L184" s="2304" t="s">
        <v>397</v>
      </c>
      <c r="M184" s="2304"/>
      <c r="N184" s="2304"/>
      <c r="O184" s="2304"/>
      <c r="P184" s="2304"/>
      <c r="Q184" s="2304"/>
      <c r="R184" s="2305"/>
    </row>
    <row r="185" spans="1:32" s="1301" customFormat="1" ht="15.75" hidden="1" customHeight="1" x14ac:dyDescent="0.25">
      <c r="A185" s="1338" t="s">
        <v>122</v>
      </c>
      <c r="B185" s="2304" t="s">
        <v>453</v>
      </c>
      <c r="C185" s="2304"/>
      <c r="D185" s="2304"/>
      <c r="E185" s="2304"/>
      <c r="F185" s="2304"/>
      <c r="G185" s="2304"/>
      <c r="H185" s="2304"/>
      <c r="I185" s="2304"/>
      <c r="J185" s="2304"/>
      <c r="K185" s="2304"/>
      <c r="L185" s="2304" t="s">
        <v>475</v>
      </c>
      <c r="M185" s="2304"/>
      <c r="N185" s="2304"/>
      <c r="O185" s="2304"/>
      <c r="P185" s="2304"/>
      <c r="Q185" s="2304"/>
      <c r="R185" s="2305"/>
    </row>
    <row r="186" spans="1:32" s="1301" customFormat="1" ht="15.75" hidden="1" customHeight="1" x14ac:dyDescent="0.25">
      <c r="A186" s="1338" t="s">
        <v>122</v>
      </c>
      <c r="B186" s="2304" t="s">
        <v>476</v>
      </c>
      <c r="C186" s="2304"/>
      <c r="D186" s="2304"/>
      <c r="E186" s="2304"/>
      <c r="F186" s="2304"/>
      <c r="G186" s="2304"/>
      <c r="H186" s="2304"/>
      <c r="I186" s="2304"/>
      <c r="J186" s="2304"/>
      <c r="K186" s="2304"/>
      <c r="L186" s="2304" t="s">
        <v>477</v>
      </c>
      <c r="M186" s="2304"/>
      <c r="N186" s="2304"/>
      <c r="O186" s="2304"/>
      <c r="P186" s="2304"/>
      <c r="Q186" s="2304"/>
      <c r="R186" s="2305"/>
    </row>
    <row r="187" spans="1:32" s="1301" customFormat="1" ht="15.75" hidden="1" customHeight="1" x14ac:dyDescent="0.25">
      <c r="A187" s="1338" t="s">
        <v>122</v>
      </c>
      <c r="B187" s="2304" t="s">
        <v>474</v>
      </c>
      <c r="C187" s="2304"/>
      <c r="D187" s="2304"/>
      <c r="E187" s="2304"/>
      <c r="F187" s="2304"/>
      <c r="G187" s="2304"/>
      <c r="H187" s="2304"/>
      <c r="I187" s="2304"/>
      <c r="J187" s="2304"/>
      <c r="K187" s="2304"/>
      <c r="L187" s="2304" t="s">
        <v>452</v>
      </c>
      <c r="M187" s="2304"/>
      <c r="N187" s="2304"/>
      <c r="O187" s="2304"/>
      <c r="P187" s="2304"/>
      <c r="Q187" s="2304"/>
      <c r="R187" s="2305"/>
    </row>
    <row r="188" spans="1:32" s="1301" customFormat="1" ht="15.75" hidden="1" customHeight="1" thickBot="1" x14ac:dyDescent="0.3">
      <c r="A188" s="1339" t="s">
        <v>122</v>
      </c>
      <c r="B188" s="2311" t="s">
        <v>453</v>
      </c>
      <c r="C188" s="2311"/>
      <c r="D188" s="2311"/>
      <c r="E188" s="2311"/>
      <c r="F188" s="2311"/>
      <c r="G188" s="2311"/>
      <c r="H188" s="2311"/>
      <c r="I188" s="2311"/>
      <c r="J188" s="2311"/>
      <c r="K188" s="2311"/>
      <c r="L188" s="2311" t="s">
        <v>446</v>
      </c>
      <c r="M188" s="2311"/>
      <c r="N188" s="2311"/>
      <c r="O188" s="2311"/>
      <c r="P188" s="2311"/>
      <c r="Q188" s="2311"/>
      <c r="R188" s="2312"/>
    </row>
    <row r="189" spans="1:32" s="1301" customFormat="1" ht="15.75" hidden="1" customHeight="1" x14ac:dyDescent="0.25">
      <c r="A189" s="1487" t="s">
        <v>125</v>
      </c>
      <c r="B189" s="2376" t="s">
        <v>478</v>
      </c>
      <c r="C189" s="2376"/>
      <c r="D189" s="2376"/>
      <c r="E189" s="2376"/>
      <c r="F189" s="2376"/>
      <c r="G189" s="2376"/>
      <c r="H189" s="2376"/>
      <c r="I189" s="2376"/>
      <c r="J189" s="2376"/>
      <c r="K189" s="2376"/>
      <c r="L189" s="2376" t="s">
        <v>446</v>
      </c>
      <c r="M189" s="2376"/>
      <c r="N189" s="2376"/>
      <c r="O189" s="2376"/>
      <c r="P189" s="2376"/>
      <c r="Q189" s="2376"/>
      <c r="R189" s="2377"/>
    </row>
    <row r="190" spans="1:32" s="32" customFormat="1" ht="16.5" hidden="1" thickBot="1" x14ac:dyDescent="0.3">
      <c r="A190" s="2307" t="s">
        <v>479</v>
      </c>
      <c r="B190" s="2308"/>
      <c r="C190" s="2308"/>
      <c r="D190" s="2308"/>
      <c r="E190" s="2308"/>
      <c r="F190" s="2308"/>
      <c r="G190" s="2308"/>
      <c r="H190" s="2308"/>
      <c r="I190" s="2308"/>
      <c r="J190" s="2308"/>
      <c r="K190" s="2308"/>
      <c r="L190" s="2308"/>
      <c r="M190" s="2308"/>
      <c r="N190" s="2308"/>
      <c r="O190" s="2308"/>
      <c r="P190" s="2308"/>
      <c r="Q190" s="2308"/>
      <c r="R190" s="2309"/>
    </row>
    <row r="191" spans="1:32" s="32" customFormat="1" ht="70.5" hidden="1" customHeight="1" thickBot="1" x14ac:dyDescent="0.3">
      <c r="A191" s="129"/>
      <c r="B191" s="694" t="s">
        <v>145</v>
      </c>
      <c r="C191" s="165" t="s">
        <v>146</v>
      </c>
      <c r="D191" s="165" t="s">
        <v>147</v>
      </c>
      <c r="E191" s="165" t="s">
        <v>148</v>
      </c>
      <c r="F191" s="165" t="s">
        <v>149</v>
      </c>
      <c r="G191" s="165" t="s">
        <v>150</v>
      </c>
      <c r="H191" s="165" t="s">
        <v>151</v>
      </c>
      <c r="I191" s="165" t="s">
        <v>152</v>
      </c>
      <c r="J191" s="165" t="s">
        <v>153</v>
      </c>
      <c r="K191" s="165" t="s">
        <v>154</v>
      </c>
      <c r="L191" s="165" t="s">
        <v>155</v>
      </c>
      <c r="M191" s="165" t="s">
        <v>156</v>
      </c>
      <c r="N191" s="165" t="s">
        <v>157</v>
      </c>
      <c r="O191" s="165" t="s">
        <v>158</v>
      </c>
      <c r="P191" s="166" t="s">
        <v>159</v>
      </c>
      <c r="Q191" s="1230" t="s">
        <v>160</v>
      </c>
      <c r="R191" s="164" t="s">
        <v>161</v>
      </c>
    </row>
    <row r="192" spans="1:32" s="197" customFormat="1" hidden="1" x14ac:dyDescent="0.25">
      <c r="A192" s="1277" t="s">
        <v>433</v>
      </c>
      <c r="B192" s="1344">
        <v>0</v>
      </c>
      <c r="C192" s="1774">
        <v>0</v>
      </c>
      <c r="D192" s="1774">
        <v>0</v>
      </c>
      <c r="E192" s="1774">
        <v>0</v>
      </c>
      <c r="F192" s="1774">
        <v>0</v>
      </c>
      <c r="G192" s="1774">
        <v>0</v>
      </c>
      <c r="H192" s="1774">
        <v>0</v>
      </c>
      <c r="I192" s="1774">
        <v>1</v>
      </c>
      <c r="J192" s="1774">
        <v>0</v>
      </c>
      <c r="K192" s="1774">
        <v>0</v>
      </c>
      <c r="L192" s="1774">
        <v>1</v>
      </c>
      <c r="M192" s="1774">
        <v>0</v>
      </c>
      <c r="N192" s="1774">
        <v>0</v>
      </c>
      <c r="O192" s="1774">
        <v>0</v>
      </c>
      <c r="P192" s="1345">
        <v>0</v>
      </c>
      <c r="Q192" s="1346">
        <f>SUM(B192:P192)</f>
        <v>2</v>
      </c>
      <c r="R192" s="1347">
        <f>SUM(Q192/Q197)</f>
        <v>1</v>
      </c>
      <c r="S192" s="1301"/>
      <c r="T192" s="1301"/>
      <c r="U192" s="1301"/>
      <c r="V192" s="1301"/>
      <c r="W192" s="1301"/>
      <c r="X192" s="1301"/>
      <c r="Y192" s="1301"/>
      <c r="Z192" s="1301"/>
      <c r="AA192" s="1301"/>
      <c r="AB192" s="1301"/>
      <c r="AC192" s="1301"/>
      <c r="AD192" s="1301"/>
      <c r="AE192" s="1301"/>
      <c r="AF192" s="1301"/>
    </row>
    <row r="193" spans="1:32" s="197" customFormat="1" ht="15.75" hidden="1" customHeight="1" x14ac:dyDescent="0.25">
      <c r="A193" s="1278" t="s">
        <v>434</v>
      </c>
      <c r="B193" s="1348">
        <v>0</v>
      </c>
      <c r="C193" s="1769">
        <v>0</v>
      </c>
      <c r="D193" s="1769">
        <v>0</v>
      </c>
      <c r="E193" s="1769">
        <v>0</v>
      </c>
      <c r="F193" s="1769">
        <v>0</v>
      </c>
      <c r="G193" s="1769">
        <v>0</v>
      </c>
      <c r="H193" s="1769">
        <v>0</v>
      </c>
      <c r="I193" s="1769">
        <v>0</v>
      </c>
      <c r="J193" s="1769">
        <v>0</v>
      </c>
      <c r="K193" s="1769">
        <v>0</v>
      </c>
      <c r="L193" s="1769">
        <v>0</v>
      </c>
      <c r="M193" s="1769">
        <v>0</v>
      </c>
      <c r="N193" s="1769">
        <v>0</v>
      </c>
      <c r="O193" s="1769">
        <v>0</v>
      </c>
      <c r="P193" s="1349">
        <v>0</v>
      </c>
      <c r="Q193" s="1350">
        <f>SUM(B193:P193)</f>
        <v>0</v>
      </c>
      <c r="R193" s="1351">
        <f>SUM(Q193/Q197)</f>
        <v>0</v>
      </c>
      <c r="S193" s="1301"/>
      <c r="T193" s="1301"/>
      <c r="U193" s="1301"/>
      <c r="V193" s="1301"/>
      <c r="W193" s="1301"/>
      <c r="X193" s="1301"/>
      <c r="Y193" s="1301"/>
      <c r="Z193" s="1301"/>
      <c r="AA193" s="1301"/>
      <c r="AB193" s="1301"/>
      <c r="AC193" s="1301"/>
      <c r="AD193" s="1301"/>
      <c r="AE193" s="1301"/>
      <c r="AF193" s="1301"/>
    </row>
    <row r="194" spans="1:32" s="197" customFormat="1" ht="15.75" hidden="1" customHeight="1" x14ac:dyDescent="0.25">
      <c r="A194" s="1278" t="s">
        <v>435</v>
      </c>
      <c r="B194" s="1348">
        <v>0</v>
      </c>
      <c r="C194" s="1769">
        <v>0</v>
      </c>
      <c r="D194" s="1769">
        <v>0</v>
      </c>
      <c r="E194" s="1769">
        <v>0</v>
      </c>
      <c r="F194" s="1769">
        <v>0</v>
      </c>
      <c r="G194" s="1769">
        <v>0</v>
      </c>
      <c r="H194" s="1769">
        <v>0</v>
      </c>
      <c r="I194" s="1769">
        <v>0</v>
      </c>
      <c r="J194" s="1769">
        <v>0</v>
      </c>
      <c r="K194" s="1769">
        <v>0</v>
      </c>
      <c r="L194" s="1769">
        <v>0</v>
      </c>
      <c r="M194" s="1769">
        <v>0</v>
      </c>
      <c r="N194" s="1769">
        <v>0</v>
      </c>
      <c r="O194" s="1769">
        <v>0</v>
      </c>
      <c r="P194" s="1349">
        <v>0</v>
      </c>
      <c r="Q194" s="1350">
        <f>SUM(B194:P194)</f>
        <v>0</v>
      </c>
      <c r="R194" s="1351">
        <f>SUM(Q194/Q197)</f>
        <v>0</v>
      </c>
      <c r="S194" s="1301"/>
      <c r="T194" s="1301"/>
      <c r="U194" s="1301"/>
      <c r="V194" s="1301"/>
      <c r="W194" s="1301"/>
      <c r="X194" s="1301"/>
      <c r="Y194" s="1301"/>
      <c r="Z194" s="1301"/>
      <c r="AA194" s="1301"/>
      <c r="AB194" s="1301"/>
      <c r="AC194" s="1301"/>
      <c r="AD194" s="1301"/>
      <c r="AE194" s="1301"/>
      <c r="AF194" s="1301"/>
    </row>
    <row r="195" spans="1:32" s="197" customFormat="1" ht="15.75" hidden="1" customHeight="1" x14ac:dyDescent="0.25">
      <c r="A195" s="1278" t="s">
        <v>436</v>
      </c>
      <c r="B195" s="1348">
        <v>0</v>
      </c>
      <c r="C195" s="1769">
        <v>0</v>
      </c>
      <c r="D195" s="1769">
        <v>0</v>
      </c>
      <c r="E195" s="1769">
        <v>0</v>
      </c>
      <c r="F195" s="1769">
        <v>0</v>
      </c>
      <c r="G195" s="1769">
        <v>0</v>
      </c>
      <c r="H195" s="1769">
        <v>0</v>
      </c>
      <c r="I195" s="1769">
        <v>0</v>
      </c>
      <c r="J195" s="1769">
        <v>0</v>
      </c>
      <c r="K195" s="1769">
        <v>0</v>
      </c>
      <c r="L195" s="1769">
        <v>0</v>
      </c>
      <c r="M195" s="1769">
        <v>0</v>
      </c>
      <c r="N195" s="1769">
        <v>0</v>
      </c>
      <c r="O195" s="1769">
        <v>0</v>
      </c>
      <c r="P195" s="1349">
        <v>0</v>
      </c>
      <c r="Q195" s="1350">
        <f>SUM(B195:P195)</f>
        <v>0</v>
      </c>
      <c r="R195" s="1351">
        <f>SUM(Q195/Q197)</f>
        <v>0</v>
      </c>
      <c r="S195" s="1301"/>
      <c r="T195" s="1301"/>
      <c r="U195" s="1301"/>
      <c r="V195" s="1301"/>
      <c r="W195" s="1301"/>
      <c r="X195" s="1301"/>
      <c r="Y195" s="1301"/>
      <c r="Z195" s="1301"/>
      <c r="AA195" s="1301"/>
      <c r="AB195" s="1301"/>
      <c r="AC195" s="1301"/>
      <c r="AD195" s="1301"/>
      <c r="AE195" s="1301"/>
      <c r="AF195" s="1301"/>
    </row>
    <row r="196" spans="1:32" s="197" customFormat="1" ht="26.25" hidden="1" thickBot="1" x14ac:dyDescent="0.3">
      <c r="A196" s="1279" t="s">
        <v>437</v>
      </c>
      <c r="B196" s="1348">
        <v>0</v>
      </c>
      <c r="C196" s="1769">
        <v>0</v>
      </c>
      <c r="D196" s="1769">
        <v>0</v>
      </c>
      <c r="E196" s="1769">
        <v>0</v>
      </c>
      <c r="F196" s="1769">
        <v>0</v>
      </c>
      <c r="G196" s="1769">
        <v>0</v>
      </c>
      <c r="H196" s="1769">
        <v>0</v>
      </c>
      <c r="I196" s="1769">
        <v>0</v>
      </c>
      <c r="J196" s="1769">
        <v>0</v>
      </c>
      <c r="K196" s="1769">
        <v>0</v>
      </c>
      <c r="L196" s="1769">
        <v>0</v>
      </c>
      <c r="M196" s="1769">
        <v>0</v>
      </c>
      <c r="N196" s="1769">
        <v>0</v>
      </c>
      <c r="O196" s="1769">
        <v>0</v>
      </c>
      <c r="P196" s="1349">
        <v>0</v>
      </c>
      <c r="Q196" s="1350">
        <f>SUM(B196:P196)</f>
        <v>0</v>
      </c>
      <c r="R196" s="1352">
        <f>SUM(Q196/Q197)</f>
        <v>0</v>
      </c>
      <c r="S196" s="1301"/>
      <c r="T196" s="1301"/>
      <c r="U196" s="1301"/>
      <c r="V196" s="1301"/>
      <c r="W196" s="1301"/>
      <c r="X196" s="1301"/>
      <c r="Y196" s="1301"/>
      <c r="Z196" s="1301"/>
      <c r="AA196" s="1301"/>
      <c r="AB196" s="1301"/>
      <c r="AC196" s="1301"/>
      <c r="AD196" s="1301"/>
      <c r="AE196" s="1301"/>
      <c r="AF196" s="1301"/>
    </row>
    <row r="197" spans="1:32" s="197" customFormat="1" ht="16.5" hidden="1" thickTop="1" thickBot="1" x14ac:dyDescent="0.3">
      <c r="A197" s="1280" t="s">
        <v>132</v>
      </c>
      <c r="B197" s="1353">
        <f t="shared" ref="B197:Q197" si="8">SUM(B192:B196)</f>
        <v>0</v>
      </c>
      <c r="C197" s="1354">
        <f t="shared" si="8"/>
        <v>0</v>
      </c>
      <c r="D197" s="1354">
        <f t="shared" si="8"/>
        <v>0</v>
      </c>
      <c r="E197" s="1354">
        <f t="shared" si="8"/>
        <v>0</v>
      </c>
      <c r="F197" s="1354">
        <f t="shared" si="8"/>
        <v>0</v>
      </c>
      <c r="G197" s="1354">
        <f t="shared" si="8"/>
        <v>0</v>
      </c>
      <c r="H197" s="1354">
        <f t="shared" si="8"/>
        <v>0</v>
      </c>
      <c r="I197" s="1354">
        <f t="shared" si="8"/>
        <v>1</v>
      </c>
      <c r="J197" s="1354">
        <f t="shared" si="8"/>
        <v>0</v>
      </c>
      <c r="K197" s="1354">
        <f t="shared" si="8"/>
        <v>0</v>
      </c>
      <c r="L197" s="1354">
        <f t="shared" si="8"/>
        <v>1</v>
      </c>
      <c r="M197" s="1354">
        <f t="shared" si="8"/>
        <v>0</v>
      </c>
      <c r="N197" s="1354">
        <f t="shared" si="8"/>
        <v>0</v>
      </c>
      <c r="O197" s="1354">
        <f t="shared" si="8"/>
        <v>0</v>
      </c>
      <c r="P197" s="1355">
        <f t="shared" si="8"/>
        <v>0</v>
      </c>
      <c r="Q197" s="1356">
        <f t="shared" si="8"/>
        <v>2</v>
      </c>
      <c r="R197" s="1357">
        <f>SUM(Q197/Q197)</f>
        <v>1</v>
      </c>
      <c r="S197" s="1301"/>
      <c r="T197" s="1301"/>
      <c r="U197" s="1301"/>
      <c r="V197" s="1301"/>
      <c r="W197" s="1301"/>
      <c r="X197" s="1301"/>
      <c r="Y197" s="1301"/>
      <c r="Z197" s="1301"/>
      <c r="AA197" s="1301"/>
      <c r="AB197" s="1301"/>
      <c r="AC197" s="1301"/>
      <c r="AD197" s="1301"/>
      <c r="AE197" s="1301"/>
      <c r="AF197" s="1301"/>
    </row>
    <row r="198" spans="1:32" s="197" customFormat="1" ht="15.75" hidden="1" customHeight="1" thickBot="1" x14ac:dyDescent="0.3">
      <c r="A198" s="1281" t="s">
        <v>131</v>
      </c>
      <c r="B198" s="1358">
        <f>SUM(B197/Q197)</f>
        <v>0</v>
      </c>
      <c r="C198" s="1359">
        <f>SUM(C197/Q197)</f>
        <v>0</v>
      </c>
      <c r="D198" s="1359">
        <f>SUM(D197/Q197)</f>
        <v>0</v>
      </c>
      <c r="E198" s="1359">
        <f>SUM(E197/Q197)</f>
        <v>0</v>
      </c>
      <c r="F198" s="1359">
        <f>SUM(F197/Q197)</f>
        <v>0</v>
      </c>
      <c r="G198" s="1359">
        <f>SUM(G197/Q197)</f>
        <v>0</v>
      </c>
      <c r="H198" s="1359">
        <f>SUM(H197/Q197)</f>
        <v>0</v>
      </c>
      <c r="I198" s="1360">
        <f>SUM(I197/Q197)</f>
        <v>0.5</v>
      </c>
      <c r="J198" s="1359">
        <f>SUM(J197/Q197)</f>
        <v>0</v>
      </c>
      <c r="K198" s="1359">
        <f>SUM(K197/Q197)</f>
        <v>0</v>
      </c>
      <c r="L198" s="1360">
        <f>SUM(L197/Q197)</f>
        <v>0.5</v>
      </c>
      <c r="M198" s="1359">
        <f>SUM(M197/Q197)</f>
        <v>0</v>
      </c>
      <c r="N198" s="1359">
        <f>SUM(N197/Q197)</f>
        <v>0</v>
      </c>
      <c r="O198" s="1359">
        <f>SUM(O197/Q197)</f>
        <v>0</v>
      </c>
      <c r="P198" s="1361">
        <f>SUM(P197/Q197)</f>
        <v>0</v>
      </c>
      <c r="Q198" s="1362">
        <f>SUM(B198:P198)</f>
        <v>1</v>
      </c>
      <c r="R198" s="395"/>
      <c r="S198" s="1301"/>
      <c r="T198" s="1301"/>
      <c r="U198" s="1301"/>
      <c r="V198" s="1301"/>
      <c r="W198" s="1301"/>
      <c r="X198" s="1301"/>
      <c r="Y198" s="1301"/>
      <c r="Z198" s="1301"/>
      <c r="AA198" s="1301"/>
      <c r="AB198" s="1301"/>
      <c r="AC198" s="1301"/>
      <c r="AD198" s="1301"/>
      <c r="AE198" s="1301"/>
      <c r="AF198" s="1301"/>
    </row>
    <row r="199" spans="1:32" s="197" customFormat="1" ht="12.75" hidden="1" customHeight="1" thickBot="1" x14ac:dyDescent="0.3">
      <c r="A199" s="11"/>
      <c r="B199" s="11"/>
      <c r="C199" s="11"/>
      <c r="D199" s="11"/>
      <c r="E199" s="11"/>
      <c r="F199" s="11"/>
      <c r="G199" s="11"/>
      <c r="H199" s="11"/>
      <c r="I199" s="11"/>
      <c r="J199" s="11"/>
      <c r="K199" s="11"/>
      <c r="L199" s="11"/>
      <c r="M199" s="11"/>
      <c r="N199" s="11"/>
      <c r="O199" s="11"/>
      <c r="P199" s="11"/>
      <c r="Q199" s="11"/>
      <c r="R199" s="11"/>
      <c r="S199" s="1301"/>
      <c r="T199" s="1301"/>
      <c r="U199" s="1301"/>
      <c r="V199" s="1301"/>
      <c r="W199" s="1301"/>
      <c r="X199" s="1301"/>
      <c r="Y199" s="1301"/>
      <c r="Z199" s="1301"/>
      <c r="AA199" s="1301"/>
      <c r="AB199" s="1301"/>
      <c r="AC199" s="1301"/>
      <c r="AD199" s="1301"/>
      <c r="AE199" s="1301"/>
      <c r="AF199" s="1301"/>
    </row>
    <row r="200" spans="1:32" s="197" customFormat="1" ht="34.5" hidden="1" customHeight="1" thickBot="1" x14ac:dyDescent="0.3">
      <c r="A200" s="2287" t="s">
        <v>438</v>
      </c>
      <c r="B200" s="2288"/>
      <c r="C200" s="2288"/>
      <c r="D200" s="2288"/>
      <c r="E200" s="2288"/>
      <c r="F200" s="2288"/>
      <c r="G200" s="2288"/>
      <c r="H200" s="2288"/>
      <c r="I200" s="2288"/>
      <c r="J200" s="2288"/>
      <c r="K200" s="2288"/>
      <c r="L200" s="2288"/>
      <c r="M200" s="2288"/>
      <c r="N200" s="2288"/>
      <c r="O200" s="2288"/>
      <c r="P200" s="2288"/>
      <c r="Q200" s="2288"/>
      <c r="R200" s="2289"/>
      <c r="S200" s="1301"/>
      <c r="T200" s="1301"/>
      <c r="U200" s="1301"/>
      <c r="V200" s="1301"/>
      <c r="W200" s="1301"/>
      <c r="X200" s="1301"/>
      <c r="Y200" s="1301"/>
      <c r="Z200" s="1301"/>
      <c r="AA200" s="1301"/>
      <c r="AB200" s="1301"/>
      <c r="AC200" s="1301"/>
      <c r="AD200" s="1301"/>
      <c r="AE200" s="1301"/>
      <c r="AF200" s="1301"/>
    </row>
    <row r="201" spans="1:32" s="197" customFormat="1" ht="15.75" hidden="1" thickBot="1" x14ac:dyDescent="0.3">
      <c r="A201" s="1282" t="s">
        <v>439</v>
      </c>
      <c r="B201" s="1340">
        <v>0</v>
      </c>
      <c r="C201" s="1341">
        <v>0</v>
      </c>
      <c r="D201" s="1341">
        <v>0</v>
      </c>
      <c r="E201" s="1341">
        <v>0</v>
      </c>
      <c r="F201" s="1341">
        <v>0</v>
      </c>
      <c r="G201" s="1341">
        <v>0</v>
      </c>
      <c r="H201" s="1341">
        <v>0</v>
      </c>
      <c r="I201" s="1341">
        <v>0</v>
      </c>
      <c r="J201" s="1341">
        <v>0</v>
      </c>
      <c r="K201" s="1341">
        <v>0</v>
      </c>
      <c r="L201" s="1341">
        <v>0</v>
      </c>
      <c r="M201" s="1341">
        <v>0</v>
      </c>
      <c r="N201" s="1341">
        <v>0</v>
      </c>
      <c r="O201" s="1341">
        <v>0</v>
      </c>
      <c r="P201" s="1341">
        <v>0</v>
      </c>
      <c r="Q201" s="1342">
        <v>0</v>
      </c>
      <c r="R201" s="1343">
        <v>0</v>
      </c>
      <c r="S201" s="1301"/>
      <c r="T201" s="1301"/>
      <c r="U201" s="1301"/>
      <c r="V201" s="1301"/>
      <c r="W201" s="1301"/>
      <c r="X201" s="1301"/>
      <c r="Y201" s="1301"/>
      <c r="Z201" s="1301"/>
      <c r="AA201" s="1301"/>
      <c r="AB201" s="1301"/>
      <c r="AC201" s="1301"/>
      <c r="AD201" s="1301"/>
      <c r="AE201" s="1301"/>
      <c r="AF201" s="1301"/>
    </row>
    <row r="202" spans="1:32" s="197" customFormat="1" ht="15.75" hidden="1" customHeight="1" thickBot="1" x14ac:dyDescent="0.3">
      <c r="A202" s="1301"/>
      <c r="B202" s="1301"/>
      <c r="C202" s="1301"/>
      <c r="D202" s="1301"/>
      <c r="E202" s="1301"/>
      <c r="F202" s="1301"/>
      <c r="G202" s="1301"/>
      <c r="H202" s="1301"/>
      <c r="I202" s="1301"/>
      <c r="J202" s="1301"/>
      <c r="K202" s="1301"/>
      <c r="L202" s="1301"/>
      <c r="M202" s="1301"/>
      <c r="N202" s="1301"/>
      <c r="O202" s="1301"/>
      <c r="P202" s="1301"/>
      <c r="Q202" s="1301"/>
      <c r="R202" s="1301"/>
    </row>
    <row r="203" spans="1:32" s="197" customFormat="1" ht="18.75" hidden="1" customHeight="1" thickBot="1" x14ac:dyDescent="0.3">
      <c r="A203" s="2290" t="s">
        <v>440</v>
      </c>
      <c r="B203" s="2291"/>
      <c r="C203" s="2291"/>
      <c r="D203" s="2291"/>
      <c r="E203" s="2291"/>
      <c r="F203" s="2291"/>
      <c r="G203" s="2291"/>
      <c r="H203" s="2291"/>
      <c r="I203" s="2291"/>
      <c r="J203" s="2291"/>
      <c r="K203" s="2291"/>
      <c r="L203" s="2291"/>
      <c r="M203" s="2291"/>
      <c r="N203" s="2291"/>
      <c r="O203" s="2291"/>
      <c r="P203" s="2291"/>
      <c r="Q203" s="2291"/>
      <c r="R203" s="2292"/>
    </row>
    <row r="204" spans="1:32" s="197" customFormat="1" ht="15.75" hidden="1" thickBot="1" x14ac:dyDescent="0.3">
      <c r="A204" s="1766" t="s">
        <v>441</v>
      </c>
      <c r="B204" s="2293" t="s">
        <v>442</v>
      </c>
      <c r="C204" s="2293"/>
      <c r="D204" s="2293"/>
      <c r="E204" s="2293"/>
      <c r="F204" s="2293"/>
      <c r="G204" s="2293"/>
      <c r="H204" s="2293"/>
      <c r="I204" s="2293"/>
      <c r="J204" s="2293"/>
      <c r="K204" s="2293"/>
      <c r="L204" s="2295" t="s">
        <v>443</v>
      </c>
      <c r="M204" s="2293"/>
      <c r="N204" s="2293"/>
      <c r="O204" s="2293"/>
      <c r="P204" s="2293"/>
      <c r="Q204" s="2293"/>
      <c r="R204" s="2293"/>
    </row>
    <row r="205" spans="1:32" s="1301" customFormat="1" ht="15.75" hidden="1" customHeight="1" x14ac:dyDescent="0.25">
      <c r="A205" s="1337" t="s">
        <v>122</v>
      </c>
      <c r="B205" s="2306" t="s">
        <v>480</v>
      </c>
      <c r="C205" s="2306"/>
      <c r="D205" s="2306"/>
      <c r="E205" s="2306"/>
      <c r="F205" s="2306"/>
      <c r="G205" s="2306"/>
      <c r="H205" s="2306"/>
      <c r="I205" s="2306"/>
      <c r="J205" s="2306"/>
      <c r="K205" s="2306"/>
      <c r="L205" s="2306" t="s">
        <v>481</v>
      </c>
      <c r="M205" s="2306"/>
      <c r="N205" s="2306"/>
      <c r="O205" s="2306"/>
      <c r="P205" s="2306"/>
      <c r="Q205" s="2306"/>
      <c r="R205" s="2310"/>
    </row>
    <row r="206" spans="1:32" s="1301" customFormat="1" ht="15.75" hidden="1" customHeight="1" x14ac:dyDescent="0.25">
      <c r="A206" s="1338" t="s">
        <v>122</v>
      </c>
      <c r="B206" s="2304" t="s">
        <v>470</v>
      </c>
      <c r="C206" s="2304"/>
      <c r="D206" s="2304"/>
      <c r="E206" s="2304"/>
      <c r="F206" s="2304"/>
      <c r="G206" s="2304"/>
      <c r="H206" s="2304"/>
      <c r="I206" s="2304"/>
      <c r="J206" s="2304"/>
      <c r="K206" s="2304"/>
      <c r="L206" s="2304" t="s">
        <v>482</v>
      </c>
      <c r="M206" s="2304"/>
      <c r="N206" s="2304"/>
      <c r="O206" s="2304"/>
      <c r="P206" s="2304"/>
      <c r="Q206" s="2304"/>
      <c r="R206" s="2305"/>
    </row>
    <row r="207" spans="1:32" s="1301" customFormat="1" ht="15.75" hidden="1" customHeight="1" x14ac:dyDescent="0.25">
      <c r="A207" s="1338" t="s">
        <v>125</v>
      </c>
      <c r="B207" s="2304" t="s">
        <v>483</v>
      </c>
      <c r="C207" s="2304"/>
      <c r="D207" s="2304"/>
      <c r="E207" s="2304"/>
      <c r="F207" s="2304"/>
      <c r="G207" s="2304"/>
      <c r="H207" s="2304"/>
      <c r="I207" s="2304"/>
      <c r="J207" s="2304"/>
      <c r="K207" s="2304"/>
      <c r="L207" s="2304" t="s">
        <v>484</v>
      </c>
      <c r="M207" s="2304"/>
      <c r="N207" s="2304"/>
      <c r="O207" s="2304"/>
      <c r="P207" s="2304"/>
      <c r="Q207" s="2304"/>
      <c r="R207" s="2305"/>
    </row>
    <row r="208" spans="1:32" s="1301" customFormat="1" ht="15.75" hidden="1" customHeight="1" x14ac:dyDescent="0.25">
      <c r="A208" s="1338" t="s">
        <v>122</v>
      </c>
      <c r="B208" s="2304" t="s">
        <v>485</v>
      </c>
      <c r="C208" s="2304"/>
      <c r="D208" s="2304"/>
      <c r="E208" s="2304"/>
      <c r="F208" s="2304"/>
      <c r="G208" s="2304"/>
      <c r="H208" s="2304"/>
      <c r="I208" s="2304"/>
      <c r="J208" s="2304"/>
      <c r="K208" s="2304"/>
      <c r="L208" s="2304" t="s">
        <v>486</v>
      </c>
      <c r="M208" s="2304"/>
      <c r="N208" s="2304"/>
      <c r="O208" s="2304"/>
      <c r="P208" s="2304"/>
      <c r="Q208" s="2304"/>
      <c r="R208" s="2305"/>
    </row>
    <row r="209" spans="1:18" s="1301" customFormat="1" ht="15.75" hidden="1" customHeight="1" x14ac:dyDescent="0.25">
      <c r="A209" s="1338" t="s">
        <v>122</v>
      </c>
      <c r="B209" s="2304" t="s">
        <v>487</v>
      </c>
      <c r="C209" s="2304"/>
      <c r="D209" s="2304"/>
      <c r="E209" s="2304"/>
      <c r="F209" s="2304"/>
      <c r="G209" s="2304"/>
      <c r="H209" s="2304"/>
      <c r="I209" s="2304"/>
      <c r="J209" s="2304"/>
      <c r="K209" s="2304"/>
      <c r="L209" s="2304" t="s">
        <v>488</v>
      </c>
      <c r="M209" s="2304"/>
      <c r="N209" s="2304"/>
      <c r="O209" s="2304"/>
      <c r="P209" s="2304"/>
      <c r="Q209" s="2304"/>
      <c r="R209" s="2305"/>
    </row>
    <row r="210" spans="1:18" s="1301" customFormat="1" ht="15.75" hidden="1" customHeight="1" x14ac:dyDescent="0.25">
      <c r="A210" s="1338" t="s">
        <v>122</v>
      </c>
      <c r="B210" s="2304" t="s">
        <v>489</v>
      </c>
      <c r="C210" s="2304"/>
      <c r="D210" s="2304"/>
      <c r="E210" s="2304"/>
      <c r="F210" s="2304"/>
      <c r="G210" s="2304"/>
      <c r="H210" s="2304"/>
      <c r="I210" s="2304"/>
      <c r="J210" s="2304"/>
      <c r="K210" s="2304"/>
      <c r="L210" s="2304" t="s">
        <v>486</v>
      </c>
      <c r="M210" s="2304"/>
      <c r="N210" s="2304"/>
      <c r="O210" s="2304"/>
      <c r="P210" s="2304"/>
      <c r="Q210" s="2304"/>
      <c r="R210" s="2305"/>
    </row>
    <row r="211" spans="1:18" s="1301" customFormat="1" ht="15.75" hidden="1" customHeight="1" x14ac:dyDescent="0.25">
      <c r="A211" s="1338" t="s">
        <v>122</v>
      </c>
      <c r="B211" s="2304" t="s">
        <v>490</v>
      </c>
      <c r="C211" s="2304"/>
      <c r="D211" s="2304"/>
      <c r="E211" s="2304"/>
      <c r="F211" s="2304"/>
      <c r="G211" s="2304"/>
      <c r="H211" s="2304"/>
      <c r="I211" s="2304"/>
      <c r="J211" s="2304"/>
      <c r="K211" s="2304"/>
      <c r="L211" s="2304" t="s">
        <v>484</v>
      </c>
      <c r="M211" s="2304"/>
      <c r="N211" s="2304"/>
      <c r="O211" s="2304"/>
      <c r="P211" s="2304"/>
      <c r="Q211" s="2304"/>
      <c r="R211" s="2305"/>
    </row>
    <row r="212" spans="1:18" s="1301" customFormat="1" ht="15.75" hidden="1" customHeight="1" x14ac:dyDescent="0.25">
      <c r="A212" s="1338" t="s">
        <v>122</v>
      </c>
      <c r="B212" s="2304" t="s">
        <v>491</v>
      </c>
      <c r="C212" s="2304"/>
      <c r="D212" s="2304"/>
      <c r="E212" s="2304"/>
      <c r="F212" s="2304"/>
      <c r="G212" s="2304"/>
      <c r="H212" s="2304"/>
      <c r="I212" s="2304"/>
      <c r="J212" s="2304"/>
      <c r="K212" s="2304"/>
      <c r="L212" s="2304" t="s">
        <v>492</v>
      </c>
      <c r="M212" s="2304"/>
      <c r="N212" s="2304"/>
      <c r="O212" s="2304"/>
      <c r="P212" s="2304"/>
      <c r="Q212" s="2304"/>
      <c r="R212" s="2305"/>
    </row>
    <row r="213" spans="1:18" s="1301" customFormat="1" ht="15.75" hidden="1" customHeight="1" x14ac:dyDescent="0.25">
      <c r="A213" s="1338" t="s">
        <v>122</v>
      </c>
      <c r="B213" s="2304" t="s">
        <v>483</v>
      </c>
      <c r="C213" s="2304"/>
      <c r="D213" s="2304"/>
      <c r="E213" s="2304"/>
      <c r="F213" s="2304"/>
      <c r="G213" s="2304"/>
      <c r="H213" s="2304"/>
      <c r="I213" s="2304"/>
      <c r="J213" s="2304"/>
      <c r="K213" s="2304"/>
      <c r="L213" s="2304" t="s">
        <v>482</v>
      </c>
      <c r="M213" s="2304"/>
      <c r="N213" s="2304"/>
      <c r="O213" s="2304"/>
      <c r="P213" s="2304"/>
      <c r="Q213" s="2304"/>
      <c r="R213" s="2305"/>
    </row>
    <row r="214" spans="1:18" s="1301" customFormat="1" ht="15.75" hidden="1" customHeight="1" x14ac:dyDescent="0.25">
      <c r="A214" s="1338" t="s">
        <v>122</v>
      </c>
      <c r="B214" s="2304" t="s">
        <v>493</v>
      </c>
      <c r="C214" s="2304"/>
      <c r="D214" s="2304"/>
      <c r="E214" s="2304"/>
      <c r="F214" s="2304"/>
      <c r="G214" s="2304"/>
      <c r="H214" s="2304"/>
      <c r="I214" s="2304"/>
      <c r="J214" s="2304"/>
      <c r="K214" s="2304"/>
      <c r="L214" s="2304" t="s">
        <v>492</v>
      </c>
      <c r="M214" s="2304"/>
      <c r="N214" s="2304"/>
      <c r="O214" s="2304"/>
      <c r="P214" s="2304"/>
      <c r="Q214" s="2304"/>
      <c r="R214" s="2305"/>
    </row>
    <row r="215" spans="1:18" s="197" customFormat="1" ht="15.75" hidden="1" customHeight="1" x14ac:dyDescent="0.25">
      <c r="A215" s="1338" t="s">
        <v>122</v>
      </c>
      <c r="B215" s="2304" t="s">
        <v>494</v>
      </c>
      <c r="C215" s="2304"/>
      <c r="D215" s="2304"/>
      <c r="E215" s="2304"/>
      <c r="F215" s="2304"/>
      <c r="G215" s="2304"/>
      <c r="H215" s="2304"/>
      <c r="I215" s="2304"/>
      <c r="J215" s="2304"/>
      <c r="K215" s="2304"/>
      <c r="L215" s="2304" t="s">
        <v>486</v>
      </c>
      <c r="M215" s="2304"/>
      <c r="N215" s="2304"/>
      <c r="O215" s="2304"/>
      <c r="P215" s="2304"/>
      <c r="Q215" s="2304"/>
      <c r="R215" s="2305"/>
    </row>
    <row r="216" spans="1:18" s="197" customFormat="1" ht="19.5" hidden="1" customHeight="1" thickBot="1" x14ac:dyDescent="0.3">
      <c r="A216" s="1339" t="s">
        <v>122</v>
      </c>
      <c r="B216" s="2311" t="s">
        <v>487</v>
      </c>
      <c r="C216" s="2311"/>
      <c r="D216" s="2311"/>
      <c r="E216" s="2311"/>
      <c r="F216" s="2311"/>
      <c r="G216" s="2311"/>
      <c r="H216" s="2311"/>
      <c r="I216" s="2311"/>
      <c r="J216" s="2311"/>
      <c r="K216" s="2311"/>
      <c r="L216" s="2311" t="s">
        <v>495</v>
      </c>
      <c r="M216" s="2311"/>
      <c r="N216" s="2311"/>
      <c r="O216" s="2311"/>
      <c r="P216" s="2311"/>
      <c r="Q216" s="2311"/>
      <c r="R216" s="2312"/>
    </row>
    <row r="217" spans="1:18" s="197" customFormat="1" ht="15.75" hidden="1" customHeight="1" thickBot="1" x14ac:dyDescent="0.3">
      <c r="A217" s="127"/>
      <c r="B217" s="1297"/>
      <c r="C217" s="1297"/>
      <c r="D217" s="1297"/>
      <c r="E217" s="1297"/>
      <c r="F217" s="1297"/>
      <c r="G217" s="1297"/>
      <c r="H217" s="1297"/>
      <c r="I217" s="1297"/>
      <c r="J217" s="1297"/>
      <c r="K217" s="1297"/>
      <c r="L217" s="1297"/>
      <c r="M217" s="1297"/>
      <c r="N217" s="1297"/>
      <c r="O217" s="1297"/>
      <c r="P217" s="1297"/>
      <c r="Q217" s="1297"/>
      <c r="R217" s="1300"/>
    </row>
    <row r="218" spans="1:18" s="32" customFormat="1" ht="16.5" hidden="1" thickBot="1" x14ac:dyDescent="0.3">
      <c r="A218" s="2284" t="s">
        <v>424</v>
      </c>
      <c r="B218" s="2285"/>
      <c r="C218" s="2285"/>
      <c r="D218" s="2285"/>
      <c r="E218" s="2285"/>
      <c r="F218" s="2285"/>
      <c r="G218" s="2285"/>
      <c r="H218" s="2285"/>
      <c r="I218" s="2285"/>
      <c r="J218" s="2285"/>
      <c r="K218" s="2285"/>
      <c r="L218" s="2285"/>
      <c r="M218" s="2285"/>
      <c r="N218" s="2285"/>
      <c r="O218" s="2285"/>
      <c r="P218" s="2285"/>
      <c r="Q218" s="2285"/>
      <c r="R218" s="2309"/>
    </row>
    <row r="219" spans="1:18" s="32" customFormat="1" ht="70.5" hidden="1" customHeight="1" thickBot="1" x14ac:dyDescent="0.3">
      <c r="A219" s="129"/>
      <c r="B219" s="694" t="s">
        <v>145</v>
      </c>
      <c r="C219" s="165" t="s">
        <v>146</v>
      </c>
      <c r="D219" s="165" t="s">
        <v>147</v>
      </c>
      <c r="E219" s="165" t="s">
        <v>148</v>
      </c>
      <c r="F219" s="165" t="s">
        <v>149</v>
      </c>
      <c r="G219" s="165" t="s">
        <v>150</v>
      </c>
      <c r="H219" s="165" t="s">
        <v>151</v>
      </c>
      <c r="I219" s="165" t="s">
        <v>152</v>
      </c>
      <c r="J219" s="165" t="s">
        <v>153</v>
      </c>
      <c r="K219" s="165" t="s">
        <v>154</v>
      </c>
      <c r="L219" s="165" t="s">
        <v>155</v>
      </c>
      <c r="M219" s="165" t="s">
        <v>156</v>
      </c>
      <c r="N219" s="165" t="s">
        <v>157</v>
      </c>
      <c r="O219" s="165" t="s">
        <v>158</v>
      </c>
      <c r="P219" s="166" t="s">
        <v>159</v>
      </c>
      <c r="Q219" s="1230" t="s">
        <v>160</v>
      </c>
      <c r="R219" s="164" t="s">
        <v>161</v>
      </c>
    </row>
    <row r="220" spans="1:18" s="197" customFormat="1" hidden="1" x14ac:dyDescent="0.25">
      <c r="A220" s="1277" t="s">
        <v>433</v>
      </c>
      <c r="B220" s="1218">
        <v>0</v>
      </c>
      <c r="C220" s="1219">
        <v>0</v>
      </c>
      <c r="D220" s="1219">
        <v>0</v>
      </c>
      <c r="E220" s="1219">
        <v>0</v>
      </c>
      <c r="F220" s="1219">
        <v>0</v>
      </c>
      <c r="G220" s="1219">
        <v>0</v>
      </c>
      <c r="H220" s="1219">
        <v>0</v>
      </c>
      <c r="I220" s="1219">
        <v>2</v>
      </c>
      <c r="J220" s="1219">
        <v>0</v>
      </c>
      <c r="K220" s="1219">
        <v>0</v>
      </c>
      <c r="L220" s="1219">
        <v>0</v>
      </c>
      <c r="M220" s="1219">
        <v>0</v>
      </c>
      <c r="N220" s="1219">
        <v>0</v>
      </c>
      <c r="O220" s="1219">
        <v>0</v>
      </c>
      <c r="P220" s="1220">
        <v>0</v>
      </c>
      <c r="Q220" s="1231">
        <f>SUM(B220:P220)</f>
        <v>2</v>
      </c>
      <c r="R220" s="1235">
        <f>SUM(Q220/Q225)</f>
        <v>0.5</v>
      </c>
    </row>
    <row r="221" spans="1:18" s="197" customFormat="1" ht="15.75" hidden="1" customHeight="1" x14ac:dyDescent="0.25">
      <c r="A221" s="1278" t="s">
        <v>434</v>
      </c>
      <c r="B221" s="1221">
        <v>0</v>
      </c>
      <c r="C221" s="1222">
        <v>0</v>
      </c>
      <c r="D221" s="1222">
        <v>0</v>
      </c>
      <c r="E221" s="1222">
        <v>0</v>
      </c>
      <c r="F221" s="1222">
        <v>0</v>
      </c>
      <c r="G221" s="1222">
        <v>0</v>
      </c>
      <c r="H221" s="1222">
        <v>0</v>
      </c>
      <c r="I221" s="1222">
        <v>0</v>
      </c>
      <c r="J221" s="1222">
        <v>0</v>
      </c>
      <c r="K221" s="1222">
        <v>0</v>
      </c>
      <c r="L221" s="1222">
        <v>0</v>
      </c>
      <c r="M221" s="1222">
        <v>0</v>
      </c>
      <c r="N221" s="1222">
        <v>0</v>
      </c>
      <c r="O221" s="1222">
        <v>0</v>
      </c>
      <c r="P221" s="1223">
        <v>0</v>
      </c>
      <c r="Q221" s="1232">
        <f>SUM(B221:P221)</f>
        <v>0</v>
      </c>
      <c r="R221" s="1236">
        <f>SUM(Q221/Q225)</f>
        <v>0</v>
      </c>
    </row>
    <row r="222" spans="1:18" s="197" customFormat="1" ht="15.75" hidden="1" customHeight="1" x14ac:dyDescent="0.25">
      <c r="A222" s="1278" t="s">
        <v>435</v>
      </c>
      <c r="B222" s="1221">
        <v>0</v>
      </c>
      <c r="C222" s="1222">
        <v>0</v>
      </c>
      <c r="D222" s="1222">
        <v>0</v>
      </c>
      <c r="E222" s="1222">
        <v>0</v>
      </c>
      <c r="F222" s="1222">
        <v>0</v>
      </c>
      <c r="G222" s="1222">
        <v>0</v>
      </c>
      <c r="H222" s="1222">
        <v>0</v>
      </c>
      <c r="I222" s="1222">
        <v>0</v>
      </c>
      <c r="J222" s="1222">
        <v>0</v>
      </c>
      <c r="K222" s="1222">
        <v>0</v>
      </c>
      <c r="L222" s="1222">
        <v>0</v>
      </c>
      <c r="M222" s="1222">
        <v>0</v>
      </c>
      <c r="N222" s="1222">
        <v>0</v>
      </c>
      <c r="O222" s="1222">
        <v>0</v>
      </c>
      <c r="P222" s="1223">
        <v>0</v>
      </c>
      <c r="Q222" s="1232">
        <f>SUM(B222:P222)</f>
        <v>0</v>
      </c>
      <c r="R222" s="1236">
        <f>SUM(Q222/Q225)</f>
        <v>0</v>
      </c>
    </row>
    <row r="223" spans="1:18" s="197" customFormat="1" ht="15.75" hidden="1" customHeight="1" x14ac:dyDescent="0.25">
      <c r="A223" s="1278" t="s">
        <v>436</v>
      </c>
      <c r="B223" s="1221">
        <v>0</v>
      </c>
      <c r="C223" s="1222">
        <v>0</v>
      </c>
      <c r="D223" s="1222">
        <v>0</v>
      </c>
      <c r="E223" s="1222">
        <v>0</v>
      </c>
      <c r="F223" s="1222">
        <v>0</v>
      </c>
      <c r="G223" s="1222">
        <v>0</v>
      </c>
      <c r="H223" s="1222">
        <v>0</v>
      </c>
      <c r="I223" s="1222">
        <v>2</v>
      </c>
      <c r="J223" s="1222">
        <v>0</v>
      </c>
      <c r="K223" s="1222">
        <v>0</v>
      </c>
      <c r="L223" s="1222">
        <v>0</v>
      </c>
      <c r="M223" s="1222">
        <v>0</v>
      </c>
      <c r="N223" s="1222">
        <v>0</v>
      </c>
      <c r="O223" s="1222">
        <v>0</v>
      </c>
      <c r="P223" s="1223">
        <v>0</v>
      </c>
      <c r="Q223" s="1232">
        <f>SUM(B223:P223)</f>
        <v>2</v>
      </c>
      <c r="R223" s="1236">
        <f>SUM(Q223/Q225)</f>
        <v>0.5</v>
      </c>
    </row>
    <row r="224" spans="1:18" s="197" customFormat="1" ht="26.25" hidden="1" thickBot="1" x14ac:dyDescent="0.3">
      <c r="A224" s="1279" t="s">
        <v>437</v>
      </c>
      <c r="B224" s="1221">
        <v>0</v>
      </c>
      <c r="C224" s="1222">
        <v>0</v>
      </c>
      <c r="D224" s="1222">
        <v>0</v>
      </c>
      <c r="E224" s="1222">
        <v>0</v>
      </c>
      <c r="F224" s="1222">
        <v>0</v>
      </c>
      <c r="G224" s="1222">
        <v>0</v>
      </c>
      <c r="H224" s="1222">
        <v>0</v>
      </c>
      <c r="I224" s="1222">
        <v>0</v>
      </c>
      <c r="J224" s="1222">
        <v>0</v>
      </c>
      <c r="K224" s="1222">
        <v>0</v>
      </c>
      <c r="L224" s="1222">
        <v>0</v>
      </c>
      <c r="M224" s="1222">
        <v>0</v>
      </c>
      <c r="N224" s="1222">
        <v>0</v>
      </c>
      <c r="O224" s="1222">
        <v>0</v>
      </c>
      <c r="P224" s="1223">
        <v>0</v>
      </c>
      <c r="Q224" s="1232">
        <f>SUM(B224:P224)</f>
        <v>0</v>
      </c>
      <c r="R224" s="1237">
        <f>SUM(Q224/Q225)</f>
        <v>0</v>
      </c>
    </row>
    <row r="225" spans="1:18" s="197" customFormat="1" ht="16.5" hidden="1" thickTop="1" thickBot="1" x14ac:dyDescent="0.3">
      <c r="A225" s="1280" t="s">
        <v>132</v>
      </c>
      <c r="B225" s="1179">
        <f t="shared" ref="B225:Q225" si="9">SUM(B220:B224)</f>
        <v>0</v>
      </c>
      <c r="C225" s="1180">
        <f t="shared" si="9"/>
        <v>0</v>
      </c>
      <c r="D225" s="1180">
        <f t="shared" si="9"/>
        <v>0</v>
      </c>
      <c r="E225" s="1180">
        <f t="shared" si="9"/>
        <v>0</v>
      </c>
      <c r="F225" s="1180">
        <f t="shared" si="9"/>
        <v>0</v>
      </c>
      <c r="G225" s="1180">
        <f t="shared" si="9"/>
        <v>0</v>
      </c>
      <c r="H225" s="1180">
        <f t="shared" si="9"/>
        <v>0</v>
      </c>
      <c r="I225" s="1180">
        <f t="shared" si="9"/>
        <v>4</v>
      </c>
      <c r="J225" s="1180">
        <f t="shared" si="9"/>
        <v>0</v>
      </c>
      <c r="K225" s="1180">
        <f t="shared" si="9"/>
        <v>0</v>
      </c>
      <c r="L225" s="1180">
        <f t="shared" si="9"/>
        <v>0</v>
      </c>
      <c r="M225" s="1180">
        <f t="shared" si="9"/>
        <v>0</v>
      </c>
      <c r="N225" s="1180">
        <f t="shared" si="9"/>
        <v>0</v>
      </c>
      <c r="O225" s="1180">
        <f t="shared" si="9"/>
        <v>0</v>
      </c>
      <c r="P225" s="1181">
        <f t="shared" si="9"/>
        <v>0</v>
      </c>
      <c r="Q225" s="1233">
        <f t="shared" si="9"/>
        <v>4</v>
      </c>
      <c r="R225" s="1238">
        <f>SUM(Q225/Q225)</f>
        <v>1</v>
      </c>
    </row>
    <row r="226" spans="1:18" s="197" customFormat="1" ht="15.75" hidden="1" customHeight="1" thickBot="1" x14ac:dyDescent="0.3">
      <c r="A226" s="1281" t="s">
        <v>131</v>
      </c>
      <c r="B226" s="1182">
        <f>SUM(B225/Q225)</f>
        <v>0</v>
      </c>
      <c r="C226" s="1184">
        <f>SUM(C225/Q225)</f>
        <v>0</v>
      </c>
      <c r="D226" s="1184">
        <f>SUM(D225/Q225)</f>
        <v>0</v>
      </c>
      <c r="E226" s="1184">
        <f>SUM(E225/Q225)</f>
        <v>0</v>
      </c>
      <c r="F226" s="1184">
        <f>SUM(F225/Q225)</f>
        <v>0</v>
      </c>
      <c r="G226" s="1184">
        <f>SUM(G225/Q225)</f>
        <v>0</v>
      </c>
      <c r="H226" s="1184">
        <f>SUM(H225/Q225)</f>
        <v>0</v>
      </c>
      <c r="I226" s="1184">
        <f>SUM(I225/Q225)</f>
        <v>1</v>
      </c>
      <c r="J226" s="1184">
        <f>SUM(J225/Q225)</f>
        <v>0</v>
      </c>
      <c r="K226" s="1184">
        <f>SUM(K225/Q225)</f>
        <v>0</v>
      </c>
      <c r="L226" s="1184">
        <f>SUM(L225/Q225)</f>
        <v>0</v>
      </c>
      <c r="M226" s="1184">
        <f>SUM(M225/Q225)</f>
        <v>0</v>
      </c>
      <c r="N226" s="1184">
        <f>SUM(N225/Q225)</f>
        <v>0</v>
      </c>
      <c r="O226" s="1184">
        <f>SUM(O225/Q225)</f>
        <v>0</v>
      </c>
      <c r="P226" s="1185">
        <f>SUM(P225/Q225)</f>
        <v>0</v>
      </c>
      <c r="Q226" s="1234">
        <f>SUM(B226:P226)</f>
        <v>1</v>
      </c>
      <c r="R226" s="395"/>
    </row>
    <row r="227" spans="1:18" s="197" customFormat="1" ht="12.75" hidden="1" customHeight="1" thickBot="1" x14ac:dyDescent="0.3">
      <c r="A227" s="11"/>
      <c r="B227" s="11"/>
      <c r="C227" s="11"/>
      <c r="D227" s="11"/>
      <c r="E227" s="11"/>
      <c r="F227" s="11"/>
      <c r="G227" s="11"/>
      <c r="H227" s="11"/>
      <c r="I227" s="11"/>
      <c r="J227" s="11"/>
      <c r="K227" s="11"/>
      <c r="L227" s="11"/>
      <c r="M227" s="11"/>
      <c r="N227" s="11"/>
      <c r="O227" s="11"/>
      <c r="P227" s="11"/>
      <c r="Q227" s="11"/>
      <c r="R227" s="11"/>
    </row>
    <row r="228" spans="1:18" s="197" customFormat="1" ht="34.5" hidden="1" customHeight="1" thickBot="1" x14ac:dyDescent="0.3">
      <c r="A228" s="2287" t="s">
        <v>438</v>
      </c>
      <c r="B228" s="2288"/>
      <c r="C228" s="2288"/>
      <c r="D228" s="2288"/>
      <c r="E228" s="2288"/>
      <c r="F228" s="2288"/>
      <c r="G228" s="2288"/>
      <c r="H228" s="2288"/>
      <c r="I228" s="2288"/>
      <c r="J228" s="2288"/>
      <c r="K228" s="2288"/>
      <c r="L228" s="2288"/>
      <c r="M228" s="2288"/>
      <c r="N228" s="2288"/>
      <c r="O228" s="2288"/>
      <c r="P228" s="2288"/>
      <c r="Q228" s="2288"/>
      <c r="R228" s="2289"/>
    </row>
    <row r="229" spans="1:18" s="197" customFormat="1" ht="15.75" hidden="1" thickBot="1" x14ac:dyDescent="0.3">
      <c r="A229" s="1282" t="s">
        <v>439</v>
      </c>
      <c r="B229" s="1224">
        <v>0</v>
      </c>
      <c r="C229" s="1225">
        <v>0</v>
      </c>
      <c r="D229" s="1225">
        <v>0</v>
      </c>
      <c r="E229" s="1225">
        <v>0</v>
      </c>
      <c r="F229" s="1225">
        <v>0</v>
      </c>
      <c r="G229" s="1225">
        <v>0</v>
      </c>
      <c r="H229" s="1225">
        <v>0</v>
      </c>
      <c r="I229" s="1225">
        <v>0</v>
      </c>
      <c r="J229" s="1225">
        <v>0</v>
      </c>
      <c r="K229" s="1225">
        <v>0</v>
      </c>
      <c r="L229" s="1225">
        <v>0</v>
      </c>
      <c r="M229" s="1225">
        <v>0</v>
      </c>
      <c r="N229" s="1225">
        <v>0</v>
      </c>
      <c r="O229" s="1225">
        <v>0</v>
      </c>
      <c r="P229" s="1225">
        <v>0</v>
      </c>
      <c r="Q229" s="1226">
        <v>0</v>
      </c>
      <c r="R229" s="1183">
        <v>0</v>
      </c>
    </row>
    <row r="230" spans="1:18" s="197" customFormat="1" ht="15.75" hidden="1" customHeight="1" thickBot="1" x14ac:dyDescent="0.3">
      <c r="A230" s="1301"/>
      <c r="B230" s="1301"/>
      <c r="C230" s="1301"/>
      <c r="D230" s="1301"/>
      <c r="E230" s="1301"/>
      <c r="F230" s="1301"/>
      <c r="G230" s="1301"/>
      <c r="H230" s="1301"/>
      <c r="I230" s="1301"/>
      <c r="J230" s="1301"/>
      <c r="K230" s="1301"/>
      <c r="L230" s="1301"/>
      <c r="M230" s="1301"/>
      <c r="N230" s="1301"/>
      <c r="O230" s="1301"/>
      <c r="P230" s="1301"/>
      <c r="Q230" s="1301"/>
      <c r="R230" s="1301"/>
    </row>
    <row r="231" spans="1:18" s="197" customFormat="1" ht="18.75" hidden="1" customHeight="1" thickBot="1" x14ac:dyDescent="0.3">
      <c r="A231" s="2290" t="s">
        <v>440</v>
      </c>
      <c r="B231" s="2291"/>
      <c r="C231" s="2291"/>
      <c r="D231" s="2291"/>
      <c r="E231" s="2291"/>
      <c r="F231" s="2291"/>
      <c r="G231" s="2291"/>
      <c r="H231" s="2291"/>
      <c r="I231" s="2291"/>
      <c r="J231" s="2291"/>
      <c r="K231" s="2291"/>
      <c r="L231" s="2291"/>
      <c r="M231" s="2291"/>
      <c r="N231" s="2291"/>
      <c r="O231" s="2291"/>
      <c r="P231" s="2291"/>
      <c r="Q231" s="2291"/>
      <c r="R231" s="2292"/>
    </row>
    <row r="232" spans="1:18" s="197" customFormat="1" ht="15.75" hidden="1" thickBot="1" x14ac:dyDescent="0.3">
      <c r="A232" s="1766" t="s">
        <v>441</v>
      </c>
      <c r="B232" s="2293" t="s">
        <v>442</v>
      </c>
      <c r="C232" s="2293"/>
      <c r="D232" s="2293"/>
      <c r="E232" s="2293"/>
      <c r="F232" s="2293"/>
      <c r="G232" s="2293"/>
      <c r="H232" s="2293"/>
      <c r="I232" s="2293"/>
      <c r="J232" s="2293"/>
      <c r="K232" s="2293"/>
      <c r="L232" s="2295" t="s">
        <v>443</v>
      </c>
      <c r="M232" s="2293"/>
      <c r="N232" s="2293"/>
      <c r="O232" s="2293"/>
      <c r="P232" s="2293"/>
      <c r="Q232" s="2293"/>
      <c r="R232" s="2293"/>
    </row>
    <row r="233" spans="1:18" s="197" customFormat="1" ht="15.75" hidden="1" customHeight="1" x14ac:dyDescent="0.25">
      <c r="A233" s="1227" t="s">
        <v>122</v>
      </c>
      <c r="B233" s="2318" t="s">
        <v>496</v>
      </c>
      <c r="C233" s="2319"/>
      <c r="D233" s="2319"/>
      <c r="E233" s="2319"/>
      <c r="F233" s="2319"/>
      <c r="G233" s="2319"/>
      <c r="H233" s="2319"/>
      <c r="I233" s="2319"/>
      <c r="J233" s="2319"/>
      <c r="K233" s="2320"/>
      <c r="L233" s="2321" t="s">
        <v>492</v>
      </c>
      <c r="M233" s="2319"/>
      <c r="N233" s="2319"/>
      <c r="O233" s="2319"/>
      <c r="P233" s="2319"/>
      <c r="Q233" s="2319"/>
      <c r="R233" s="2320"/>
    </row>
    <row r="234" spans="1:18" s="197" customFormat="1" ht="15.75" hidden="1" customHeight="1" x14ac:dyDescent="0.25">
      <c r="A234" s="1228" t="s">
        <v>497</v>
      </c>
      <c r="B234" s="2322" t="s">
        <v>473</v>
      </c>
      <c r="C234" s="2323"/>
      <c r="D234" s="2323"/>
      <c r="E234" s="2323"/>
      <c r="F234" s="2323"/>
      <c r="G234" s="2323"/>
      <c r="H234" s="2323"/>
      <c r="I234" s="2323"/>
      <c r="J234" s="2323"/>
      <c r="K234" s="2324"/>
      <c r="L234" s="2328" t="s">
        <v>481</v>
      </c>
      <c r="M234" s="2323"/>
      <c r="N234" s="2323"/>
      <c r="O234" s="2323"/>
      <c r="P234" s="2323"/>
      <c r="Q234" s="2323"/>
      <c r="R234" s="2324"/>
    </row>
    <row r="235" spans="1:18" s="197" customFormat="1" ht="15.75" hidden="1" customHeight="1" x14ac:dyDescent="0.25">
      <c r="A235" s="1228" t="s">
        <v>122</v>
      </c>
      <c r="B235" s="2322" t="s">
        <v>498</v>
      </c>
      <c r="C235" s="2323"/>
      <c r="D235" s="2323"/>
      <c r="E235" s="2323"/>
      <c r="F235" s="2323"/>
      <c r="G235" s="2323"/>
      <c r="H235" s="2323"/>
      <c r="I235" s="2323"/>
      <c r="J235" s="2323"/>
      <c r="K235" s="2324"/>
      <c r="L235" s="2328" t="s">
        <v>499</v>
      </c>
      <c r="M235" s="2323"/>
      <c r="N235" s="2323"/>
      <c r="O235" s="2323"/>
      <c r="P235" s="2323"/>
      <c r="Q235" s="2323"/>
      <c r="R235" s="2324"/>
    </row>
    <row r="236" spans="1:18" s="197" customFormat="1" ht="15.75" hidden="1" customHeight="1" x14ac:dyDescent="0.25">
      <c r="A236" s="1228" t="s">
        <v>122</v>
      </c>
      <c r="B236" s="2325" t="s">
        <v>500</v>
      </c>
      <c r="C236" s="2326"/>
      <c r="D236" s="2326"/>
      <c r="E236" s="2326"/>
      <c r="F236" s="2326"/>
      <c r="G236" s="2326"/>
      <c r="H236" s="2326"/>
      <c r="I236" s="2326"/>
      <c r="J236" s="2326"/>
      <c r="K236" s="2327"/>
      <c r="L236" s="2328" t="s">
        <v>501</v>
      </c>
      <c r="M236" s="2323"/>
      <c r="N236" s="2323"/>
      <c r="O236" s="2323"/>
      <c r="P236" s="2323"/>
      <c r="Q236" s="2323"/>
      <c r="R236" s="2324"/>
    </row>
    <row r="237" spans="1:18" s="197" customFormat="1" ht="15.75" hidden="1" customHeight="1" x14ac:dyDescent="0.25">
      <c r="A237" s="1228" t="s">
        <v>122</v>
      </c>
      <c r="B237" s="2325" t="s">
        <v>502</v>
      </c>
      <c r="C237" s="2326"/>
      <c r="D237" s="2326"/>
      <c r="E237" s="2326"/>
      <c r="F237" s="2326"/>
      <c r="G237" s="2326"/>
      <c r="H237" s="2326"/>
      <c r="I237" s="2326"/>
      <c r="J237" s="2326"/>
      <c r="K237" s="2327"/>
      <c r="L237" s="2328" t="s">
        <v>501</v>
      </c>
      <c r="M237" s="2323"/>
      <c r="N237" s="2323"/>
      <c r="O237" s="2323"/>
      <c r="P237" s="2323"/>
      <c r="Q237" s="2323"/>
      <c r="R237" s="2324"/>
    </row>
    <row r="238" spans="1:18" s="197" customFormat="1" ht="15.75" hidden="1" customHeight="1" x14ac:dyDescent="0.25">
      <c r="A238" s="1228" t="s">
        <v>122</v>
      </c>
      <c r="B238" s="2325" t="s">
        <v>503</v>
      </c>
      <c r="C238" s="2326"/>
      <c r="D238" s="2326"/>
      <c r="E238" s="2326"/>
      <c r="F238" s="2326"/>
      <c r="G238" s="2326"/>
      <c r="H238" s="2326"/>
      <c r="I238" s="2326"/>
      <c r="J238" s="2326"/>
      <c r="K238" s="2327"/>
      <c r="L238" s="2328" t="s">
        <v>481</v>
      </c>
      <c r="M238" s="2323"/>
      <c r="N238" s="2323"/>
      <c r="O238" s="2323"/>
      <c r="P238" s="2323"/>
      <c r="Q238" s="2323"/>
      <c r="R238" s="2324"/>
    </row>
    <row r="239" spans="1:18" s="197" customFormat="1" ht="15.75" hidden="1" customHeight="1" x14ac:dyDescent="0.25">
      <c r="A239" s="1228" t="s">
        <v>122</v>
      </c>
      <c r="B239" s="2325" t="s">
        <v>504</v>
      </c>
      <c r="C239" s="2326"/>
      <c r="D239" s="2326"/>
      <c r="E239" s="2326"/>
      <c r="F239" s="2326"/>
      <c r="G239" s="2326"/>
      <c r="H239" s="2326"/>
      <c r="I239" s="2326"/>
      <c r="J239" s="2326"/>
      <c r="K239" s="2327"/>
      <c r="L239" s="2328" t="s">
        <v>492</v>
      </c>
      <c r="M239" s="2323"/>
      <c r="N239" s="2323"/>
      <c r="O239" s="2323"/>
      <c r="P239" s="2323"/>
      <c r="Q239" s="2323"/>
      <c r="R239" s="2324"/>
    </row>
    <row r="240" spans="1:18" s="197" customFormat="1" ht="15.75" hidden="1" customHeight="1" x14ac:dyDescent="0.25">
      <c r="A240" s="1228" t="s">
        <v>128</v>
      </c>
      <c r="B240" s="2325" t="s">
        <v>505</v>
      </c>
      <c r="C240" s="2326"/>
      <c r="D240" s="2326"/>
      <c r="E240" s="2326"/>
      <c r="F240" s="2326"/>
      <c r="G240" s="2326"/>
      <c r="H240" s="2326"/>
      <c r="I240" s="2326"/>
      <c r="J240" s="2326"/>
      <c r="K240" s="2327"/>
      <c r="L240" s="2328" t="s">
        <v>501</v>
      </c>
      <c r="M240" s="2323"/>
      <c r="N240" s="2323"/>
      <c r="O240" s="2323"/>
      <c r="P240" s="2323"/>
      <c r="Q240" s="2323"/>
      <c r="R240" s="2324"/>
    </row>
    <row r="241" spans="1:18" s="197" customFormat="1" ht="15.75" hidden="1" customHeight="1" x14ac:dyDescent="0.25">
      <c r="A241" s="1228" t="s">
        <v>122</v>
      </c>
      <c r="B241" s="2325" t="s">
        <v>506</v>
      </c>
      <c r="C241" s="2326"/>
      <c r="D241" s="2326"/>
      <c r="E241" s="2326"/>
      <c r="F241" s="2326"/>
      <c r="G241" s="2326"/>
      <c r="H241" s="2326"/>
      <c r="I241" s="2326"/>
      <c r="J241" s="2326"/>
      <c r="K241" s="2327"/>
      <c r="L241" s="2328" t="s">
        <v>481</v>
      </c>
      <c r="M241" s="2323"/>
      <c r="N241" s="2323"/>
      <c r="O241" s="2323"/>
      <c r="P241" s="2323"/>
      <c r="Q241" s="2323"/>
      <c r="R241" s="2324"/>
    </row>
    <row r="242" spans="1:18" s="197" customFormat="1" ht="15.75" hidden="1" customHeight="1" thickBot="1" x14ac:dyDescent="0.3">
      <c r="A242" s="1229" t="s">
        <v>122</v>
      </c>
      <c r="B242" s="2331" t="s">
        <v>490</v>
      </c>
      <c r="C242" s="2332"/>
      <c r="D242" s="2332"/>
      <c r="E242" s="2332"/>
      <c r="F242" s="2332"/>
      <c r="G242" s="2332"/>
      <c r="H242" s="2332"/>
      <c r="I242" s="2332"/>
      <c r="J242" s="2332"/>
      <c r="K242" s="2333"/>
      <c r="L242" s="2334" t="s">
        <v>492</v>
      </c>
      <c r="M242" s="2335"/>
      <c r="N242" s="2335"/>
      <c r="O242" s="2335"/>
      <c r="P242" s="2335"/>
      <c r="Q242" s="2335"/>
      <c r="R242" s="2336"/>
    </row>
    <row r="243" spans="1:18" s="197" customFormat="1" ht="15.75" hidden="1" customHeight="1" thickBot="1" x14ac:dyDescent="0.3">
      <c r="A243" s="1283"/>
      <c r="B243" s="1284"/>
      <c r="C243" s="1284"/>
      <c r="D243" s="1284"/>
      <c r="E243" s="1284"/>
      <c r="F243" s="1284"/>
      <c r="G243" s="1284"/>
      <c r="H243" s="1284"/>
      <c r="I243" s="1284"/>
      <c r="J243" s="1284"/>
      <c r="K243" s="1284"/>
      <c r="L243" s="1285"/>
      <c r="M243" s="1285"/>
      <c r="N243" s="1285"/>
      <c r="O243" s="1285"/>
      <c r="P243" s="1285"/>
      <c r="Q243" s="1285"/>
      <c r="R243" s="1286"/>
    </row>
    <row r="244" spans="1:18" s="32" customFormat="1" ht="16.5" hidden="1" thickBot="1" x14ac:dyDescent="0.3">
      <c r="A244" s="2284" t="s">
        <v>185</v>
      </c>
      <c r="B244" s="2285"/>
      <c r="C244" s="2285"/>
      <c r="D244" s="2285"/>
      <c r="E244" s="2285"/>
      <c r="F244" s="2285"/>
      <c r="G244" s="2285"/>
      <c r="H244" s="2285"/>
      <c r="I244" s="2285"/>
      <c r="J244" s="2285"/>
      <c r="K244" s="2285"/>
      <c r="L244" s="2285"/>
      <c r="M244" s="2285"/>
      <c r="N244" s="2285"/>
      <c r="O244" s="2285"/>
      <c r="P244" s="2285"/>
      <c r="Q244" s="2285"/>
      <c r="R244" s="2286"/>
    </row>
    <row r="245" spans="1:18" s="32" customFormat="1" ht="70.5" hidden="1" customHeight="1" thickBot="1" x14ac:dyDescent="0.3">
      <c r="A245" s="129"/>
      <c r="B245" s="172" t="s">
        <v>145</v>
      </c>
      <c r="C245" s="164" t="s">
        <v>146</v>
      </c>
      <c r="D245" s="164" t="s">
        <v>147</v>
      </c>
      <c r="E245" s="164" t="s">
        <v>148</v>
      </c>
      <c r="F245" s="164" t="s">
        <v>149</v>
      </c>
      <c r="G245" s="164" t="s">
        <v>150</v>
      </c>
      <c r="H245" s="164" t="s">
        <v>151</v>
      </c>
      <c r="I245" s="164" t="s">
        <v>152</v>
      </c>
      <c r="J245" s="164" t="s">
        <v>153</v>
      </c>
      <c r="K245" s="164" t="s">
        <v>154</v>
      </c>
      <c r="L245" s="164" t="s">
        <v>155</v>
      </c>
      <c r="M245" s="164" t="s">
        <v>156</v>
      </c>
      <c r="N245" s="164" t="s">
        <v>157</v>
      </c>
      <c r="O245" s="164" t="s">
        <v>158</v>
      </c>
      <c r="P245" s="164" t="s">
        <v>159</v>
      </c>
      <c r="Q245" s="164" t="s">
        <v>160</v>
      </c>
      <c r="R245" s="164" t="s">
        <v>161</v>
      </c>
    </row>
    <row r="246" spans="1:18" s="197" customFormat="1" hidden="1" x14ac:dyDescent="0.25">
      <c r="A246" s="112" t="s">
        <v>433</v>
      </c>
      <c r="B246" s="1096">
        <v>0</v>
      </c>
      <c r="C246" s="1097">
        <v>0</v>
      </c>
      <c r="D246" s="1097">
        <v>0</v>
      </c>
      <c r="E246" s="1097">
        <v>0</v>
      </c>
      <c r="F246" s="1097">
        <v>0</v>
      </c>
      <c r="G246" s="1097">
        <v>0</v>
      </c>
      <c r="H246" s="1097">
        <v>0</v>
      </c>
      <c r="I246" s="1097">
        <v>0</v>
      </c>
      <c r="J246" s="1097">
        <v>0</v>
      </c>
      <c r="K246" s="1097">
        <v>0</v>
      </c>
      <c r="L246" s="1097">
        <v>0</v>
      </c>
      <c r="M246" s="1097">
        <v>0</v>
      </c>
      <c r="N246" s="1097">
        <v>0</v>
      </c>
      <c r="O246" s="1097">
        <v>0</v>
      </c>
      <c r="P246" s="1098">
        <v>0</v>
      </c>
      <c r="Q246" s="205">
        <f>SUM(B246:P246)</f>
        <v>0</v>
      </c>
      <c r="R246" s="242">
        <v>0</v>
      </c>
    </row>
    <row r="247" spans="1:18" s="197" customFormat="1" ht="15.75" hidden="1" customHeight="1" x14ac:dyDescent="0.25">
      <c r="A247" s="113" t="s">
        <v>507</v>
      </c>
      <c r="B247" s="1099">
        <v>0</v>
      </c>
      <c r="C247" s="1100">
        <v>0</v>
      </c>
      <c r="D247" s="1100">
        <v>0</v>
      </c>
      <c r="E247" s="1100">
        <v>0</v>
      </c>
      <c r="F247" s="1100">
        <v>0</v>
      </c>
      <c r="G247" s="1100">
        <v>0</v>
      </c>
      <c r="H247" s="1100">
        <v>0</v>
      </c>
      <c r="I247" s="1100">
        <v>0</v>
      </c>
      <c r="J247" s="1100">
        <v>0</v>
      </c>
      <c r="K247" s="1100">
        <v>0</v>
      </c>
      <c r="L247" s="1100">
        <v>0</v>
      </c>
      <c r="M247" s="1100">
        <v>0</v>
      </c>
      <c r="N247" s="1100">
        <v>0</v>
      </c>
      <c r="O247" s="1100">
        <v>0</v>
      </c>
      <c r="P247" s="1101">
        <v>0</v>
      </c>
      <c r="Q247" s="206">
        <f>SUM(B247:P247)</f>
        <v>0</v>
      </c>
      <c r="R247" s="250">
        <v>0</v>
      </c>
    </row>
    <row r="248" spans="1:18" s="197" customFormat="1" ht="15.75" hidden="1" customHeight="1" x14ac:dyDescent="0.25">
      <c r="A248" s="114" t="s">
        <v>435</v>
      </c>
      <c r="B248" s="1099">
        <v>0</v>
      </c>
      <c r="C248" s="1100">
        <v>0</v>
      </c>
      <c r="D248" s="1100">
        <v>0</v>
      </c>
      <c r="E248" s="1100">
        <v>0</v>
      </c>
      <c r="F248" s="1100">
        <v>0</v>
      </c>
      <c r="G248" s="1100">
        <v>0</v>
      </c>
      <c r="H248" s="1100">
        <v>0</v>
      </c>
      <c r="I248" s="1100">
        <v>0</v>
      </c>
      <c r="J248" s="1100">
        <v>0</v>
      </c>
      <c r="K248" s="1100">
        <v>0</v>
      </c>
      <c r="L248" s="1100">
        <v>0</v>
      </c>
      <c r="M248" s="1100">
        <v>0</v>
      </c>
      <c r="N248" s="1100">
        <v>0</v>
      </c>
      <c r="O248" s="1100">
        <v>0</v>
      </c>
      <c r="P248" s="1101">
        <v>0</v>
      </c>
      <c r="Q248" s="206">
        <f>SUM(B248:P248)</f>
        <v>0</v>
      </c>
      <c r="R248" s="250">
        <v>0</v>
      </c>
    </row>
    <row r="249" spans="1:18" s="197" customFormat="1" ht="15.75" hidden="1" customHeight="1" x14ac:dyDescent="0.25">
      <c r="A249" s="114" t="s">
        <v>436</v>
      </c>
      <c r="B249" s="1099">
        <v>0</v>
      </c>
      <c r="C249" s="1100">
        <v>0</v>
      </c>
      <c r="D249" s="1100">
        <v>0</v>
      </c>
      <c r="E249" s="1100">
        <v>0</v>
      </c>
      <c r="F249" s="1100">
        <v>0</v>
      </c>
      <c r="G249" s="1100">
        <v>0</v>
      </c>
      <c r="H249" s="1100">
        <v>0</v>
      </c>
      <c r="I249" s="1100">
        <v>0</v>
      </c>
      <c r="J249" s="1100">
        <v>0</v>
      </c>
      <c r="K249" s="1100">
        <v>0</v>
      </c>
      <c r="L249" s="1100">
        <v>0</v>
      </c>
      <c r="M249" s="1100">
        <v>0</v>
      </c>
      <c r="N249" s="1100">
        <v>0</v>
      </c>
      <c r="O249" s="1100">
        <v>0</v>
      </c>
      <c r="P249" s="1101">
        <v>0</v>
      </c>
      <c r="Q249" s="206">
        <f>SUM(B249:P249)</f>
        <v>0</v>
      </c>
      <c r="R249" s="250">
        <v>0</v>
      </c>
    </row>
    <row r="250" spans="1:18" s="197" customFormat="1" ht="15.75" hidden="1" thickBot="1" x14ac:dyDescent="0.3">
      <c r="A250" s="1120" t="s">
        <v>437</v>
      </c>
      <c r="B250" s="1099">
        <v>0</v>
      </c>
      <c r="C250" s="1100">
        <v>0</v>
      </c>
      <c r="D250" s="1100">
        <v>0</v>
      </c>
      <c r="E250" s="1100">
        <v>0</v>
      </c>
      <c r="F250" s="1100">
        <v>0</v>
      </c>
      <c r="G250" s="1100">
        <v>0</v>
      </c>
      <c r="H250" s="1100">
        <v>0</v>
      </c>
      <c r="I250" s="1100">
        <v>0</v>
      </c>
      <c r="J250" s="1100">
        <v>0</v>
      </c>
      <c r="K250" s="1100">
        <v>0</v>
      </c>
      <c r="L250" s="1100">
        <v>0</v>
      </c>
      <c r="M250" s="1100">
        <v>0</v>
      </c>
      <c r="N250" s="1100">
        <v>0</v>
      </c>
      <c r="O250" s="1100">
        <v>0</v>
      </c>
      <c r="P250" s="1101">
        <v>0</v>
      </c>
      <c r="Q250" s="206">
        <f>SUM(B250:P250)</f>
        <v>0</v>
      </c>
      <c r="R250" s="251">
        <v>0</v>
      </c>
    </row>
    <row r="251" spans="1:18" s="197" customFormat="1" ht="16.5" hidden="1" thickTop="1" thickBot="1" x14ac:dyDescent="0.3">
      <c r="A251" s="115" t="s">
        <v>132</v>
      </c>
      <c r="B251" s="208">
        <f t="shared" ref="B251:Q251" si="10">SUM(B246:B250)</f>
        <v>0</v>
      </c>
      <c r="C251" s="209">
        <f t="shared" si="10"/>
        <v>0</v>
      </c>
      <c r="D251" s="209">
        <f t="shared" si="10"/>
        <v>0</v>
      </c>
      <c r="E251" s="209">
        <f t="shared" si="10"/>
        <v>0</v>
      </c>
      <c r="F251" s="209">
        <f t="shared" si="10"/>
        <v>0</v>
      </c>
      <c r="G251" s="209">
        <f t="shared" si="10"/>
        <v>0</v>
      </c>
      <c r="H251" s="209">
        <f t="shared" si="10"/>
        <v>0</v>
      </c>
      <c r="I251" s="209">
        <f t="shared" si="10"/>
        <v>0</v>
      </c>
      <c r="J251" s="209">
        <f t="shared" si="10"/>
        <v>0</v>
      </c>
      <c r="K251" s="209">
        <f t="shared" si="10"/>
        <v>0</v>
      </c>
      <c r="L251" s="209">
        <f t="shared" si="10"/>
        <v>0</v>
      </c>
      <c r="M251" s="209">
        <f t="shared" si="10"/>
        <v>0</v>
      </c>
      <c r="N251" s="209">
        <f t="shared" si="10"/>
        <v>0</v>
      </c>
      <c r="O251" s="209">
        <f t="shared" si="10"/>
        <v>0</v>
      </c>
      <c r="P251" s="210">
        <f t="shared" si="10"/>
        <v>0</v>
      </c>
      <c r="Q251" s="208">
        <f t="shared" si="10"/>
        <v>0</v>
      </c>
      <c r="R251" s="211">
        <v>0</v>
      </c>
    </row>
    <row r="252" spans="1:18" s="197" customFormat="1" ht="15.75" hidden="1" customHeight="1" thickBot="1" x14ac:dyDescent="0.3">
      <c r="A252" s="116" t="s">
        <v>131</v>
      </c>
      <c r="B252" s="247">
        <v>0</v>
      </c>
      <c r="C252" s="248">
        <v>0</v>
      </c>
      <c r="D252" s="248">
        <v>0</v>
      </c>
      <c r="E252" s="248">
        <v>0</v>
      </c>
      <c r="F252" s="248">
        <v>0</v>
      </c>
      <c r="G252" s="248">
        <v>0</v>
      </c>
      <c r="H252" s="248">
        <v>0</v>
      </c>
      <c r="I252" s="248">
        <v>0</v>
      </c>
      <c r="J252" s="248">
        <v>0</v>
      </c>
      <c r="K252" s="248">
        <v>0</v>
      </c>
      <c r="L252" s="248">
        <v>0</v>
      </c>
      <c r="M252" s="248">
        <v>0</v>
      </c>
      <c r="N252" s="248">
        <v>0</v>
      </c>
      <c r="O252" s="248">
        <v>0</v>
      </c>
      <c r="P252" s="249">
        <v>0</v>
      </c>
      <c r="Q252" s="207">
        <v>0</v>
      </c>
      <c r="R252" s="395"/>
    </row>
    <row r="253" spans="1:18" s="197" customFormat="1" ht="12.75" hidden="1" customHeight="1" thickBot="1" x14ac:dyDescent="0.3">
      <c r="A253" s="11"/>
      <c r="B253" s="11"/>
      <c r="C253" s="11"/>
      <c r="D253" s="11"/>
      <c r="E253" s="11"/>
      <c r="F253" s="11"/>
      <c r="G253" s="11"/>
      <c r="H253" s="11"/>
      <c r="I253" s="11"/>
      <c r="J253" s="11"/>
      <c r="K253" s="11"/>
      <c r="L253" s="11"/>
      <c r="M253" s="11"/>
      <c r="N253" s="11"/>
      <c r="O253" s="11"/>
      <c r="P253" s="11"/>
      <c r="Q253" s="11"/>
      <c r="R253" s="11"/>
    </row>
    <row r="254" spans="1:18" s="197" customFormat="1" ht="34.5" hidden="1" customHeight="1" thickBot="1" x14ac:dyDescent="0.3">
      <c r="A254" s="2287" t="s">
        <v>508</v>
      </c>
      <c r="B254" s="2288"/>
      <c r="C254" s="2288"/>
      <c r="D254" s="2288"/>
      <c r="E254" s="2288"/>
      <c r="F254" s="2288"/>
      <c r="G254" s="2288"/>
      <c r="H254" s="2288"/>
      <c r="I254" s="2288"/>
      <c r="J254" s="2288"/>
      <c r="K254" s="2288"/>
      <c r="L254" s="2288"/>
      <c r="M254" s="2288"/>
      <c r="N254" s="2288"/>
      <c r="O254" s="2288"/>
      <c r="P254" s="2288"/>
      <c r="Q254" s="2288"/>
      <c r="R254" s="2289"/>
    </row>
    <row r="255" spans="1:18" s="197" customFormat="1" ht="15.75" hidden="1" thickBot="1" x14ac:dyDescent="0.3">
      <c r="A255" s="117" t="s">
        <v>439</v>
      </c>
      <c r="B255" s="1102">
        <v>0</v>
      </c>
      <c r="C255" s="1103">
        <v>0</v>
      </c>
      <c r="D255" s="1103">
        <v>0</v>
      </c>
      <c r="E255" s="1103">
        <v>0</v>
      </c>
      <c r="F255" s="1103">
        <v>0</v>
      </c>
      <c r="G255" s="1103">
        <v>0</v>
      </c>
      <c r="H255" s="1103">
        <v>0</v>
      </c>
      <c r="I255" s="1103">
        <v>0</v>
      </c>
      <c r="J255" s="1103">
        <v>0</v>
      </c>
      <c r="K255" s="1103">
        <v>0</v>
      </c>
      <c r="L255" s="1103">
        <v>0</v>
      </c>
      <c r="M255" s="1103">
        <v>0</v>
      </c>
      <c r="N255" s="1103">
        <v>0</v>
      </c>
      <c r="O255" s="1103">
        <v>0</v>
      </c>
      <c r="P255" s="1103">
        <v>0</v>
      </c>
      <c r="Q255" s="1104">
        <v>0</v>
      </c>
      <c r="R255" s="1105">
        <v>0</v>
      </c>
    </row>
    <row r="256" spans="1:18" s="197" customFormat="1" ht="15.75" hidden="1" customHeight="1" thickBot="1" x14ac:dyDescent="0.3">
      <c r="A256" s="1301"/>
      <c r="B256" s="1301"/>
      <c r="C256" s="1301"/>
      <c r="D256" s="1301"/>
      <c r="E256" s="1301"/>
      <c r="F256" s="1301"/>
      <c r="G256" s="1301"/>
      <c r="H256" s="1301"/>
      <c r="I256" s="1301"/>
      <c r="J256" s="1301"/>
      <c r="K256" s="1301"/>
      <c r="L256" s="1301"/>
      <c r="M256" s="1301"/>
      <c r="N256" s="1301"/>
      <c r="O256" s="1301"/>
      <c r="P256" s="1301"/>
      <c r="Q256" s="1301"/>
      <c r="R256" s="1301"/>
    </row>
    <row r="257" spans="1:32" s="197" customFormat="1" ht="18.75" hidden="1" customHeight="1" thickBot="1" x14ac:dyDescent="0.3">
      <c r="A257" s="2290" t="s">
        <v>509</v>
      </c>
      <c r="B257" s="2291"/>
      <c r="C257" s="2291"/>
      <c r="D257" s="2291"/>
      <c r="E257" s="2291"/>
      <c r="F257" s="2291"/>
      <c r="G257" s="2291"/>
      <c r="H257" s="2291"/>
      <c r="I257" s="2291"/>
      <c r="J257" s="2291"/>
      <c r="K257" s="2291"/>
      <c r="L257" s="2291"/>
      <c r="M257" s="2291"/>
      <c r="N257" s="2291"/>
      <c r="O257" s="2291"/>
      <c r="P257" s="2291"/>
      <c r="Q257" s="2291"/>
      <c r="R257" s="2292"/>
    </row>
    <row r="258" spans="1:32" s="197" customFormat="1" hidden="1" x14ac:dyDescent="0.25">
      <c r="A258" s="1775" t="s">
        <v>441</v>
      </c>
      <c r="B258" s="2317" t="s">
        <v>442</v>
      </c>
      <c r="C258" s="2317"/>
      <c r="D258" s="2317"/>
      <c r="E258" s="2317"/>
      <c r="F258" s="2317"/>
      <c r="G258" s="2317"/>
      <c r="H258" s="2317"/>
      <c r="I258" s="2317"/>
      <c r="J258" s="2317"/>
      <c r="K258" s="2317"/>
      <c r="L258" s="2317" t="s">
        <v>443</v>
      </c>
      <c r="M258" s="2317"/>
      <c r="N258" s="2317"/>
      <c r="O258" s="2317"/>
      <c r="P258" s="2317"/>
      <c r="Q258" s="2317"/>
      <c r="R258" s="2317"/>
    </row>
    <row r="259" spans="1:32" s="197" customFormat="1" ht="15.75" hidden="1" customHeight="1" x14ac:dyDescent="0.25">
      <c r="A259" s="1106" t="s">
        <v>122</v>
      </c>
      <c r="B259" s="2315" t="s">
        <v>510</v>
      </c>
      <c r="C259" s="2315"/>
      <c r="D259" s="2315"/>
      <c r="E259" s="2315"/>
      <c r="F259" s="2315"/>
      <c r="G259" s="2315"/>
      <c r="H259" s="2315"/>
      <c r="I259" s="2315"/>
      <c r="J259" s="2315"/>
      <c r="K259" s="2315"/>
      <c r="L259" s="2315" t="s">
        <v>482</v>
      </c>
      <c r="M259" s="2315"/>
      <c r="N259" s="2315"/>
      <c r="O259" s="2315"/>
      <c r="P259" s="2315"/>
      <c r="Q259" s="2315"/>
      <c r="R259" s="2315"/>
    </row>
    <row r="260" spans="1:32" s="197" customFormat="1" ht="15.75" hidden="1" customHeight="1" x14ac:dyDescent="0.25">
      <c r="A260" s="1106" t="s">
        <v>122</v>
      </c>
      <c r="B260" s="2315" t="s">
        <v>511</v>
      </c>
      <c r="C260" s="2315"/>
      <c r="D260" s="2315"/>
      <c r="E260" s="2315"/>
      <c r="F260" s="2315"/>
      <c r="G260" s="2315"/>
      <c r="H260" s="2315"/>
      <c r="I260" s="2315"/>
      <c r="J260" s="2315"/>
      <c r="K260" s="2315"/>
      <c r="L260" s="2315" t="s">
        <v>512</v>
      </c>
      <c r="M260" s="2315"/>
      <c r="N260" s="2315"/>
      <c r="O260" s="2315"/>
      <c r="P260" s="2315"/>
      <c r="Q260" s="2315"/>
      <c r="R260" s="2315"/>
    </row>
    <row r="261" spans="1:32" s="197" customFormat="1" ht="15.75" hidden="1" customHeight="1" x14ac:dyDescent="0.25">
      <c r="A261" s="1106" t="s">
        <v>125</v>
      </c>
      <c r="B261" s="2315" t="s">
        <v>513</v>
      </c>
      <c r="C261" s="2315"/>
      <c r="D261" s="2315"/>
      <c r="E261" s="2315"/>
      <c r="F261" s="2315"/>
      <c r="G261" s="2315"/>
      <c r="H261" s="2315"/>
      <c r="I261" s="2315"/>
      <c r="J261" s="2315"/>
      <c r="K261" s="2315"/>
      <c r="L261" s="2315" t="s">
        <v>512</v>
      </c>
      <c r="M261" s="2315"/>
      <c r="N261" s="2315"/>
      <c r="O261" s="2315"/>
      <c r="P261" s="2315"/>
      <c r="Q261" s="2315"/>
      <c r="R261" s="2315"/>
    </row>
    <row r="262" spans="1:32" s="197" customFormat="1" ht="15.75" hidden="1" customHeight="1" x14ac:dyDescent="0.25">
      <c r="A262" s="1106" t="s">
        <v>122</v>
      </c>
      <c r="B262" s="2315" t="s">
        <v>514</v>
      </c>
      <c r="C262" s="2315"/>
      <c r="D262" s="2315"/>
      <c r="E262" s="2315"/>
      <c r="F262" s="2315"/>
      <c r="G262" s="2315"/>
      <c r="H262" s="2315"/>
      <c r="I262" s="2315"/>
      <c r="J262" s="2315"/>
      <c r="K262" s="2315"/>
      <c r="L262" s="2315" t="s">
        <v>512</v>
      </c>
      <c r="M262" s="2315"/>
      <c r="N262" s="2315"/>
      <c r="O262" s="2315"/>
      <c r="P262" s="2315"/>
      <c r="Q262" s="2315"/>
      <c r="R262" s="2315"/>
    </row>
    <row r="263" spans="1:32" s="197" customFormat="1" ht="15.75" hidden="1" customHeight="1" x14ac:dyDescent="0.25">
      <c r="A263" s="1106" t="s">
        <v>129</v>
      </c>
      <c r="B263" s="2315" t="s">
        <v>483</v>
      </c>
      <c r="C263" s="2315"/>
      <c r="D263" s="2315"/>
      <c r="E263" s="2315"/>
      <c r="F263" s="2315"/>
      <c r="G263" s="2315"/>
      <c r="H263" s="2315"/>
      <c r="I263" s="2315"/>
      <c r="J263" s="2315"/>
      <c r="K263" s="2315"/>
      <c r="L263" s="2315" t="s">
        <v>515</v>
      </c>
      <c r="M263" s="2315"/>
      <c r="N263" s="2315"/>
      <c r="O263" s="2315"/>
      <c r="P263" s="2315"/>
      <c r="Q263" s="2315"/>
      <c r="R263" s="2315"/>
    </row>
    <row r="264" spans="1:32" s="197" customFormat="1" ht="15.75" hidden="1" customHeight="1" x14ac:dyDescent="0.25">
      <c r="A264" s="1106" t="s">
        <v>122</v>
      </c>
      <c r="B264" s="2315" t="s">
        <v>516</v>
      </c>
      <c r="C264" s="2315"/>
      <c r="D264" s="2315"/>
      <c r="E264" s="2315"/>
      <c r="F264" s="2315"/>
      <c r="G264" s="2315"/>
      <c r="H264" s="2315"/>
      <c r="I264" s="2315"/>
      <c r="J264" s="2315"/>
      <c r="K264" s="2315"/>
      <c r="L264" s="2315" t="s">
        <v>512</v>
      </c>
      <c r="M264" s="2315"/>
      <c r="N264" s="2315"/>
      <c r="O264" s="2315"/>
      <c r="P264" s="2315"/>
      <c r="Q264" s="2315"/>
      <c r="R264" s="2315"/>
    </row>
    <row r="265" spans="1:32" s="197" customFormat="1" ht="15.75" hidden="1" customHeight="1" x14ac:dyDescent="0.25">
      <c r="A265" s="1106" t="s">
        <v>122</v>
      </c>
      <c r="B265" s="2315" t="s">
        <v>517</v>
      </c>
      <c r="C265" s="2315"/>
      <c r="D265" s="2315"/>
      <c r="E265" s="2315"/>
      <c r="F265" s="2315"/>
      <c r="G265" s="2315"/>
      <c r="H265" s="2315"/>
      <c r="I265" s="2315"/>
      <c r="J265" s="2315"/>
      <c r="K265" s="2315"/>
      <c r="L265" s="2315" t="s">
        <v>518</v>
      </c>
      <c r="M265" s="2315"/>
      <c r="N265" s="2315"/>
      <c r="O265" s="2315"/>
      <c r="P265" s="2315"/>
      <c r="Q265" s="2315"/>
      <c r="R265" s="2315"/>
    </row>
    <row r="266" spans="1:32" s="197" customFormat="1" ht="15.75" hidden="1" customHeight="1" x14ac:dyDescent="0.25">
      <c r="A266" s="1106" t="s">
        <v>125</v>
      </c>
      <c r="B266" s="2315" t="s">
        <v>519</v>
      </c>
      <c r="C266" s="2315"/>
      <c r="D266" s="2315"/>
      <c r="E266" s="2315"/>
      <c r="F266" s="2315"/>
      <c r="G266" s="2315"/>
      <c r="H266" s="2315"/>
      <c r="I266" s="2315"/>
      <c r="J266" s="2315"/>
      <c r="K266" s="2315"/>
      <c r="L266" s="2315" t="s">
        <v>520</v>
      </c>
      <c r="M266" s="2315"/>
      <c r="N266" s="2315"/>
      <c r="O266" s="2315"/>
      <c r="P266" s="2315"/>
      <c r="Q266" s="2315"/>
      <c r="R266" s="2315"/>
      <c r="S266" s="1301"/>
      <c r="T266" s="1301"/>
      <c r="U266" s="1301"/>
      <c r="V266" s="1301"/>
      <c r="W266" s="1301"/>
      <c r="X266" s="1301"/>
      <c r="Y266" s="1301"/>
      <c r="Z266" s="1301"/>
      <c r="AA266" s="1301"/>
      <c r="AB266" s="1301"/>
      <c r="AC266" s="1301"/>
      <c r="AD266" s="1301"/>
      <c r="AE266" s="1301"/>
      <c r="AF266" s="1301"/>
    </row>
    <row r="267" spans="1:32" s="197" customFormat="1" ht="15.75" hidden="1" customHeight="1" x14ac:dyDescent="0.25">
      <c r="A267" s="1106" t="s">
        <v>125</v>
      </c>
      <c r="B267" s="2315" t="s">
        <v>517</v>
      </c>
      <c r="C267" s="2315"/>
      <c r="D267" s="2315"/>
      <c r="E267" s="2315"/>
      <c r="F267" s="2315"/>
      <c r="G267" s="2315"/>
      <c r="H267" s="2315"/>
      <c r="I267" s="2315"/>
      <c r="J267" s="2315"/>
      <c r="K267" s="2315"/>
      <c r="L267" s="2315" t="s">
        <v>518</v>
      </c>
      <c r="M267" s="2315"/>
      <c r="N267" s="2315"/>
      <c r="O267" s="2315"/>
      <c r="P267" s="2315"/>
      <c r="Q267" s="2315"/>
      <c r="R267" s="2315"/>
      <c r="S267" s="1301"/>
      <c r="T267" s="1301"/>
      <c r="U267" s="1301"/>
      <c r="V267" s="1301"/>
      <c r="W267" s="1301"/>
      <c r="X267" s="1301"/>
      <c r="Y267" s="1301"/>
      <c r="Z267" s="1301"/>
      <c r="AA267" s="1301"/>
      <c r="AB267" s="1301"/>
      <c r="AC267" s="1301"/>
      <c r="AD267" s="1301"/>
      <c r="AE267" s="1301"/>
      <c r="AF267" s="1301"/>
    </row>
    <row r="268" spans="1:32" s="197" customFormat="1" ht="15.75" hidden="1" customHeight="1" thickBot="1" x14ac:dyDescent="0.3">
      <c r="A268" s="1121" t="s">
        <v>122</v>
      </c>
      <c r="B268" s="2316" t="s">
        <v>521</v>
      </c>
      <c r="C268" s="2316"/>
      <c r="D268" s="2316"/>
      <c r="E268" s="2316"/>
      <c r="F268" s="2316"/>
      <c r="G268" s="2316"/>
      <c r="H268" s="2316"/>
      <c r="I268" s="2316"/>
      <c r="J268" s="2316"/>
      <c r="K268" s="2316"/>
      <c r="L268" s="2316" t="s">
        <v>482</v>
      </c>
      <c r="M268" s="2316"/>
      <c r="N268" s="2316"/>
      <c r="O268" s="2316"/>
      <c r="P268" s="2316"/>
      <c r="Q268" s="2316"/>
      <c r="R268" s="2316"/>
      <c r="S268" s="1301"/>
      <c r="T268" s="1301"/>
      <c r="U268" s="1301"/>
      <c r="V268" s="1301"/>
      <c r="W268" s="1301"/>
      <c r="X268" s="1301"/>
      <c r="Y268" s="1301"/>
      <c r="Z268" s="1301"/>
      <c r="AA268" s="1301"/>
      <c r="AB268" s="1301"/>
      <c r="AC268" s="1301"/>
      <c r="AD268" s="1301"/>
      <c r="AE268" s="1301"/>
      <c r="AF268" s="1301"/>
    </row>
    <row r="269" spans="1:32" s="197" customFormat="1" ht="24.75" hidden="1" customHeight="1" thickBot="1" x14ac:dyDescent="0.3">
      <c r="A269" s="2374" t="s">
        <v>522</v>
      </c>
      <c r="B269" s="2374"/>
      <c r="C269" s="2374"/>
      <c r="D269" s="2374"/>
      <c r="E269" s="2374"/>
      <c r="F269" s="2374"/>
      <c r="G269" s="2374"/>
      <c r="H269" s="2374"/>
      <c r="I269" s="2374"/>
      <c r="J269" s="2374"/>
      <c r="K269" s="2374"/>
      <c r="L269" s="2374"/>
      <c r="M269" s="2374"/>
      <c r="N269" s="2374"/>
      <c r="O269" s="2374"/>
      <c r="P269" s="2374"/>
      <c r="Q269" s="2374"/>
      <c r="R269" s="2374"/>
      <c r="S269" s="1301"/>
      <c r="T269" s="1301"/>
      <c r="U269" s="1301"/>
      <c r="V269" s="1301"/>
      <c r="W269" s="1301"/>
      <c r="X269" s="1301"/>
      <c r="Y269" s="1301"/>
      <c r="Z269" s="1301"/>
      <c r="AA269" s="1301"/>
      <c r="AB269" s="1301"/>
      <c r="AC269" s="1301"/>
      <c r="AD269" s="1301"/>
      <c r="AE269" s="1301"/>
      <c r="AF269" s="1301"/>
    </row>
    <row r="270" spans="1:32" s="32" customFormat="1" ht="16.5" hidden="1" thickBot="1" x14ac:dyDescent="0.3">
      <c r="A270" s="2284" t="s">
        <v>186</v>
      </c>
      <c r="B270" s="2285"/>
      <c r="C270" s="2285"/>
      <c r="D270" s="2285"/>
      <c r="E270" s="2285"/>
      <c r="F270" s="2285"/>
      <c r="G270" s="2285"/>
      <c r="H270" s="2285"/>
      <c r="I270" s="2285"/>
      <c r="J270" s="2285"/>
      <c r="K270" s="2285"/>
      <c r="L270" s="2285"/>
      <c r="M270" s="2285"/>
      <c r="N270" s="2285"/>
      <c r="O270" s="2285"/>
      <c r="P270" s="2285"/>
      <c r="Q270" s="2285"/>
      <c r="R270" s="2286"/>
    </row>
    <row r="271" spans="1:32" s="32" customFormat="1" ht="70.5" hidden="1" customHeight="1" thickBot="1" x14ac:dyDescent="0.3">
      <c r="A271" s="129"/>
      <c r="B271" s="172" t="s">
        <v>145</v>
      </c>
      <c r="C271" s="164" t="s">
        <v>146</v>
      </c>
      <c r="D271" s="164" t="s">
        <v>147</v>
      </c>
      <c r="E271" s="164" t="s">
        <v>148</v>
      </c>
      <c r="F271" s="164" t="s">
        <v>149</v>
      </c>
      <c r="G271" s="164" t="s">
        <v>150</v>
      </c>
      <c r="H271" s="164" t="s">
        <v>151</v>
      </c>
      <c r="I271" s="164" t="s">
        <v>152</v>
      </c>
      <c r="J271" s="164" t="s">
        <v>153</v>
      </c>
      <c r="K271" s="164" t="s">
        <v>154</v>
      </c>
      <c r="L271" s="164" t="s">
        <v>155</v>
      </c>
      <c r="M271" s="164" t="s">
        <v>156</v>
      </c>
      <c r="N271" s="164" t="s">
        <v>157</v>
      </c>
      <c r="O271" s="164" t="s">
        <v>158</v>
      </c>
      <c r="P271" s="164" t="s">
        <v>159</v>
      </c>
      <c r="Q271" s="164" t="s">
        <v>160</v>
      </c>
      <c r="R271" s="164" t="s">
        <v>161</v>
      </c>
    </row>
    <row r="272" spans="1:32" hidden="1" x14ac:dyDescent="0.25">
      <c r="A272" s="112" t="s">
        <v>433</v>
      </c>
      <c r="B272" s="471">
        <v>0</v>
      </c>
      <c r="C272" s="472">
        <v>0</v>
      </c>
      <c r="D272" s="472">
        <v>0</v>
      </c>
      <c r="E272" s="472">
        <v>0</v>
      </c>
      <c r="F272" s="472">
        <v>0</v>
      </c>
      <c r="G272" s="472">
        <v>0</v>
      </c>
      <c r="H272" s="472">
        <v>0</v>
      </c>
      <c r="I272" s="472">
        <v>1</v>
      </c>
      <c r="J272" s="472">
        <v>0</v>
      </c>
      <c r="K272" s="472">
        <v>0</v>
      </c>
      <c r="L272" s="472">
        <v>0</v>
      </c>
      <c r="M272" s="472">
        <v>0</v>
      </c>
      <c r="N272" s="472">
        <v>0</v>
      </c>
      <c r="O272" s="472">
        <v>0</v>
      </c>
      <c r="P272" s="473">
        <v>0</v>
      </c>
      <c r="Q272" s="205">
        <f>SUM(B272:P272)</f>
        <v>1</v>
      </c>
      <c r="R272" s="242">
        <f>SUM(Q272/Q277)</f>
        <v>1</v>
      </c>
      <c r="S272" s="1301"/>
      <c r="T272" s="1301"/>
      <c r="U272" s="1301"/>
      <c r="V272" s="1301"/>
      <c r="W272" s="1301"/>
    </row>
    <row r="273" spans="1:32" ht="15.75" hidden="1" customHeight="1" x14ac:dyDescent="0.25">
      <c r="A273" s="113" t="s">
        <v>507</v>
      </c>
      <c r="B273" s="474">
        <v>0</v>
      </c>
      <c r="C273" s="475">
        <v>0</v>
      </c>
      <c r="D273" s="475">
        <v>0</v>
      </c>
      <c r="E273" s="475">
        <v>0</v>
      </c>
      <c r="F273" s="475">
        <v>0</v>
      </c>
      <c r="G273" s="475">
        <v>0</v>
      </c>
      <c r="H273" s="475">
        <v>0</v>
      </c>
      <c r="I273" s="475">
        <v>0</v>
      </c>
      <c r="J273" s="475">
        <v>0</v>
      </c>
      <c r="K273" s="475">
        <v>0</v>
      </c>
      <c r="L273" s="475">
        <v>0</v>
      </c>
      <c r="M273" s="475">
        <v>0</v>
      </c>
      <c r="N273" s="475">
        <v>0</v>
      </c>
      <c r="O273" s="475">
        <v>0</v>
      </c>
      <c r="P273" s="476">
        <v>0</v>
      </c>
      <c r="Q273" s="206">
        <f>SUM(B273:P273)</f>
        <v>0</v>
      </c>
      <c r="R273" s="250">
        <f>SUM(Q273/Q277)</f>
        <v>0</v>
      </c>
      <c r="S273" s="1301"/>
      <c r="T273" s="1301"/>
      <c r="U273" s="1301"/>
      <c r="V273" s="1301"/>
      <c r="W273" s="1301"/>
    </row>
    <row r="274" spans="1:32" ht="15.75" hidden="1" customHeight="1" x14ac:dyDescent="0.25">
      <c r="A274" s="114" t="s">
        <v>435</v>
      </c>
      <c r="B274" s="474">
        <v>0</v>
      </c>
      <c r="C274" s="475">
        <v>0</v>
      </c>
      <c r="D274" s="475">
        <v>0</v>
      </c>
      <c r="E274" s="475">
        <v>0</v>
      </c>
      <c r="F274" s="475">
        <v>0</v>
      </c>
      <c r="G274" s="475">
        <v>0</v>
      </c>
      <c r="H274" s="475">
        <v>0</v>
      </c>
      <c r="I274" s="475">
        <v>0</v>
      </c>
      <c r="J274" s="475">
        <v>0</v>
      </c>
      <c r="K274" s="475">
        <v>0</v>
      </c>
      <c r="L274" s="475">
        <v>0</v>
      </c>
      <c r="M274" s="475">
        <v>0</v>
      </c>
      <c r="N274" s="475">
        <v>0</v>
      </c>
      <c r="O274" s="475">
        <v>0</v>
      </c>
      <c r="P274" s="476">
        <v>0</v>
      </c>
      <c r="Q274" s="206">
        <f>SUM(B274:P274)</f>
        <v>0</v>
      </c>
      <c r="R274" s="250">
        <f>SUM(Q274/Q277)</f>
        <v>0</v>
      </c>
      <c r="S274" s="1301"/>
      <c r="T274" s="1301"/>
      <c r="U274" s="1301"/>
      <c r="V274" s="1301"/>
      <c r="W274" s="1301"/>
    </row>
    <row r="275" spans="1:32" ht="15.75" hidden="1" customHeight="1" x14ac:dyDescent="0.25">
      <c r="A275" s="114" t="s">
        <v>436</v>
      </c>
      <c r="B275" s="474">
        <v>0</v>
      </c>
      <c r="C275" s="475">
        <v>0</v>
      </c>
      <c r="D275" s="475">
        <v>0</v>
      </c>
      <c r="E275" s="475">
        <v>0</v>
      </c>
      <c r="F275" s="475">
        <v>0</v>
      </c>
      <c r="G275" s="475">
        <v>0</v>
      </c>
      <c r="H275" s="475">
        <v>0</v>
      </c>
      <c r="I275" s="475">
        <v>0</v>
      </c>
      <c r="J275" s="475">
        <v>0</v>
      </c>
      <c r="K275" s="475">
        <v>0</v>
      </c>
      <c r="L275" s="475">
        <v>0</v>
      </c>
      <c r="M275" s="475">
        <v>0</v>
      </c>
      <c r="N275" s="475">
        <v>0</v>
      </c>
      <c r="O275" s="475">
        <v>0</v>
      </c>
      <c r="P275" s="476">
        <v>0</v>
      </c>
      <c r="Q275" s="206">
        <f>SUM(B275:P275)</f>
        <v>0</v>
      </c>
      <c r="R275" s="250">
        <f>SUM(Q275/Q277)</f>
        <v>0</v>
      </c>
      <c r="S275" s="1301"/>
      <c r="T275" s="1301"/>
      <c r="U275" s="1301"/>
      <c r="V275" s="1301"/>
      <c r="W275" s="1301"/>
    </row>
    <row r="276" spans="1:32" ht="15.75" hidden="1" thickBot="1" x14ac:dyDescent="0.3">
      <c r="A276" s="114" t="s">
        <v>437</v>
      </c>
      <c r="B276" s="474">
        <v>0</v>
      </c>
      <c r="C276" s="475">
        <v>0</v>
      </c>
      <c r="D276" s="475">
        <v>0</v>
      </c>
      <c r="E276" s="475">
        <v>0</v>
      </c>
      <c r="F276" s="475">
        <v>0</v>
      </c>
      <c r="G276" s="475">
        <v>0</v>
      </c>
      <c r="H276" s="475">
        <v>0</v>
      </c>
      <c r="I276" s="475">
        <v>0</v>
      </c>
      <c r="J276" s="475">
        <v>0</v>
      </c>
      <c r="K276" s="475">
        <v>0</v>
      </c>
      <c r="L276" s="475">
        <v>0</v>
      </c>
      <c r="M276" s="475">
        <v>0</v>
      </c>
      <c r="N276" s="475">
        <v>0</v>
      </c>
      <c r="O276" s="475">
        <v>0</v>
      </c>
      <c r="P276" s="476">
        <v>0</v>
      </c>
      <c r="Q276" s="206">
        <f>SUM(B276:P276)</f>
        <v>0</v>
      </c>
      <c r="R276" s="251">
        <f>SUM(Q276/Q277)</f>
        <v>0</v>
      </c>
      <c r="S276" s="1301"/>
      <c r="T276" s="1301"/>
      <c r="U276" s="1301"/>
      <c r="V276" s="1301"/>
      <c r="W276" s="1301"/>
    </row>
    <row r="277" spans="1:32" ht="16.5" hidden="1" thickTop="1" thickBot="1" x14ac:dyDescent="0.3">
      <c r="A277" s="115" t="s">
        <v>132</v>
      </c>
      <c r="B277" s="208">
        <f t="shared" ref="B277:Q277" si="11">SUM(B272:B276)</f>
        <v>0</v>
      </c>
      <c r="C277" s="209">
        <f t="shared" si="11"/>
        <v>0</v>
      </c>
      <c r="D277" s="209">
        <f t="shared" si="11"/>
        <v>0</v>
      </c>
      <c r="E277" s="209">
        <f t="shared" si="11"/>
        <v>0</v>
      </c>
      <c r="F277" s="209">
        <f t="shared" si="11"/>
        <v>0</v>
      </c>
      <c r="G277" s="209">
        <f t="shared" si="11"/>
        <v>0</v>
      </c>
      <c r="H277" s="209">
        <f t="shared" si="11"/>
        <v>0</v>
      </c>
      <c r="I277" s="209">
        <f t="shared" si="11"/>
        <v>1</v>
      </c>
      <c r="J277" s="209">
        <f t="shared" si="11"/>
        <v>0</v>
      </c>
      <c r="K277" s="209">
        <f t="shared" si="11"/>
        <v>0</v>
      </c>
      <c r="L277" s="209">
        <f t="shared" si="11"/>
        <v>0</v>
      </c>
      <c r="M277" s="209">
        <f t="shared" si="11"/>
        <v>0</v>
      </c>
      <c r="N277" s="209">
        <f t="shared" si="11"/>
        <v>0</v>
      </c>
      <c r="O277" s="209">
        <f t="shared" si="11"/>
        <v>0</v>
      </c>
      <c r="P277" s="210">
        <f t="shared" si="11"/>
        <v>0</v>
      </c>
      <c r="Q277" s="208">
        <f t="shared" si="11"/>
        <v>1</v>
      </c>
      <c r="R277" s="211">
        <f>SUM(Q277/Q277)</f>
        <v>1</v>
      </c>
      <c r="S277" s="1301"/>
      <c r="T277" s="1301"/>
      <c r="U277" s="1301"/>
      <c r="V277" s="1301"/>
      <c r="W277" s="1301"/>
    </row>
    <row r="278" spans="1:32" ht="15.75" hidden="1" customHeight="1" thickBot="1" x14ac:dyDescent="0.3">
      <c r="A278" s="116" t="s">
        <v>131</v>
      </c>
      <c r="B278" s="247">
        <f>SUM(B277/Q277)</f>
        <v>0</v>
      </c>
      <c r="C278" s="248">
        <f>SUM(C277/Q277)</f>
        <v>0</v>
      </c>
      <c r="D278" s="248">
        <f>SUM(D277/Q277)</f>
        <v>0</v>
      </c>
      <c r="E278" s="248">
        <f>SUM(E277/Q277)</f>
        <v>0</v>
      </c>
      <c r="F278" s="248">
        <f>SUM(F277/Q277)</f>
        <v>0</v>
      </c>
      <c r="G278" s="248">
        <f>SUM(G277/Q277)</f>
        <v>0</v>
      </c>
      <c r="H278" s="248">
        <f>SUM(H277/Q277)</f>
        <v>0</v>
      </c>
      <c r="I278" s="248">
        <f>SUM(I277/Q277)</f>
        <v>1</v>
      </c>
      <c r="J278" s="248">
        <f>SUM(J277/Q277)</f>
        <v>0</v>
      </c>
      <c r="K278" s="248">
        <f>SUM(K277/Q277)</f>
        <v>0</v>
      </c>
      <c r="L278" s="248">
        <f>SUM(L277/Q277)</f>
        <v>0</v>
      </c>
      <c r="M278" s="248">
        <f>SUM(M277/Q277)</f>
        <v>0</v>
      </c>
      <c r="N278" s="248">
        <f>SUM(N277/Q277)</f>
        <v>0</v>
      </c>
      <c r="O278" s="248">
        <f>SUM(O277/Q277)</f>
        <v>0</v>
      </c>
      <c r="P278" s="249">
        <f>SUM(P277/Q277)</f>
        <v>0</v>
      </c>
      <c r="Q278" s="207">
        <f>SUM(Q277/Q277)</f>
        <v>1</v>
      </c>
      <c r="R278" s="395"/>
      <c r="S278" s="1301"/>
      <c r="T278" s="1301"/>
      <c r="U278" s="1301"/>
      <c r="V278" s="1301"/>
      <c r="W278" s="1301"/>
    </row>
    <row r="279" spans="1:32" ht="12.75" hidden="1" customHeight="1" thickBot="1" x14ac:dyDescent="0.3">
      <c r="A279" s="11"/>
      <c r="B279" s="11"/>
      <c r="C279" s="11"/>
      <c r="D279" s="11"/>
      <c r="E279" s="11"/>
      <c r="F279" s="11"/>
      <c r="G279" s="11"/>
      <c r="H279" s="11"/>
      <c r="I279" s="11"/>
      <c r="J279" s="11"/>
      <c r="K279" s="11"/>
      <c r="L279" s="11"/>
      <c r="M279" s="11"/>
      <c r="N279" s="11"/>
      <c r="O279" s="11"/>
      <c r="P279" s="11"/>
      <c r="Q279" s="11"/>
      <c r="R279" s="11"/>
      <c r="S279" s="1301"/>
      <c r="T279" s="1301"/>
      <c r="U279" s="1301"/>
      <c r="V279" s="1301"/>
      <c r="W279" s="1301"/>
    </row>
    <row r="280" spans="1:32" ht="34.5" hidden="1" customHeight="1" thickBot="1" x14ac:dyDescent="0.3">
      <c r="A280" s="2287" t="s">
        <v>508</v>
      </c>
      <c r="B280" s="2288"/>
      <c r="C280" s="2288"/>
      <c r="D280" s="2288"/>
      <c r="E280" s="2288"/>
      <c r="F280" s="2288"/>
      <c r="G280" s="2288"/>
      <c r="H280" s="2288"/>
      <c r="I280" s="2288"/>
      <c r="J280" s="2288"/>
      <c r="K280" s="2288"/>
      <c r="L280" s="2288"/>
      <c r="M280" s="2288"/>
      <c r="N280" s="2288"/>
      <c r="O280" s="2288"/>
      <c r="P280" s="2288"/>
      <c r="Q280" s="2288"/>
      <c r="R280" s="2289"/>
      <c r="S280" s="1301"/>
      <c r="T280" s="1301"/>
      <c r="U280" s="1301"/>
      <c r="V280" s="1301"/>
      <c r="W280" s="1301"/>
    </row>
    <row r="281" spans="1:32" ht="15.75" hidden="1" thickBot="1" x14ac:dyDescent="0.3">
      <c r="A281" s="117" t="s">
        <v>439</v>
      </c>
      <c r="B281" s="477">
        <v>0</v>
      </c>
      <c r="C281" s="478">
        <v>0</v>
      </c>
      <c r="D281" s="478">
        <v>0</v>
      </c>
      <c r="E281" s="478">
        <v>0</v>
      </c>
      <c r="F281" s="478">
        <v>0</v>
      </c>
      <c r="G281" s="478">
        <v>0</v>
      </c>
      <c r="H281" s="478">
        <v>0</v>
      </c>
      <c r="I281" s="478">
        <v>0</v>
      </c>
      <c r="J281" s="478">
        <v>0</v>
      </c>
      <c r="K281" s="478">
        <v>0</v>
      </c>
      <c r="L281" s="478">
        <v>0</v>
      </c>
      <c r="M281" s="478">
        <v>0</v>
      </c>
      <c r="N281" s="478">
        <v>0</v>
      </c>
      <c r="O281" s="478">
        <v>0</v>
      </c>
      <c r="P281" s="851">
        <v>0</v>
      </c>
      <c r="Q281" s="852">
        <v>0</v>
      </c>
      <c r="R281" s="252">
        <v>0</v>
      </c>
      <c r="S281" s="1301"/>
      <c r="T281" s="1301"/>
      <c r="U281" s="1301"/>
      <c r="V281" s="1301"/>
      <c r="W281" s="1301"/>
    </row>
    <row r="282" spans="1:32" ht="15.75" hidden="1" customHeight="1" thickBot="1" x14ac:dyDescent="0.3">
      <c r="A282" s="1301"/>
      <c r="B282" s="1301"/>
      <c r="C282" s="1301"/>
      <c r="D282" s="1301"/>
      <c r="E282" s="1301"/>
      <c r="F282" s="1301"/>
      <c r="G282" s="1301"/>
      <c r="H282" s="1301"/>
      <c r="I282" s="1301"/>
      <c r="J282" s="1301"/>
      <c r="K282" s="1301"/>
      <c r="L282" s="1301"/>
      <c r="M282" s="1301"/>
      <c r="N282" s="1301"/>
      <c r="O282" s="1301"/>
      <c r="P282" s="1301"/>
      <c r="Q282" s="1301"/>
      <c r="R282" s="1301"/>
      <c r="S282" s="1301"/>
      <c r="T282" s="1301"/>
      <c r="U282" s="1301"/>
      <c r="V282" s="1301"/>
      <c r="W282" s="1301"/>
    </row>
    <row r="283" spans="1:32" ht="18.75" hidden="1" customHeight="1" thickBot="1" x14ac:dyDescent="0.3">
      <c r="A283" s="2290" t="s">
        <v>509</v>
      </c>
      <c r="B283" s="2291"/>
      <c r="C283" s="2291"/>
      <c r="D283" s="2291"/>
      <c r="E283" s="2291"/>
      <c r="F283" s="2291"/>
      <c r="G283" s="2291"/>
      <c r="H283" s="2291"/>
      <c r="I283" s="2291"/>
      <c r="J283" s="2291"/>
      <c r="K283" s="2291"/>
      <c r="L283" s="2291"/>
      <c r="M283" s="2291"/>
      <c r="N283" s="2291"/>
      <c r="O283" s="2291"/>
      <c r="P283" s="2291"/>
      <c r="Q283" s="2291"/>
      <c r="R283" s="2292"/>
      <c r="S283" s="1301"/>
      <c r="T283" s="1301"/>
      <c r="U283" s="1301"/>
      <c r="V283" s="1301"/>
      <c r="W283" s="1301"/>
    </row>
    <row r="284" spans="1:32" ht="15.75" hidden="1" thickBot="1" x14ac:dyDescent="0.3">
      <c r="A284" s="1772" t="s">
        <v>441</v>
      </c>
      <c r="B284" s="2369" t="s">
        <v>442</v>
      </c>
      <c r="C284" s="2370"/>
      <c r="D284" s="2370"/>
      <c r="E284" s="2370"/>
      <c r="F284" s="2370"/>
      <c r="G284" s="2370"/>
      <c r="H284" s="2370"/>
      <c r="I284" s="2370"/>
      <c r="J284" s="2370"/>
      <c r="K284" s="2295"/>
      <c r="L284" s="2369" t="s">
        <v>443</v>
      </c>
      <c r="M284" s="2370"/>
      <c r="N284" s="2370"/>
      <c r="O284" s="2370"/>
      <c r="P284" s="2370"/>
      <c r="Q284" s="2370"/>
      <c r="R284" s="2295"/>
      <c r="S284" s="1301"/>
      <c r="T284" s="1301"/>
      <c r="U284" s="1301"/>
      <c r="V284" s="1301"/>
      <c r="W284" s="1301"/>
    </row>
    <row r="285" spans="1:32" ht="15" hidden="1" customHeight="1" x14ac:dyDescent="0.25">
      <c r="A285" s="795" t="s">
        <v>122</v>
      </c>
      <c r="B285" s="2342" t="s">
        <v>523</v>
      </c>
      <c r="C285" s="2342"/>
      <c r="D285" s="2342"/>
      <c r="E285" s="2342"/>
      <c r="F285" s="2342"/>
      <c r="G285" s="2342"/>
      <c r="H285" s="2342"/>
      <c r="I285" s="2342"/>
      <c r="J285" s="2342"/>
      <c r="K285" s="2342"/>
      <c r="L285" s="2340" t="s">
        <v>481</v>
      </c>
      <c r="M285" s="2340"/>
      <c r="N285" s="2340"/>
      <c r="O285" s="2340"/>
      <c r="P285" s="2340"/>
      <c r="Q285" s="2340"/>
      <c r="R285" s="2341"/>
      <c r="S285" s="1301"/>
      <c r="T285" s="1301"/>
      <c r="U285" s="1301"/>
      <c r="V285" s="1301"/>
      <c r="W285" s="1301"/>
    </row>
    <row r="286" spans="1:32" hidden="1" x14ac:dyDescent="0.25">
      <c r="A286" s="796" t="s">
        <v>122</v>
      </c>
      <c r="B286" s="2343" t="s">
        <v>524</v>
      </c>
      <c r="C286" s="2343"/>
      <c r="D286" s="2343"/>
      <c r="E286" s="2343"/>
      <c r="F286" s="2343"/>
      <c r="G286" s="2343"/>
      <c r="H286" s="2343"/>
      <c r="I286" s="2343"/>
      <c r="J286" s="2343"/>
      <c r="K286" s="2343"/>
      <c r="L286" s="2344" t="s">
        <v>525</v>
      </c>
      <c r="M286" s="2344"/>
      <c r="N286" s="2344"/>
      <c r="O286" s="2344"/>
      <c r="P286" s="2344"/>
      <c r="Q286" s="2344"/>
      <c r="R286" s="2345"/>
      <c r="S286" s="1301"/>
      <c r="T286" s="1301"/>
      <c r="U286" s="1301"/>
      <c r="V286" s="1301"/>
      <c r="W286" s="1301"/>
    </row>
    <row r="287" spans="1:32" hidden="1" x14ac:dyDescent="0.25">
      <c r="A287" s="853" t="s">
        <v>122</v>
      </c>
      <c r="B287" s="2337" t="s">
        <v>526</v>
      </c>
      <c r="C287" s="2337"/>
      <c r="D287" s="2337"/>
      <c r="E287" s="2337"/>
      <c r="F287" s="2337"/>
      <c r="G287" s="2337"/>
      <c r="H287" s="2337"/>
      <c r="I287" s="2337"/>
      <c r="J287" s="2337"/>
      <c r="K287" s="2337"/>
      <c r="L287" s="2338" t="s">
        <v>527</v>
      </c>
      <c r="M287" s="2338"/>
      <c r="N287" s="2338"/>
      <c r="O287" s="2338"/>
      <c r="P287" s="2338"/>
      <c r="Q287" s="2338"/>
      <c r="R287" s="2339"/>
      <c r="S287" s="1301"/>
      <c r="T287" s="1301"/>
      <c r="U287" s="1301"/>
      <c r="V287" s="1301"/>
      <c r="W287" s="1301"/>
    </row>
    <row r="288" spans="1:32" s="197" customFormat="1" ht="15" hidden="1" customHeight="1" x14ac:dyDescent="0.25">
      <c r="A288" s="796" t="s">
        <v>122</v>
      </c>
      <c r="B288" s="2346" t="s">
        <v>523</v>
      </c>
      <c r="C288" s="2346"/>
      <c r="D288" s="2346"/>
      <c r="E288" s="2346"/>
      <c r="F288" s="2346"/>
      <c r="G288" s="2346"/>
      <c r="H288" s="2346"/>
      <c r="I288" s="2346"/>
      <c r="J288" s="2346"/>
      <c r="K288" s="2346"/>
      <c r="L288" s="2351" t="s">
        <v>481</v>
      </c>
      <c r="M288" s="2351"/>
      <c r="N288" s="2351"/>
      <c r="O288" s="2351"/>
      <c r="P288" s="2351"/>
      <c r="Q288" s="2351"/>
      <c r="R288" s="2352"/>
      <c r="S288" s="1301"/>
      <c r="T288" s="1301"/>
      <c r="U288" s="1301"/>
      <c r="V288" s="1301"/>
      <c r="W288" s="1301"/>
      <c r="X288" s="1301"/>
      <c r="Y288" s="1301"/>
      <c r="Z288" s="1301"/>
      <c r="AA288" s="1301"/>
      <c r="AB288" s="1301"/>
      <c r="AC288" s="1301"/>
      <c r="AD288" s="1301"/>
      <c r="AE288" s="1301"/>
      <c r="AF288" s="1301"/>
    </row>
    <row r="289" spans="1:32" s="197" customFormat="1" hidden="1" x14ac:dyDescent="0.25">
      <c r="A289" s="796" t="s">
        <v>122</v>
      </c>
      <c r="B289" s="2343" t="s">
        <v>524</v>
      </c>
      <c r="C289" s="2343"/>
      <c r="D289" s="2343"/>
      <c r="E289" s="2343"/>
      <c r="F289" s="2343"/>
      <c r="G289" s="2343"/>
      <c r="H289" s="2343"/>
      <c r="I289" s="2343"/>
      <c r="J289" s="2343"/>
      <c r="K289" s="2343"/>
      <c r="L289" s="2351" t="s">
        <v>528</v>
      </c>
      <c r="M289" s="2351"/>
      <c r="N289" s="2351"/>
      <c r="O289" s="2351"/>
      <c r="P289" s="2351"/>
      <c r="Q289" s="2351"/>
      <c r="R289" s="2352"/>
      <c r="S289" s="1301"/>
      <c r="T289" s="1301"/>
      <c r="U289" s="1301"/>
      <c r="V289" s="1301"/>
      <c r="W289" s="1301"/>
      <c r="X289" s="1301"/>
      <c r="Y289" s="1301"/>
      <c r="Z289" s="1301"/>
      <c r="AA289" s="1301"/>
      <c r="AB289" s="1301"/>
      <c r="AC289" s="1301"/>
      <c r="AD289" s="1301"/>
      <c r="AE289" s="1301"/>
      <c r="AF289" s="1301"/>
    </row>
    <row r="290" spans="1:32" s="197" customFormat="1" ht="15" hidden="1" customHeight="1" x14ac:dyDescent="0.25">
      <c r="A290" s="796" t="s">
        <v>122</v>
      </c>
      <c r="B290" s="2343" t="s">
        <v>529</v>
      </c>
      <c r="C290" s="2343"/>
      <c r="D290" s="2343"/>
      <c r="E290" s="2343"/>
      <c r="F290" s="2343"/>
      <c r="G290" s="2343"/>
      <c r="H290" s="2343"/>
      <c r="I290" s="2343"/>
      <c r="J290" s="2343"/>
      <c r="K290" s="2343"/>
      <c r="L290" s="2346" t="s">
        <v>481</v>
      </c>
      <c r="M290" s="2346"/>
      <c r="N290" s="2346"/>
      <c r="O290" s="2346"/>
      <c r="P290" s="2346"/>
      <c r="Q290" s="2346"/>
      <c r="R290" s="2373"/>
      <c r="S290" s="1301"/>
      <c r="T290" s="1301"/>
      <c r="U290" s="1301"/>
      <c r="V290" s="1301"/>
      <c r="W290" s="1301"/>
      <c r="X290" s="1301"/>
      <c r="Y290" s="1301"/>
      <c r="Z290" s="1301"/>
      <c r="AA290" s="1301"/>
      <c r="AB290" s="1301"/>
      <c r="AC290" s="1301"/>
      <c r="AD290" s="1301"/>
      <c r="AE290" s="1301"/>
      <c r="AF290" s="1301"/>
    </row>
    <row r="291" spans="1:32" s="197" customFormat="1" hidden="1" x14ac:dyDescent="0.25">
      <c r="A291" s="796" t="s">
        <v>122</v>
      </c>
      <c r="B291" s="2343" t="s">
        <v>526</v>
      </c>
      <c r="C291" s="2343"/>
      <c r="D291" s="2343"/>
      <c r="E291" s="2343"/>
      <c r="F291" s="2343"/>
      <c r="G291" s="2343"/>
      <c r="H291" s="2343"/>
      <c r="I291" s="2343"/>
      <c r="J291" s="2343"/>
      <c r="K291" s="2343"/>
      <c r="L291" s="2351" t="s">
        <v>530</v>
      </c>
      <c r="M291" s="2351"/>
      <c r="N291" s="2351"/>
      <c r="O291" s="2351"/>
      <c r="P291" s="2351"/>
      <c r="Q291" s="2351"/>
      <c r="R291" s="2352"/>
      <c r="S291" s="1301"/>
      <c r="T291" s="1301"/>
      <c r="U291" s="1301"/>
      <c r="V291" s="1301"/>
      <c r="W291" s="1301"/>
      <c r="X291" s="1301"/>
      <c r="Y291" s="1301"/>
      <c r="Z291" s="1301"/>
      <c r="AA291" s="1301"/>
      <c r="AB291" s="1301"/>
      <c r="AC291" s="1301"/>
      <c r="AD291" s="1301"/>
      <c r="AE291" s="1301"/>
      <c r="AF291" s="1301"/>
    </row>
    <row r="292" spans="1:32" hidden="1" x14ac:dyDescent="0.25">
      <c r="A292" s="796" t="s">
        <v>122</v>
      </c>
      <c r="B292" s="2343" t="s">
        <v>531</v>
      </c>
      <c r="C292" s="2343"/>
      <c r="D292" s="2343"/>
      <c r="E292" s="2343"/>
      <c r="F292" s="2343"/>
      <c r="G292" s="2343"/>
      <c r="H292" s="2343"/>
      <c r="I292" s="2343"/>
      <c r="J292" s="2343"/>
      <c r="K292" s="2343"/>
      <c r="L292" s="2344" t="s">
        <v>532</v>
      </c>
      <c r="M292" s="2344"/>
      <c r="N292" s="2344"/>
      <c r="O292" s="2344"/>
      <c r="P292" s="2344"/>
      <c r="Q292" s="2344"/>
      <c r="R292" s="2345"/>
      <c r="S292" s="1301"/>
      <c r="T292" s="1301"/>
      <c r="U292" s="1301"/>
      <c r="V292" s="1301"/>
      <c r="W292" s="1301"/>
    </row>
    <row r="293" spans="1:32" ht="15.75" hidden="1" thickBot="1" x14ac:dyDescent="0.3">
      <c r="A293" s="797" t="s">
        <v>126</v>
      </c>
      <c r="B293" s="2368" t="s">
        <v>526</v>
      </c>
      <c r="C293" s="2368"/>
      <c r="D293" s="2368"/>
      <c r="E293" s="2368"/>
      <c r="F293" s="2368"/>
      <c r="G293" s="2368"/>
      <c r="H293" s="2368"/>
      <c r="I293" s="2368"/>
      <c r="J293" s="2368"/>
      <c r="K293" s="2368"/>
      <c r="L293" s="2371" t="s">
        <v>492</v>
      </c>
      <c r="M293" s="2371"/>
      <c r="N293" s="2371"/>
      <c r="O293" s="2371"/>
      <c r="P293" s="2371"/>
      <c r="Q293" s="2371"/>
      <c r="R293" s="2372"/>
      <c r="S293" s="1301"/>
      <c r="T293" s="1301"/>
      <c r="U293" s="1301"/>
      <c r="V293" s="1301"/>
      <c r="W293" s="1301"/>
    </row>
    <row r="294" spans="1:32" ht="15.75" hidden="1" thickBot="1" x14ac:dyDescent="0.3">
      <c r="A294" s="1301"/>
      <c r="B294" s="1301"/>
      <c r="C294" s="1301"/>
      <c r="D294" s="1301"/>
      <c r="E294" s="1301"/>
      <c r="F294" s="1301"/>
      <c r="G294" s="1301"/>
      <c r="H294" s="1301"/>
      <c r="I294" s="1301"/>
      <c r="J294" s="1301"/>
      <c r="K294" s="1301"/>
      <c r="L294" s="1301"/>
      <c r="M294" s="1301"/>
      <c r="N294" s="1301"/>
      <c r="O294" s="1301"/>
      <c r="P294" s="1301"/>
      <c r="Q294" s="1301"/>
      <c r="R294" s="1301"/>
      <c r="S294" s="1301"/>
      <c r="T294" s="1301"/>
      <c r="U294" s="1301"/>
      <c r="V294" s="1301"/>
      <c r="W294" s="1301"/>
    </row>
    <row r="295" spans="1:32" s="32" customFormat="1" ht="16.5" hidden="1" thickBot="1" x14ac:dyDescent="0.3">
      <c r="A295" s="2284" t="s">
        <v>269</v>
      </c>
      <c r="B295" s="2285"/>
      <c r="C295" s="2285"/>
      <c r="D295" s="2285"/>
      <c r="E295" s="2285"/>
      <c r="F295" s="2285"/>
      <c r="G295" s="2285"/>
      <c r="H295" s="2285"/>
      <c r="I295" s="2285"/>
      <c r="J295" s="2285"/>
      <c r="K295" s="2285"/>
      <c r="L295" s="2285"/>
      <c r="M295" s="2285"/>
      <c r="N295" s="2285"/>
      <c r="O295" s="2285"/>
      <c r="P295" s="2285"/>
      <c r="Q295" s="2285"/>
      <c r="R295" s="2286"/>
    </row>
    <row r="296" spans="1:32" s="32" customFormat="1" ht="70.5" hidden="1" customHeight="1" thickBot="1" x14ac:dyDescent="0.3">
      <c r="A296" s="129"/>
      <c r="B296" s="172" t="s">
        <v>145</v>
      </c>
      <c r="C296" s="164" t="s">
        <v>146</v>
      </c>
      <c r="D296" s="164" t="s">
        <v>147</v>
      </c>
      <c r="E296" s="164" t="s">
        <v>148</v>
      </c>
      <c r="F296" s="164" t="s">
        <v>149</v>
      </c>
      <c r="G296" s="164" t="s">
        <v>150</v>
      </c>
      <c r="H296" s="164" t="s">
        <v>151</v>
      </c>
      <c r="I296" s="164" t="s">
        <v>152</v>
      </c>
      <c r="J296" s="164" t="s">
        <v>153</v>
      </c>
      <c r="K296" s="164" t="s">
        <v>154</v>
      </c>
      <c r="L296" s="164" t="s">
        <v>155</v>
      </c>
      <c r="M296" s="164" t="s">
        <v>156</v>
      </c>
      <c r="N296" s="164" t="s">
        <v>157</v>
      </c>
      <c r="O296" s="164" t="s">
        <v>158</v>
      </c>
      <c r="P296" s="164" t="s">
        <v>159</v>
      </c>
      <c r="Q296" s="164" t="s">
        <v>160</v>
      </c>
      <c r="R296" s="164" t="s">
        <v>161</v>
      </c>
    </row>
    <row r="297" spans="1:32" s="197" customFormat="1" hidden="1" x14ac:dyDescent="0.25">
      <c r="A297" s="112" t="s">
        <v>433</v>
      </c>
      <c r="B297" s="471">
        <v>0</v>
      </c>
      <c r="C297" s="472">
        <v>0</v>
      </c>
      <c r="D297" s="472">
        <v>0</v>
      </c>
      <c r="E297" s="472">
        <v>0</v>
      </c>
      <c r="F297" s="472">
        <v>0</v>
      </c>
      <c r="G297" s="472">
        <v>0</v>
      </c>
      <c r="H297" s="472">
        <v>0</v>
      </c>
      <c r="I297" s="472">
        <v>1</v>
      </c>
      <c r="J297" s="472">
        <v>0</v>
      </c>
      <c r="K297" s="472">
        <v>0</v>
      </c>
      <c r="L297" s="472">
        <v>0</v>
      </c>
      <c r="M297" s="472">
        <v>0</v>
      </c>
      <c r="N297" s="472">
        <v>0</v>
      </c>
      <c r="O297" s="472">
        <v>1</v>
      </c>
      <c r="P297" s="473">
        <v>0</v>
      </c>
      <c r="Q297" s="205">
        <f>SUM(B297:P297)</f>
        <v>2</v>
      </c>
      <c r="R297" s="242">
        <f>SUM(Q297/Q302)</f>
        <v>1</v>
      </c>
      <c r="S297" s="1301"/>
      <c r="T297" s="1301"/>
      <c r="U297" s="1301"/>
      <c r="V297" s="1301"/>
      <c r="W297" s="1301"/>
      <c r="X297" s="1301"/>
      <c r="Y297" s="1301"/>
      <c r="Z297" s="1301"/>
      <c r="AA297" s="1301"/>
      <c r="AB297" s="1301"/>
      <c r="AC297" s="1301"/>
      <c r="AD297" s="1301"/>
      <c r="AE297" s="1301"/>
      <c r="AF297" s="1301"/>
    </row>
    <row r="298" spans="1:32" s="197" customFormat="1" ht="15.75" hidden="1" customHeight="1" x14ac:dyDescent="0.25">
      <c r="A298" s="113" t="s">
        <v>507</v>
      </c>
      <c r="B298" s="474">
        <v>0</v>
      </c>
      <c r="C298" s="475">
        <v>0</v>
      </c>
      <c r="D298" s="475">
        <v>0</v>
      </c>
      <c r="E298" s="475">
        <v>0</v>
      </c>
      <c r="F298" s="475">
        <v>0</v>
      </c>
      <c r="G298" s="475">
        <v>0</v>
      </c>
      <c r="H298" s="475">
        <v>0</v>
      </c>
      <c r="I298" s="475">
        <v>0</v>
      </c>
      <c r="J298" s="475">
        <v>0</v>
      </c>
      <c r="K298" s="475">
        <v>0</v>
      </c>
      <c r="L298" s="475">
        <v>0</v>
      </c>
      <c r="M298" s="475">
        <v>0</v>
      </c>
      <c r="N298" s="475">
        <v>0</v>
      </c>
      <c r="O298" s="475">
        <v>0</v>
      </c>
      <c r="P298" s="476">
        <v>0</v>
      </c>
      <c r="Q298" s="206">
        <f>SUM(B298:P298)</f>
        <v>0</v>
      </c>
      <c r="R298" s="250">
        <f>SUM(Q298/Q302)</f>
        <v>0</v>
      </c>
    </row>
    <row r="299" spans="1:32" s="197" customFormat="1" ht="15.75" hidden="1" customHeight="1" x14ac:dyDescent="0.25">
      <c r="A299" s="114" t="s">
        <v>435</v>
      </c>
      <c r="B299" s="474">
        <v>0</v>
      </c>
      <c r="C299" s="475">
        <v>0</v>
      </c>
      <c r="D299" s="475">
        <v>0</v>
      </c>
      <c r="E299" s="475">
        <v>0</v>
      </c>
      <c r="F299" s="475">
        <v>0</v>
      </c>
      <c r="G299" s="475">
        <v>0</v>
      </c>
      <c r="H299" s="475">
        <v>0</v>
      </c>
      <c r="I299" s="475">
        <v>0</v>
      </c>
      <c r="J299" s="475">
        <v>0</v>
      </c>
      <c r="K299" s="475">
        <v>0</v>
      </c>
      <c r="L299" s="475">
        <v>0</v>
      </c>
      <c r="M299" s="475">
        <v>0</v>
      </c>
      <c r="N299" s="475">
        <v>0</v>
      </c>
      <c r="O299" s="475">
        <v>0</v>
      </c>
      <c r="P299" s="476">
        <v>0</v>
      </c>
      <c r="Q299" s="206">
        <f>SUM(B299:P299)</f>
        <v>0</v>
      </c>
      <c r="R299" s="250">
        <f>SUM(Q299/Q302)</f>
        <v>0</v>
      </c>
    </row>
    <row r="300" spans="1:32" s="197" customFormat="1" ht="15.75" hidden="1" customHeight="1" x14ac:dyDescent="0.25">
      <c r="A300" s="114" t="s">
        <v>436</v>
      </c>
      <c r="B300" s="474">
        <v>0</v>
      </c>
      <c r="C300" s="475">
        <v>0</v>
      </c>
      <c r="D300" s="475">
        <v>0</v>
      </c>
      <c r="E300" s="475">
        <v>0</v>
      </c>
      <c r="F300" s="475">
        <v>0</v>
      </c>
      <c r="G300" s="475">
        <v>0</v>
      </c>
      <c r="H300" s="475">
        <v>0</v>
      </c>
      <c r="I300" s="475">
        <v>0</v>
      </c>
      <c r="J300" s="475">
        <v>0</v>
      </c>
      <c r="K300" s="475">
        <v>0</v>
      </c>
      <c r="L300" s="475">
        <v>0</v>
      </c>
      <c r="M300" s="475">
        <v>0</v>
      </c>
      <c r="N300" s="475">
        <v>0</v>
      </c>
      <c r="O300" s="475">
        <v>0</v>
      </c>
      <c r="P300" s="476">
        <v>0</v>
      </c>
      <c r="Q300" s="206">
        <f>SUM(B300:P300)</f>
        <v>0</v>
      </c>
      <c r="R300" s="250">
        <f>SUM(Q300/Q302)</f>
        <v>0</v>
      </c>
    </row>
    <row r="301" spans="1:32" s="197" customFormat="1" ht="15.75" hidden="1" thickBot="1" x14ac:dyDescent="0.3">
      <c r="A301" s="114" t="s">
        <v>437</v>
      </c>
      <c r="B301" s="474">
        <v>0</v>
      </c>
      <c r="C301" s="475">
        <v>0</v>
      </c>
      <c r="D301" s="475">
        <v>0</v>
      </c>
      <c r="E301" s="475">
        <v>0</v>
      </c>
      <c r="F301" s="475">
        <v>0</v>
      </c>
      <c r="G301" s="475">
        <v>0</v>
      </c>
      <c r="H301" s="475">
        <v>0</v>
      </c>
      <c r="I301" s="475">
        <v>0</v>
      </c>
      <c r="J301" s="475">
        <v>0</v>
      </c>
      <c r="K301" s="475">
        <v>0</v>
      </c>
      <c r="L301" s="475">
        <v>0</v>
      </c>
      <c r="M301" s="475">
        <v>0</v>
      </c>
      <c r="N301" s="475">
        <v>0</v>
      </c>
      <c r="O301" s="475">
        <v>0</v>
      </c>
      <c r="P301" s="476">
        <v>0</v>
      </c>
      <c r="Q301" s="206">
        <f>SUM(B301:P301)</f>
        <v>0</v>
      </c>
      <c r="R301" s="251">
        <f>SUM(Q301/Q302)</f>
        <v>0</v>
      </c>
    </row>
    <row r="302" spans="1:32" s="197" customFormat="1" ht="16.5" hidden="1" thickTop="1" thickBot="1" x14ac:dyDescent="0.3">
      <c r="A302" s="115" t="s">
        <v>132</v>
      </c>
      <c r="B302" s="208">
        <f t="shared" ref="B302:Q302" si="12">SUM(B297:B301)</f>
        <v>0</v>
      </c>
      <c r="C302" s="209">
        <f t="shared" si="12"/>
        <v>0</v>
      </c>
      <c r="D302" s="209">
        <f t="shared" si="12"/>
        <v>0</v>
      </c>
      <c r="E302" s="209">
        <f t="shared" si="12"/>
        <v>0</v>
      </c>
      <c r="F302" s="209">
        <f t="shared" si="12"/>
        <v>0</v>
      </c>
      <c r="G302" s="209">
        <f t="shared" si="12"/>
        <v>0</v>
      </c>
      <c r="H302" s="209">
        <f t="shared" si="12"/>
        <v>0</v>
      </c>
      <c r="I302" s="209">
        <f t="shared" si="12"/>
        <v>1</v>
      </c>
      <c r="J302" s="209">
        <f t="shared" si="12"/>
        <v>0</v>
      </c>
      <c r="K302" s="209">
        <f t="shared" si="12"/>
        <v>0</v>
      </c>
      <c r="L302" s="209">
        <f t="shared" si="12"/>
        <v>0</v>
      </c>
      <c r="M302" s="209">
        <f t="shared" si="12"/>
        <v>0</v>
      </c>
      <c r="N302" s="209">
        <f t="shared" si="12"/>
        <v>0</v>
      </c>
      <c r="O302" s="209">
        <f t="shared" si="12"/>
        <v>1</v>
      </c>
      <c r="P302" s="210">
        <f t="shared" si="12"/>
        <v>0</v>
      </c>
      <c r="Q302" s="208">
        <f t="shared" si="12"/>
        <v>2</v>
      </c>
      <c r="R302" s="211">
        <f>SUM(Q302/Q302)</f>
        <v>1</v>
      </c>
    </row>
    <row r="303" spans="1:32" s="197" customFormat="1" ht="15.75" hidden="1" customHeight="1" thickBot="1" x14ac:dyDescent="0.3">
      <c r="A303" s="116" t="s">
        <v>131</v>
      </c>
      <c r="B303" s="247">
        <f>SUM(B302/Q302)</f>
        <v>0</v>
      </c>
      <c r="C303" s="248">
        <f>SUM(C302/Q302)</f>
        <v>0</v>
      </c>
      <c r="D303" s="248">
        <f>SUM(D302/Q302)</f>
        <v>0</v>
      </c>
      <c r="E303" s="248">
        <f>SUM(E302/Q302)</f>
        <v>0</v>
      </c>
      <c r="F303" s="248">
        <f>SUM(F302/Q302)</f>
        <v>0</v>
      </c>
      <c r="G303" s="248">
        <f>SUM(G302/Q302)</f>
        <v>0</v>
      </c>
      <c r="H303" s="248">
        <f>SUM(H302/Q302)</f>
        <v>0</v>
      </c>
      <c r="I303" s="248">
        <f>SUM(I302/Q302)</f>
        <v>0.5</v>
      </c>
      <c r="J303" s="248">
        <f>SUM(J302/Q302)</f>
        <v>0</v>
      </c>
      <c r="K303" s="248">
        <f>SUM(K302/Q302)</f>
        <v>0</v>
      </c>
      <c r="L303" s="248">
        <f>SUM(L302/Q302)</f>
        <v>0</v>
      </c>
      <c r="M303" s="248">
        <f>SUM(M302/Q302)</f>
        <v>0</v>
      </c>
      <c r="N303" s="248">
        <f>SUM(N302/Q302)</f>
        <v>0</v>
      </c>
      <c r="O303" s="248">
        <f>SUM(O302/Q302)</f>
        <v>0.5</v>
      </c>
      <c r="P303" s="249">
        <f>SUM(P302/Q302)</f>
        <v>0</v>
      </c>
      <c r="Q303" s="207">
        <f>SUM(Q302/Q302)</f>
        <v>1</v>
      </c>
      <c r="R303" s="395"/>
    </row>
    <row r="304" spans="1:32" s="197" customFormat="1" ht="12.75" hidden="1" customHeight="1" thickBot="1" x14ac:dyDescent="0.3">
      <c r="A304" s="11"/>
      <c r="B304" s="11"/>
      <c r="C304" s="11"/>
      <c r="D304" s="11"/>
      <c r="E304" s="11"/>
      <c r="F304" s="11"/>
      <c r="G304" s="11"/>
      <c r="H304" s="11"/>
      <c r="I304" s="11"/>
      <c r="J304" s="11"/>
      <c r="K304" s="11"/>
      <c r="L304" s="11"/>
      <c r="M304" s="11"/>
      <c r="N304" s="11"/>
      <c r="O304" s="11"/>
      <c r="P304" s="11"/>
      <c r="Q304" s="11"/>
      <c r="R304" s="11"/>
    </row>
    <row r="305" spans="1:32" s="197" customFormat="1" ht="34.5" hidden="1" customHeight="1" thickBot="1" x14ac:dyDescent="0.3">
      <c r="A305" s="2287" t="s">
        <v>508</v>
      </c>
      <c r="B305" s="2288"/>
      <c r="C305" s="2288"/>
      <c r="D305" s="2288"/>
      <c r="E305" s="2288"/>
      <c r="F305" s="2288"/>
      <c r="G305" s="2288"/>
      <c r="H305" s="2288"/>
      <c r="I305" s="2288"/>
      <c r="J305" s="2288"/>
      <c r="K305" s="2288"/>
      <c r="L305" s="2288"/>
      <c r="M305" s="2288"/>
      <c r="N305" s="2288"/>
      <c r="O305" s="2288"/>
      <c r="P305" s="2288"/>
      <c r="Q305" s="2288"/>
      <c r="R305" s="2289"/>
    </row>
    <row r="306" spans="1:32" s="197" customFormat="1" ht="15.75" hidden="1" thickBot="1" x14ac:dyDescent="0.3">
      <c r="A306" s="117" t="s">
        <v>439</v>
      </c>
      <c r="B306" s="477">
        <v>0</v>
      </c>
      <c r="C306" s="478">
        <v>0</v>
      </c>
      <c r="D306" s="478">
        <v>0</v>
      </c>
      <c r="E306" s="478">
        <v>0</v>
      </c>
      <c r="F306" s="478">
        <v>0</v>
      </c>
      <c r="G306" s="478">
        <v>0</v>
      </c>
      <c r="H306" s="478">
        <v>0</v>
      </c>
      <c r="I306" s="478">
        <v>0</v>
      </c>
      <c r="J306" s="478">
        <v>0</v>
      </c>
      <c r="K306" s="478">
        <v>0</v>
      </c>
      <c r="L306" s="478">
        <v>0</v>
      </c>
      <c r="M306" s="478">
        <v>0</v>
      </c>
      <c r="N306" s="478">
        <v>0</v>
      </c>
      <c r="O306" s="478">
        <v>0</v>
      </c>
      <c r="P306" s="478">
        <v>0</v>
      </c>
      <c r="Q306" s="212">
        <f>SUM(B306:P306)</f>
        <v>0</v>
      </c>
      <c r="R306" s="252">
        <v>0</v>
      </c>
    </row>
    <row r="307" spans="1:32" s="197" customFormat="1" ht="15.75" hidden="1" customHeight="1" thickBot="1" x14ac:dyDescent="0.3">
      <c r="A307" s="1301"/>
      <c r="B307" s="1301"/>
      <c r="C307" s="1301"/>
      <c r="D307" s="1301"/>
      <c r="E307" s="1301"/>
      <c r="F307" s="1301"/>
      <c r="G307" s="1301"/>
      <c r="H307" s="1301"/>
      <c r="I307" s="1301"/>
      <c r="J307" s="1301"/>
      <c r="K307" s="1301"/>
      <c r="L307" s="1301"/>
      <c r="M307" s="1301"/>
      <c r="N307" s="1301"/>
      <c r="O307" s="1301"/>
      <c r="P307" s="1301"/>
      <c r="Q307" s="1301"/>
      <c r="R307" s="1301"/>
    </row>
    <row r="308" spans="1:32" s="197" customFormat="1" ht="18.75" hidden="1" customHeight="1" thickBot="1" x14ac:dyDescent="0.3">
      <c r="A308" s="2290" t="s">
        <v>509</v>
      </c>
      <c r="B308" s="2291"/>
      <c r="C308" s="2291"/>
      <c r="D308" s="2291"/>
      <c r="E308" s="2291"/>
      <c r="F308" s="2291"/>
      <c r="G308" s="2291"/>
      <c r="H308" s="2291"/>
      <c r="I308" s="2291"/>
      <c r="J308" s="2291"/>
      <c r="K308" s="2291"/>
      <c r="L308" s="2291"/>
      <c r="M308" s="2291"/>
      <c r="N308" s="2291"/>
      <c r="O308" s="2291"/>
      <c r="P308" s="2291"/>
      <c r="Q308" s="2291"/>
      <c r="R308" s="2292"/>
    </row>
    <row r="309" spans="1:32" s="197" customFormat="1" ht="15.75" hidden="1" thickBot="1" x14ac:dyDescent="0.3">
      <c r="A309" s="1772" t="s">
        <v>441</v>
      </c>
      <c r="B309" s="2369" t="s">
        <v>442</v>
      </c>
      <c r="C309" s="2370"/>
      <c r="D309" s="2370"/>
      <c r="E309" s="2370"/>
      <c r="F309" s="2370"/>
      <c r="G309" s="2370"/>
      <c r="H309" s="2370"/>
      <c r="I309" s="2370"/>
      <c r="J309" s="2370"/>
      <c r="K309" s="2295"/>
      <c r="L309" s="2365" t="s">
        <v>443</v>
      </c>
      <c r="M309" s="2366"/>
      <c r="N309" s="2366"/>
      <c r="O309" s="2366"/>
      <c r="P309" s="2366"/>
      <c r="Q309" s="2366"/>
      <c r="R309" s="2367"/>
    </row>
    <row r="310" spans="1:32" s="197" customFormat="1" hidden="1" x14ac:dyDescent="0.25">
      <c r="A310" s="479" t="s">
        <v>122</v>
      </c>
      <c r="B310" s="2349" t="s">
        <v>533</v>
      </c>
      <c r="C310" s="2349"/>
      <c r="D310" s="2349"/>
      <c r="E310" s="2349"/>
      <c r="F310" s="2349"/>
      <c r="G310" s="2349"/>
      <c r="H310" s="2349"/>
      <c r="I310" s="2349"/>
      <c r="J310" s="2349"/>
      <c r="K310" s="2349"/>
      <c r="L310" s="2350" t="s">
        <v>454</v>
      </c>
      <c r="M310" s="2350"/>
      <c r="N310" s="2350"/>
      <c r="O310" s="2350"/>
      <c r="P310" s="2350"/>
      <c r="Q310" s="2350"/>
      <c r="R310" s="2350"/>
    </row>
    <row r="311" spans="1:32" s="197" customFormat="1" hidden="1" x14ac:dyDescent="0.25">
      <c r="A311" s="480" t="s">
        <v>122</v>
      </c>
      <c r="B311" s="2363" t="s">
        <v>534</v>
      </c>
      <c r="C311" s="2363"/>
      <c r="D311" s="2363"/>
      <c r="E311" s="2363"/>
      <c r="F311" s="2363"/>
      <c r="G311" s="2363"/>
      <c r="H311" s="2363"/>
      <c r="I311" s="2363"/>
      <c r="J311" s="2363"/>
      <c r="K311" s="2363"/>
      <c r="L311" s="2364" t="s">
        <v>452</v>
      </c>
      <c r="M311" s="2364"/>
      <c r="N311" s="2364"/>
      <c r="O311" s="2364"/>
      <c r="P311" s="2364"/>
      <c r="Q311" s="2364"/>
      <c r="R311" s="2364"/>
    </row>
    <row r="312" spans="1:32" s="197" customFormat="1" hidden="1" x14ac:dyDescent="0.25">
      <c r="A312" s="480" t="s">
        <v>122</v>
      </c>
      <c r="B312" s="2363" t="s">
        <v>535</v>
      </c>
      <c r="C312" s="2363"/>
      <c r="D312" s="2363"/>
      <c r="E312" s="2363"/>
      <c r="F312" s="2363"/>
      <c r="G312" s="2363"/>
      <c r="H312" s="2363"/>
      <c r="I312" s="2363"/>
      <c r="J312" s="2363"/>
      <c r="K312" s="2363"/>
      <c r="L312" s="2364" t="s">
        <v>454</v>
      </c>
      <c r="M312" s="2364"/>
      <c r="N312" s="2364"/>
      <c r="O312" s="2364"/>
      <c r="P312" s="2364"/>
      <c r="Q312" s="2364"/>
      <c r="R312" s="2364"/>
    </row>
    <row r="313" spans="1:32" s="197" customFormat="1" hidden="1" x14ac:dyDescent="0.25">
      <c r="A313" s="480" t="s">
        <v>122</v>
      </c>
      <c r="B313" s="2363" t="s">
        <v>536</v>
      </c>
      <c r="C313" s="2363"/>
      <c r="D313" s="2363"/>
      <c r="E313" s="2363"/>
      <c r="F313" s="2363"/>
      <c r="G313" s="2363"/>
      <c r="H313" s="2363"/>
      <c r="I313" s="2363"/>
      <c r="J313" s="2363"/>
      <c r="K313" s="2363"/>
      <c r="L313" s="2364" t="s">
        <v>452</v>
      </c>
      <c r="M313" s="2364"/>
      <c r="N313" s="2364"/>
      <c r="O313" s="2364"/>
      <c r="P313" s="2364"/>
      <c r="Q313" s="2364"/>
      <c r="R313" s="2364"/>
    </row>
    <row r="314" spans="1:32" s="197" customFormat="1" hidden="1" x14ac:dyDescent="0.25">
      <c r="A314" s="480" t="s">
        <v>122</v>
      </c>
      <c r="B314" s="2363" t="s">
        <v>534</v>
      </c>
      <c r="C314" s="2363"/>
      <c r="D314" s="2363"/>
      <c r="E314" s="2363"/>
      <c r="F314" s="2363"/>
      <c r="G314" s="2363"/>
      <c r="H314" s="2363"/>
      <c r="I314" s="2363"/>
      <c r="J314" s="2363"/>
      <c r="K314" s="2363"/>
      <c r="L314" s="2364" t="s">
        <v>466</v>
      </c>
      <c r="M314" s="2364"/>
      <c r="N314" s="2364"/>
      <c r="O314" s="2364"/>
      <c r="P314" s="2364"/>
      <c r="Q314" s="2364"/>
      <c r="R314" s="2364"/>
      <c r="S314" s="1301"/>
      <c r="T314" s="1301"/>
      <c r="U314" s="1301"/>
      <c r="V314" s="1301"/>
      <c r="W314" s="1301"/>
      <c r="X314" s="1301"/>
      <c r="Y314" s="1301"/>
      <c r="Z314" s="1301"/>
      <c r="AA314" s="1301"/>
      <c r="AB314" s="1301"/>
      <c r="AC314" s="1301"/>
      <c r="AD314" s="1301"/>
      <c r="AE314" s="1301"/>
      <c r="AF314" s="1301"/>
    </row>
    <row r="315" spans="1:32" s="197" customFormat="1" hidden="1" x14ac:dyDescent="0.25">
      <c r="A315" s="480" t="s">
        <v>123</v>
      </c>
      <c r="B315" s="2363" t="s">
        <v>537</v>
      </c>
      <c r="C315" s="2363"/>
      <c r="D315" s="2363"/>
      <c r="E315" s="2363"/>
      <c r="F315" s="2363"/>
      <c r="G315" s="2363"/>
      <c r="H315" s="2363"/>
      <c r="I315" s="2363"/>
      <c r="J315" s="2363"/>
      <c r="K315" s="2363"/>
      <c r="L315" s="2364" t="s">
        <v>538</v>
      </c>
      <c r="M315" s="2364"/>
      <c r="N315" s="2364"/>
      <c r="O315" s="2364"/>
      <c r="P315" s="2364"/>
      <c r="Q315" s="2364"/>
      <c r="R315" s="2364"/>
      <c r="S315" s="1301"/>
      <c r="T315" s="1301"/>
      <c r="U315" s="1301"/>
      <c r="V315" s="1301"/>
      <c r="W315" s="1301"/>
      <c r="X315" s="1301"/>
      <c r="Y315" s="1301"/>
      <c r="Z315" s="1301"/>
      <c r="AA315" s="1301"/>
      <c r="AB315" s="1301"/>
      <c r="AC315" s="1301"/>
      <c r="AD315" s="1301"/>
      <c r="AE315" s="1301"/>
      <c r="AF315" s="1301"/>
    </row>
    <row r="316" spans="1:32" s="197" customFormat="1" hidden="1" x14ac:dyDescent="0.25">
      <c r="A316" s="480" t="s">
        <v>122</v>
      </c>
      <c r="B316" s="2363" t="s">
        <v>455</v>
      </c>
      <c r="C316" s="2363"/>
      <c r="D316" s="2363"/>
      <c r="E316" s="2363"/>
      <c r="F316" s="2363"/>
      <c r="G316" s="2363"/>
      <c r="H316" s="2363"/>
      <c r="I316" s="2363"/>
      <c r="J316" s="2363"/>
      <c r="K316" s="2363"/>
      <c r="L316" s="2364" t="s">
        <v>477</v>
      </c>
      <c r="M316" s="2364"/>
      <c r="N316" s="2364"/>
      <c r="O316" s="2364"/>
      <c r="P316" s="2364"/>
      <c r="Q316" s="2364"/>
      <c r="R316" s="2364"/>
      <c r="S316" s="1301"/>
      <c r="T316" s="1301"/>
      <c r="U316" s="1301"/>
      <c r="V316" s="1301"/>
      <c r="W316" s="1301"/>
      <c r="X316" s="1301"/>
      <c r="Y316" s="1301"/>
      <c r="Z316" s="1301"/>
      <c r="AA316" s="1301"/>
      <c r="AB316" s="1301"/>
      <c r="AC316" s="1301"/>
      <c r="AD316" s="1301"/>
      <c r="AE316" s="1301"/>
      <c r="AF316" s="1301"/>
    </row>
    <row r="317" spans="1:32" s="197" customFormat="1" ht="15.75" hidden="1" thickBot="1" x14ac:dyDescent="0.3">
      <c r="A317" s="481" t="s">
        <v>122</v>
      </c>
      <c r="B317" s="2347" t="s">
        <v>534</v>
      </c>
      <c r="C317" s="2347"/>
      <c r="D317" s="2347"/>
      <c r="E317" s="2347"/>
      <c r="F317" s="2347"/>
      <c r="G317" s="2347"/>
      <c r="H317" s="2347"/>
      <c r="I317" s="2347"/>
      <c r="J317" s="2347"/>
      <c r="K317" s="2347"/>
      <c r="L317" s="2348" t="s">
        <v>477</v>
      </c>
      <c r="M317" s="2348"/>
      <c r="N317" s="2348"/>
      <c r="O317" s="2348"/>
      <c r="P317" s="2348"/>
      <c r="Q317" s="2348"/>
      <c r="R317" s="2348"/>
      <c r="S317" s="1301"/>
      <c r="T317" s="1301"/>
      <c r="U317" s="1301"/>
      <c r="V317" s="1301"/>
      <c r="W317" s="1301"/>
      <c r="X317" s="1301"/>
      <c r="Y317" s="1301"/>
      <c r="Z317" s="1301"/>
      <c r="AA317" s="1301"/>
      <c r="AB317" s="1301"/>
      <c r="AC317" s="1301"/>
      <c r="AD317" s="1301"/>
      <c r="AE317" s="1301"/>
      <c r="AF317" s="1301"/>
    </row>
    <row r="318" spans="1:32" s="197" customFormat="1" hidden="1" x14ac:dyDescent="0.25">
      <c r="A318" s="2330"/>
      <c r="B318" s="2330"/>
      <c r="C318" s="2330"/>
      <c r="D318" s="2330"/>
      <c r="E318" s="2330"/>
      <c r="F318" s="2330"/>
      <c r="G318" s="2330"/>
      <c r="H318" s="2330"/>
      <c r="I318" s="2330"/>
      <c r="J318" s="2330"/>
      <c r="K318" s="2330"/>
      <c r="L318" s="2330"/>
      <c r="M318" s="2330"/>
      <c r="N318" s="2330"/>
      <c r="O318" s="2330"/>
      <c r="P318" s="2330"/>
      <c r="Q318" s="2330"/>
      <c r="R318" s="2330"/>
      <c r="S318" s="1301"/>
      <c r="T318" s="1301"/>
      <c r="U318" s="1301"/>
      <c r="V318" s="1301"/>
      <c r="W318" s="1301"/>
      <c r="X318" s="1301"/>
      <c r="Y318" s="1301"/>
      <c r="Z318" s="1301"/>
      <c r="AA318" s="1301"/>
      <c r="AB318" s="1301"/>
      <c r="AC318" s="1301"/>
      <c r="AD318" s="1301"/>
      <c r="AE318" s="1301"/>
      <c r="AF318" s="1301"/>
    </row>
    <row r="319" spans="1:32" s="1301" customFormat="1" x14ac:dyDescent="0.25">
      <c r="A319" s="2313" t="s">
        <v>539</v>
      </c>
      <c r="B319" s="2314"/>
      <c r="C319" s="2314"/>
      <c r="D319" s="2314"/>
      <c r="E319" s="2314"/>
      <c r="F319" s="2314"/>
      <c r="G319" s="2314"/>
      <c r="H319" s="2314"/>
      <c r="I319" s="2314"/>
      <c r="J319" s="2314"/>
      <c r="K319" s="2314"/>
      <c r="L319" s="2314"/>
      <c r="M319" s="2314"/>
      <c r="N319" s="2314"/>
      <c r="O319" s="2314"/>
      <c r="P319" s="2314"/>
      <c r="Q319" s="2314"/>
      <c r="R319" s="2314"/>
    </row>
    <row r="320" spans="1:32" s="1301" customFormat="1" x14ac:dyDescent="0.25">
      <c r="A320" s="2280" t="s">
        <v>1023</v>
      </c>
      <c r="B320" s="2280"/>
      <c r="C320" s="2280"/>
      <c r="D320" s="2280"/>
      <c r="E320" s="2280"/>
      <c r="F320" s="2280"/>
      <c r="G320" s="2280"/>
      <c r="H320" s="2280"/>
      <c r="I320" s="2280"/>
      <c r="J320" s="2280"/>
      <c r="K320" s="2280"/>
      <c r="L320" s="2280"/>
      <c r="M320" s="2280"/>
      <c r="N320" s="2280"/>
      <c r="O320" s="2280"/>
      <c r="P320" s="2280"/>
      <c r="Q320" s="2280"/>
      <c r="R320" s="2280"/>
    </row>
    <row r="321" spans="1:32" s="197" customFormat="1" x14ac:dyDescent="0.25">
      <c r="A321" s="2329" t="s">
        <v>540</v>
      </c>
      <c r="B321" s="2329"/>
      <c r="C321" s="2329"/>
      <c r="D321" s="2329"/>
      <c r="E321" s="2329"/>
      <c r="F321" s="2329"/>
      <c r="G321" s="2329"/>
      <c r="H321" s="2329"/>
      <c r="I321" s="2329"/>
      <c r="J321" s="2329"/>
      <c r="K321" s="2329"/>
      <c r="L321" s="2329"/>
      <c r="M321" s="2329"/>
      <c r="N321" s="2329"/>
      <c r="O321" s="2329"/>
      <c r="P321" s="2329"/>
      <c r="Q321" s="2329"/>
      <c r="R321" s="2329"/>
      <c r="S321" s="1301"/>
      <c r="T321" s="1301"/>
      <c r="U321" s="1301"/>
      <c r="V321" s="1301"/>
      <c r="W321" s="1301"/>
      <c r="X321" s="1301"/>
      <c r="Y321" s="1301"/>
      <c r="Z321" s="1301"/>
      <c r="AA321" s="1301"/>
      <c r="AB321" s="1301"/>
      <c r="AC321" s="1301"/>
      <c r="AD321" s="1301"/>
      <c r="AE321" s="1301"/>
      <c r="AF321" s="1301"/>
    </row>
    <row r="322" spans="1:32" s="197" customFormat="1" x14ac:dyDescent="0.25">
      <c r="A322" s="2329" t="s">
        <v>541</v>
      </c>
      <c r="B322" s="2329"/>
      <c r="C322" s="2329"/>
      <c r="D322" s="2329"/>
      <c r="E322" s="2329"/>
      <c r="F322" s="2329"/>
      <c r="G322" s="2329"/>
      <c r="H322" s="2329"/>
      <c r="I322" s="2329"/>
      <c r="J322" s="2329"/>
      <c r="K322" s="2329"/>
      <c r="L322" s="2329"/>
      <c r="M322" s="2329"/>
      <c r="N322" s="2329"/>
      <c r="O322" s="2329"/>
      <c r="P322" s="2329"/>
      <c r="Q322" s="2329"/>
      <c r="R322" s="2329"/>
      <c r="S322" s="1301"/>
      <c r="T322" s="1301"/>
      <c r="U322" s="1301"/>
      <c r="V322" s="1301"/>
      <c r="W322" s="1301"/>
      <c r="X322" s="1301"/>
      <c r="Y322" s="1301"/>
      <c r="Z322" s="1301"/>
      <c r="AA322" s="1301"/>
      <c r="AB322" s="1301"/>
      <c r="AC322" s="1301"/>
      <c r="AD322" s="1301"/>
      <c r="AE322" s="1301"/>
      <c r="AF322" s="1301"/>
    </row>
    <row r="323" spans="1:32" s="197" customFormat="1" ht="24.6" customHeight="1" x14ac:dyDescent="0.25">
      <c r="A323" s="2329" t="s">
        <v>542</v>
      </c>
      <c r="B323" s="2329"/>
      <c r="C323" s="2329"/>
      <c r="D323" s="2329"/>
      <c r="E323" s="2329"/>
      <c r="F323" s="2329"/>
      <c r="G323" s="2329"/>
      <c r="H323" s="2329"/>
      <c r="I323" s="2329"/>
      <c r="J323" s="2329"/>
      <c r="K323" s="2329"/>
      <c r="L323" s="2329"/>
      <c r="M323" s="2329"/>
      <c r="N323" s="2329"/>
      <c r="O323" s="2329"/>
      <c r="P323" s="2329"/>
      <c r="Q323" s="2329"/>
      <c r="R323" s="2329"/>
      <c r="S323" s="1301"/>
      <c r="T323" s="1301"/>
      <c r="U323" s="1301"/>
      <c r="V323" s="1301"/>
      <c r="W323" s="1301"/>
      <c r="X323" s="1301"/>
      <c r="Y323" s="1301"/>
      <c r="Z323" s="1301"/>
      <c r="AA323" s="1301"/>
      <c r="AB323" s="1301"/>
      <c r="AC323" s="1301"/>
      <c r="AD323" s="1301"/>
      <c r="AE323" s="1301"/>
      <c r="AF323" s="1301"/>
    </row>
    <row r="324" spans="1:32" s="197" customFormat="1" ht="24.6" customHeight="1" x14ac:dyDescent="0.25">
      <c r="A324" s="2329" t="s">
        <v>543</v>
      </c>
      <c r="B324" s="2329"/>
      <c r="C324" s="2329"/>
      <c r="D324" s="2329"/>
      <c r="E324" s="2329"/>
      <c r="F324" s="2329"/>
      <c r="G324" s="2329"/>
      <c r="H324" s="2329"/>
      <c r="I324" s="2329"/>
      <c r="J324" s="2329"/>
      <c r="K324" s="2329"/>
      <c r="L324" s="2329"/>
      <c r="M324" s="2329"/>
      <c r="N324" s="2329"/>
      <c r="O324" s="2329"/>
      <c r="P324" s="2329"/>
      <c r="Q324" s="2329"/>
      <c r="R324" s="2329"/>
      <c r="S324" s="1301"/>
      <c r="T324" s="1301"/>
      <c r="U324" s="1301"/>
      <c r="V324" s="1301"/>
      <c r="W324" s="1301"/>
      <c r="X324" s="1301"/>
      <c r="Y324" s="1301"/>
      <c r="Z324" s="1301"/>
      <c r="AA324" s="1301"/>
      <c r="AB324" s="1301"/>
      <c r="AC324" s="1301"/>
      <c r="AD324" s="1301"/>
      <c r="AE324" s="1301"/>
      <c r="AF324" s="1301"/>
    </row>
  </sheetData>
  <sheetProtection algorithmName="SHA-512" hashValue="qkrn5CyIbkOpC67bhmU5Vdq+Q8R92TenblLDHMlmhTQOPAvI23yAxpjdfOuaon94/R/L15fri0nhx/qRueZIuQ==" saltValue="QXtMAtd6BvWi1CH9+Q3ZbA==" spinCount="100000" sheet="1" objects="1" scenarios="1"/>
  <mergeCells count="306">
    <mergeCell ref="L39:R39"/>
    <mergeCell ref="A19:R19"/>
    <mergeCell ref="A29:R29"/>
    <mergeCell ref="A32:R32"/>
    <mergeCell ref="B33:K33"/>
    <mergeCell ref="L33:R33"/>
    <mergeCell ref="B42:K42"/>
    <mergeCell ref="L42:R42"/>
    <mergeCell ref="B43:K43"/>
    <mergeCell ref="L43:R43"/>
    <mergeCell ref="B40:K40"/>
    <mergeCell ref="L40:R40"/>
    <mergeCell ref="B41:K41"/>
    <mergeCell ref="L41:R41"/>
    <mergeCell ref="B34:K34"/>
    <mergeCell ref="L34:R34"/>
    <mergeCell ref="B35:K35"/>
    <mergeCell ref="L35:R35"/>
    <mergeCell ref="B36:K36"/>
    <mergeCell ref="L36:R36"/>
    <mergeCell ref="B37:K37"/>
    <mergeCell ref="L37:R37"/>
    <mergeCell ref="B38:K38"/>
    <mergeCell ref="L38:R38"/>
    <mergeCell ref="B39:K39"/>
    <mergeCell ref="A69:R69"/>
    <mergeCell ref="A79:R79"/>
    <mergeCell ref="A82:R82"/>
    <mergeCell ref="B83:K83"/>
    <mergeCell ref="L83:R83"/>
    <mergeCell ref="B90:K90"/>
    <mergeCell ref="L90:R90"/>
    <mergeCell ref="B98:K98"/>
    <mergeCell ref="L98:R98"/>
    <mergeCell ref="B88:K88"/>
    <mergeCell ref="L88:R88"/>
    <mergeCell ref="B89:K89"/>
    <mergeCell ref="L89:R89"/>
    <mergeCell ref="B84:K84"/>
    <mergeCell ref="L84:R84"/>
    <mergeCell ref="B85:K85"/>
    <mergeCell ref="L85:R85"/>
    <mergeCell ref="B86:K86"/>
    <mergeCell ref="L86:R86"/>
    <mergeCell ref="B87:K87"/>
    <mergeCell ref="L87:R87"/>
    <mergeCell ref="B92:K92"/>
    <mergeCell ref="L92:R92"/>
    <mergeCell ref="B93:K93"/>
    <mergeCell ref="A123:R123"/>
    <mergeCell ref="A133:R133"/>
    <mergeCell ref="A136:R136"/>
    <mergeCell ref="B137:K137"/>
    <mergeCell ref="L137:R137"/>
    <mergeCell ref="L238:R238"/>
    <mergeCell ref="B239:K239"/>
    <mergeCell ref="L239:R239"/>
    <mergeCell ref="L182:R182"/>
    <mergeCell ref="B189:K189"/>
    <mergeCell ref="L189:R189"/>
    <mergeCell ref="B187:K187"/>
    <mergeCell ref="L187:R187"/>
    <mergeCell ref="B188:K188"/>
    <mergeCell ref="L188:R188"/>
    <mergeCell ref="A159:R159"/>
    <mergeCell ref="A162:R162"/>
    <mergeCell ref="B163:K163"/>
    <mergeCell ref="L163:R163"/>
    <mergeCell ref="B166:K166"/>
    <mergeCell ref="L166:R166"/>
    <mergeCell ref="B167:K167"/>
    <mergeCell ref="L167:R167"/>
    <mergeCell ref="B215:K215"/>
    <mergeCell ref="L215:R215"/>
    <mergeCell ref="B216:K216"/>
    <mergeCell ref="L216:R216"/>
    <mergeCell ref="A190:R190"/>
    <mergeCell ref="A200:R200"/>
    <mergeCell ref="A203:R203"/>
    <mergeCell ref="B213:K213"/>
    <mergeCell ref="L213:R213"/>
    <mergeCell ref="B214:K214"/>
    <mergeCell ref="L214:R214"/>
    <mergeCell ref="B207:K207"/>
    <mergeCell ref="L207:R207"/>
    <mergeCell ref="B208:K208"/>
    <mergeCell ref="L208:R208"/>
    <mergeCell ref="B205:K205"/>
    <mergeCell ref="L211:R211"/>
    <mergeCell ref="B212:K212"/>
    <mergeCell ref="L212:R212"/>
    <mergeCell ref="L204:R204"/>
    <mergeCell ref="B211:K211"/>
    <mergeCell ref="B210:K210"/>
    <mergeCell ref="L210:R210"/>
    <mergeCell ref="B238:K238"/>
    <mergeCell ref="L241:R241"/>
    <mergeCell ref="B284:K284"/>
    <mergeCell ref="L284:R284"/>
    <mergeCell ref="B259:K259"/>
    <mergeCell ref="L259:R259"/>
    <mergeCell ref="B260:K260"/>
    <mergeCell ref="L260:R260"/>
    <mergeCell ref="B267:K267"/>
    <mergeCell ref="L265:R265"/>
    <mergeCell ref="B266:K266"/>
    <mergeCell ref="L266:R266"/>
    <mergeCell ref="A269:R269"/>
    <mergeCell ref="A244:R244"/>
    <mergeCell ref="A254:R254"/>
    <mergeCell ref="A257:R257"/>
    <mergeCell ref="B258:K258"/>
    <mergeCell ref="B241:K241"/>
    <mergeCell ref="L292:R292"/>
    <mergeCell ref="B290:K290"/>
    <mergeCell ref="L289:R289"/>
    <mergeCell ref="L293:R293"/>
    <mergeCell ref="L290:R290"/>
    <mergeCell ref="B261:K261"/>
    <mergeCell ref="L261:R261"/>
    <mergeCell ref="B262:K262"/>
    <mergeCell ref="B263:K263"/>
    <mergeCell ref="B265:K265"/>
    <mergeCell ref="A178:R178"/>
    <mergeCell ref="A181:R181"/>
    <mergeCell ref="B182:K182"/>
    <mergeCell ref="B312:K312"/>
    <mergeCell ref="L312:R312"/>
    <mergeCell ref="B316:K316"/>
    <mergeCell ref="L316:R316"/>
    <mergeCell ref="B313:K313"/>
    <mergeCell ref="L313:R313"/>
    <mergeCell ref="B315:K315"/>
    <mergeCell ref="L315:R315"/>
    <mergeCell ref="B314:K314"/>
    <mergeCell ref="L314:R314"/>
    <mergeCell ref="A295:R295"/>
    <mergeCell ref="A305:R305"/>
    <mergeCell ref="B311:K311"/>
    <mergeCell ref="L311:R311"/>
    <mergeCell ref="L288:R288"/>
    <mergeCell ref="B289:K289"/>
    <mergeCell ref="L309:R309"/>
    <mergeCell ref="B293:K293"/>
    <mergeCell ref="A308:R308"/>
    <mergeCell ref="L235:R235"/>
    <mergeCell ref="B309:K309"/>
    <mergeCell ref="L317:R317"/>
    <mergeCell ref="B310:K310"/>
    <mergeCell ref="L310:R310"/>
    <mergeCell ref="B291:K291"/>
    <mergeCell ref="L291:R291"/>
    <mergeCell ref="B292:K292"/>
    <mergeCell ref="A1:R1"/>
    <mergeCell ref="A218:R218"/>
    <mergeCell ref="A228:R228"/>
    <mergeCell ref="A231:R231"/>
    <mergeCell ref="B232:K232"/>
    <mergeCell ref="L232:R232"/>
    <mergeCell ref="A45:R45"/>
    <mergeCell ref="A55:R55"/>
    <mergeCell ref="A58:R58"/>
    <mergeCell ref="B59:K59"/>
    <mergeCell ref="L59:R59"/>
    <mergeCell ref="B60:K60"/>
    <mergeCell ref="L60:R60"/>
    <mergeCell ref="B68:K68"/>
    <mergeCell ref="L68:R68"/>
    <mergeCell ref="B204:K204"/>
    <mergeCell ref="L205:R205"/>
    <mergeCell ref="A168:R168"/>
    <mergeCell ref="B236:K236"/>
    <mergeCell ref="L236:R236"/>
    <mergeCell ref="B234:K234"/>
    <mergeCell ref="L234:R234"/>
    <mergeCell ref="B237:K237"/>
    <mergeCell ref="L237:R237"/>
    <mergeCell ref="A323:R323"/>
    <mergeCell ref="A324:R324"/>
    <mergeCell ref="A318:R318"/>
    <mergeCell ref="A321:R321"/>
    <mergeCell ref="A322:R322"/>
    <mergeCell ref="B240:K240"/>
    <mergeCell ref="L240:R240"/>
    <mergeCell ref="B242:K242"/>
    <mergeCell ref="L242:R242"/>
    <mergeCell ref="B287:K287"/>
    <mergeCell ref="L287:R287"/>
    <mergeCell ref="A270:R270"/>
    <mergeCell ref="L285:R285"/>
    <mergeCell ref="B285:K285"/>
    <mergeCell ref="B286:K286"/>
    <mergeCell ref="L286:R286"/>
    <mergeCell ref="B288:K288"/>
    <mergeCell ref="B317:K317"/>
    <mergeCell ref="B183:K183"/>
    <mergeCell ref="L183:R183"/>
    <mergeCell ref="B184:K184"/>
    <mergeCell ref="L184:R184"/>
    <mergeCell ref="B185:K185"/>
    <mergeCell ref="L185:R185"/>
    <mergeCell ref="B186:K186"/>
    <mergeCell ref="L186:R186"/>
    <mergeCell ref="B206:K206"/>
    <mergeCell ref="L206:R206"/>
    <mergeCell ref="B164:K164"/>
    <mergeCell ref="L164:R164"/>
    <mergeCell ref="B165:K165"/>
    <mergeCell ref="L165:R165"/>
    <mergeCell ref="A319:R319"/>
    <mergeCell ref="B145:K145"/>
    <mergeCell ref="B146:K146"/>
    <mergeCell ref="B147:K147"/>
    <mergeCell ref="B148:K148"/>
    <mergeCell ref="A283:R283"/>
    <mergeCell ref="B264:K264"/>
    <mergeCell ref="L264:R264"/>
    <mergeCell ref="B268:K268"/>
    <mergeCell ref="L268:R268"/>
    <mergeCell ref="A280:R280"/>
    <mergeCell ref="L262:R262"/>
    <mergeCell ref="L267:R267"/>
    <mergeCell ref="L263:R263"/>
    <mergeCell ref="L258:R258"/>
    <mergeCell ref="B233:K233"/>
    <mergeCell ref="L233:R233"/>
    <mergeCell ref="B235:K235"/>
    <mergeCell ref="B209:K209"/>
    <mergeCell ref="L209:R209"/>
    <mergeCell ref="B141:K141"/>
    <mergeCell ref="L141:R141"/>
    <mergeCell ref="B138:K138"/>
    <mergeCell ref="B139:K139"/>
    <mergeCell ref="B140:K140"/>
    <mergeCell ref="B142:K142"/>
    <mergeCell ref="B143:K143"/>
    <mergeCell ref="B144:K144"/>
    <mergeCell ref="A149:R149"/>
    <mergeCell ref="L138:R138"/>
    <mergeCell ref="L139:R139"/>
    <mergeCell ref="L142:R142"/>
    <mergeCell ref="L143:R143"/>
    <mergeCell ref="L144:R144"/>
    <mergeCell ref="L145:R145"/>
    <mergeCell ref="L146:R146"/>
    <mergeCell ref="L147:R147"/>
    <mergeCell ref="L148:R148"/>
    <mergeCell ref="L140:R140"/>
    <mergeCell ref="L117:R117"/>
    <mergeCell ref="B118:K118"/>
    <mergeCell ref="L118:R118"/>
    <mergeCell ref="B119:K119"/>
    <mergeCell ref="L119:R119"/>
    <mergeCell ref="B114:K114"/>
    <mergeCell ref="L114:R114"/>
    <mergeCell ref="B115:K115"/>
    <mergeCell ref="L115:R115"/>
    <mergeCell ref="B116:K116"/>
    <mergeCell ref="L116:R116"/>
    <mergeCell ref="A2:R2"/>
    <mergeCell ref="A12:R12"/>
    <mergeCell ref="A15:R15"/>
    <mergeCell ref="B16:K16"/>
    <mergeCell ref="L16:R16"/>
    <mergeCell ref="B17:K17"/>
    <mergeCell ref="L17:R17"/>
    <mergeCell ref="B18:K18"/>
    <mergeCell ref="L18:R18"/>
    <mergeCell ref="B61:K61"/>
    <mergeCell ref="B62:K62"/>
    <mergeCell ref="B63:K63"/>
    <mergeCell ref="B64:K64"/>
    <mergeCell ref="B65:K65"/>
    <mergeCell ref="B66:K66"/>
    <mergeCell ref="B67:K67"/>
    <mergeCell ref="L61:R61"/>
    <mergeCell ref="L62:R62"/>
    <mergeCell ref="L63:R63"/>
    <mergeCell ref="L64:R64"/>
    <mergeCell ref="L65:R65"/>
    <mergeCell ref="L66:R66"/>
    <mergeCell ref="L67:R67"/>
    <mergeCell ref="B91:K91"/>
    <mergeCell ref="L91:R91"/>
    <mergeCell ref="A320:R320"/>
    <mergeCell ref="L93:R93"/>
    <mergeCell ref="B94:K94"/>
    <mergeCell ref="L94:R94"/>
    <mergeCell ref="B95:K95"/>
    <mergeCell ref="L95:R95"/>
    <mergeCell ref="B96:K96"/>
    <mergeCell ref="L96:R96"/>
    <mergeCell ref="B97:K97"/>
    <mergeCell ref="L97:R97"/>
    <mergeCell ref="A99:R99"/>
    <mergeCell ref="A109:R109"/>
    <mergeCell ref="A112:R112"/>
    <mergeCell ref="B113:K113"/>
    <mergeCell ref="L113:R113"/>
    <mergeCell ref="B121:K121"/>
    <mergeCell ref="L121:R121"/>
    <mergeCell ref="B122:K122"/>
    <mergeCell ref="L122:R122"/>
    <mergeCell ref="B120:K120"/>
    <mergeCell ref="L120:R120"/>
    <mergeCell ref="B117:K117"/>
  </mergeCells>
  <hyperlinks>
    <hyperlink ref="A322:R322" r:id="rId1" display="https://dcs.az.gov/news/child-fatalities-near-fatalities-information-releases" xr:uid="{00000000-0004-0000-0D00-000000000000}"/>
  </hyperlinks>
  <printOptions horizontalCentered="1"/>
  <pageMargins left="0.2" right="0.2" top="0.86166666666666702" bottom="0.5" header="0.3" footer="0.3"/>
  <pageSetup scale="88" firstPageNumber="21" orientation="landscape" useFirstPageNumber="1" r:id="rId2"/>
  <headerFooter>
    <oddHeader>&amp;L&amp;9
Semi-Annual Child Welfare Report&amp;C&amp;"-,Bold"&amp;14ARIZONA DEPARTMENT of CHILD SAFETY&amp;R&amp;9
July 1, 2021 through December 31, 2021</oddHeader>
    <oddFooter>&amp;CPage &amp;P</oddFooter>
  </headerFooter>
  <ignoredErrors>
    <ignoredError sqref="Q225 Q197 Q175 Q106 Q52"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L243"/>
  <sheetViews>
    <sheetView showGridLines="0" topLeftCell="A2" zoomScaleNormal="100" workbookViewId="0">
      <selection activeCell="A2" sqref="A2:R2"/>
    </sheetView>
  </sheetViews>
  <sheetFormatPr defaultColWidth="8.85546875" defaultRowHeight="15" x14ac:dyDescent="0.25"/>
  <cols>
    <col min="1" max="1" width="19.5703125" customWidth="1"/>
    <col min="2" max="16" width="6.140625" customWidth="1"/>
    <col min="17" max="17" width="6.85546875" bestFit="1" customWidth="1"/>
    <col min="18" max="18" width="6.85546875" customWidth="1"/>
    <col min="20" max="37" width="8.85546875" style="84"/>
  </cols>
  <sheetData>
    <row r="1" spans="1:37" s="197" customFormat="1" ht="15.75" hidden="1" thickBot="1" x14ac:dyDescent="0.3">
      <c r="A1" s="1301"/>
      <c r="B1" s="1301"/>
      <c r="C1" s="1301"/>
      <c r="D1" s="1301"/>
      <c r="E1" s="1301"/>
      <c r="F1" s="1301"/>
      <c r="G1" s="1301"/>
      <c r="H1" s="1301"/>
      <c r="I1" s="1301"/>
      <c r="J1" s="1301"/>
      <c r="K1" s="1301"/>
      <c r="L1" s="1301"/>
      <c r="M1" s="1301"/>
      <c r="N1" s="1301"/>
      <c r="O1" s="1301"/>
      <c r="P1" s="1301"/>
      <c r="Q1" s="1301"/>
      <c r="R1" s="1301"/>
      <c r="S1" s="1301"/>
      <c r="T1" s="84"/>
      <c r="U1" s="84"/>
      <c r="V1" s="84"/>
      <c r="W1" s="84"/>
      <c r="X1" s="84"/>
      <c r="Y1" s="84"/>
      <c r="Z1" s="84"/>
      <c r="AA1" s="84"/>
      <c r="AB1" s="84"/>
      <c r="AC1" s="84"/>
      <c r="AD1" s="84"/>
      <c r="AE1" s="84"/>
      <c r="AF1" s="84"/>
      <c r="AG1" s="84"/>
      <c r="AH1" s="84"/>
      <c r="AI1" s="84"/>
      <c r="AJ1" s="84"/>
      <c r="AK1" s="84"/>
    </row>
    <row r="2" spans="1:37" s="197" customFormat="1" ht="19.5" thickBot="1" x14ac:dyDescent="0.35">
      <c r="A2" s="2247" t="s">
        <v>544</v>
      </c>
      <c r="B2" s="2248"/>
      <c r="C2" s="2248"/>
      <c r="D2" s="2248"/>
      <c r="E2" s="2248"/>
      <c r="F2" s="2248"/>
      <c r="G2" s="2248"/>
      <c r="H2" s="2248"/>
      <c r="I2" s="2248"/>
      <c r="J2" s="2248"/>
      <c r="K2" s="2248"/>
      <c r="L2" s="2248"/>
      <c r="M2" s="2248"/>
      <c r="N2" s="2248"/>
      <c r="O2" s="2248"/>
      <c r="P2" s="2248"/>
      <c r="Q2" s="2248"/>
      <c r="R2" s="2249"/>
      <c r="S2" s="29"/>
      <c r="T2" s="84"/>
      <c r="U2" s="84"/>
      <c r="V2" s="84"/>
      <c r="W2" s="84"/>
      <c r="X2" s="84"/>
      <c r="Y2" s="84"/>
      <c r="Z2" s="84"/>
      <c r="AA2" s="84"/>
      <c r="AB2" s="84"/>
      <c r="AC2" s="84"/>
      <c r="AD2" s="84"/>
      <c r="AE2" s="84"/>
      <c r="AF2" s="84"/>
      <c r="AG2" s="84"/>
      <c r="AH2" s="84"/>
      <c r="AI2" s="84"/>
      <c r="AJ2" s="84"/>
      <c r="AK2" s="84"/>
    </row>
    <row r="3" spans="1:37" s="1301" customFormat="1" ht="15.75" hidden="1" thickBot="1" x14ac:dyDescent="0.3">
      <c r="A3" s="2379" t="s">
        <v>545</v>
      </c>
      <c r="B3" s="2380"/>
      <c r="C3" s="2380"/>
      <c r="D3" s="2380"/>
      <c r="E3" s="2380"/>
      <c r="F3" s="2380"/>
      <c r="G3" s="2380"/>
      <c r="H3" s="2380"/>
      <c r="I3" s="2380"/>
      <c r="J3" s="2380"/>
      <c r="K3" s="2380"/>
      <c r="L3" s="2380"/>
      <c r="M3" s="2380"/>
      <c r="N3" s="2380"/>
      <c r="O3" s="2380"/>
      <c r="P3" s="2380"/>
      <c r="Q3" s="2380"/>
      <c r="R3" s="2381"/>
      <c r="T3" s="84"/>
      <c r="U3" s="84"/>
      <c r="V3" s="84"/>
      <c r="W3" s="84"/>
      <c r="X3" s="84"/>
      <c r="Y3" s="84"/>
      <c r="Z3" s="84"/>
      <c r="AA3" s="84"/>
      <c r="AB3" s="84"/>
      <c r="AC3" s="84"/>
      <c r="AD3" s="84"/>
      <c r="AE3" s="84"/>
      <c r="AF3" s="84"/>
      <c r="AG3" s="84"/>
      <c r="AH3" s="84"/>
      <c r="AI3" s="84"/>
      <c r="AJ3" s="84"/>
      <c r="AK3" s="84"/>
    </row>
    <row r="4" spans="1:37" s="32" customFormat="1" ht="60.75" hidden="1" thickBot="1" x14ac:dyDescent="0.3">
      <c r="A4" s="693"/>
      <c r="B4" s="695" t="s">
        <v>145</v>
      </c>
      <c r="C4" s="696" t="s">
        <v>146</v>
      </c>
      <c r="D4" s="696" t="s">
        <v>147</v>
      </c>
      <c r="E4" s="696" t="s">
        <v>148</v>
      </c>
      <c r="F4" s="696" t="s">
        <v>149</v>
      </c>
      <c r="G4" s="696" t="s">
        <v>150</v>
      </c>
      <c r="H4" s="696" t="s">
        <v>151</v>
      </c>
      <c r="I4" s="696" t="s">
        <v>152</v>
      </c>
      <c r="J4" s="696" t="s">
        <v>153</v>
      </c>
      <c r="K4" s="696" t="s">
        <v>154</v>
      </c>
      <c r="L4" s="696" t="s">
        <v>155</v>
      </c>
      <c r="M4" s="696" t="s">
        <v>156</v>
      </c>
      <c r="N4" s="696" t="s">
        <v>157</v>
      </c>
      <c r="O4" s="696" t="s">
        <v>158</v>
      </c>
      <c r="P4" s="698" t="s">
        <v>159</v>
      </c>
      <c r="Q4" s="74" t="s">
        <v>160</v>
      </c>
      <c r="R4" s="705" t="s">
        <v>161</v>
      </c>
      <c r="T4" s="1210"/>
      <c r="U4" s="1210"/>
      <c r="V4" s="1210"/>
      <c r="W4" s="1210"/>
      <c r="X4" s="1210"/>
      <c r="Y4" s="1210"/>
      <c r="Z4" s="1210"/>
      <c r="AA4" s="1210"/>
      <c r="AB4" s="1210"/>
      <c r="AC4" s="1210"/>
      <c r="AD4" s="1210"/>
      <c r="AE4" s="1210"/>
      <c r="AF4" s="1210"/>
      <c r="AG4" s="1210"/>
      <c r="AH4" s="1210"/>
      <c r="AI4" s="1210"/>
      <c r="AJ4" s="1210"/>
      <c r="AK4" s="1210"/>
    </row>
    <row r="5" spans="1:37" s="1301" customFormat="1" hidden="1" x14ac:dyDescent="0.25">
      <c r="A5" s="168" t="s">
        <v>546</v>
      </c>
      <c r="B5" s="1404"/>
      <c r="C5" s="1405"/>
      <c r="D5" s="1405"/>
      <c r="E5" s="1405"/>
      <c r="F5" s="1405"/>
      <c r="G5" s="1405"/>
      <c r="H5" s="1405"/>
      <c r="I5" s="906"/>
      <c r="J5" s="1405"/>
      <c r="K5" s="1405"/>
      <c r="L5" s="1405"/>
      <c r="M5" s="1405"/>
      <c r="N5" s="1405"/>
      <c r="O5" s="1405"/>
      <c r="P5" s="1440"/>
      <c r="Q5" s="710">
        <f t="shared" ref="Q5:Q10" si="0">SUM(B5:P5)</f>
        <v>0</v>
      </c>
      <c r="R5" s="706" t="e">
        <f>SUM(Q5/Q9)</f>
        <v>#DIV/0!</v>
      </c>
      <c r="T5" s="84"/>
      <c r="U5" s="84"/>
      <c r="V5" s="84"/>
      <c r="W5" s="84"/>
      <c r="X5" s="84"/>
      <c r="Y5" s="84"/>
      <c r="Z5" s="84"/>
      <c r="AA5" s="84"/>
      <c r="AB5" s="84"/>
      <c r="AC5" s="84"/>
      <c r="AD5" s="84"/>
      <c r="AE5" s="84"/>
      <c r="AF5" s="84"/>
      <c r="AG5" s="84"/>
      <c r="AH5" s="84"/>
      <c r="AI5" s="84"/>
      <c r="AJ5" s="84"/>
      <c r="AK5" s="84"/>
    </row>
    <row r="6" spans="1:37" s="1301" customFormat="1" hidden="1" x14ac:dyDescent="0.25">
      <c r="A6" s="169" t="s">
        <v>547</v>
      </c>
      <c r="B6" s="1441"/>
      <c r="C6" s="1442"/>
      <c r="D6" s="1442"/>
      <c r="E6" s="1442"/>
      <c r="F6" s="1442"/>
      <c r="G6" s="1442"/>
      <c r="H6" s="1442"/>
      <c r="I6" s="910"/>
      <c r="J6" s="1442"/>
      <c r="K6" s="1442"/>
      <c r="L6" s="1442"/>
      <c r="M6" s="1442"/>
      <c r="N6" s="1442"/>
      <c r="O6" s="1442"/>
      <c r="P6" s="1443"/>
      <c r="Q6" s="711">
        <f t="shared" si="0"/>
        <v>0</v>
      </c>
      <c r="R6" s="707" t="e">
        <f>SUM(Q6/Q9)</f>
        <v>#DIV/0!</v>
      </c>
      <c r="T6" s="84"/>
      <c r="U6" s="84"/>
      <c r="V6" s="84"/>
      <c r="W6" s="84"/>
      <c r="X6" s="84"/>
      <c r="Y6" s="84"/>
      <c r="Z6" s="84"/>
      <c r="AA6" s="84"/>
      <c r="AB6" s="84"/>
      <c r="AC6" s="84"/>
      <c r="AD6" s="84"/>
      <c r="AE6" s="84"/>
      <c r="AF6" s="84"/>
      <c r="AG6" s="84"/>
      <c r="AH6" s="84"/>
      <c r="AI6" s="84"/>
      <c r="AJ6" s="84"/>
      <c r="AK6" s="84"/>
    </row>
    <row r="7" spans="1:37" s="1301" customFormat="1" ht="25.5" hidden="1" x14ac:dyDescent="0.25">
      <c r="A7" s="169" t="s">
        <v>548</v>
      </c>
      <c r="B7" s="1444"/>
      <c r="C7" s="1445"/>
      <c r="D7" s="1445"/>
      <c r="E7" s="1445"/>
      <c r="F7" s="1445"/>
      <c r="G7" s="1445"/>
      <c r="H7" s="1445"/>
      <c r="I7" s="1445"/>
      <c r="J7" s="1445"/>
      <c r="K7" s="1445"/>
      <c r="L7" s="1445"/>
      <c r="M7" s="1445"/>
      <c r="N7" s="1445"/>
      <c r="O7" s="1445"/>
      <c r="P7" s="1446"/>
      <c r="Q7" s="711">
        <f t="shared" si="0"/>
        <v>0</v>
      </c>
      <c r="R7" s="707" t="e">
        <f>SUM(Q7/Q9)</f>
        <v>#DIV/0!</v>
      </c>
      <c r="T7" s="84"/>
      <c r="U7" s="84"/>
      <c r="V7" s="84"/>
      <c r="W7" s="84"/>
      <c r="X7" s="84"/>
      <c r="Y7" s="84"/>
      <c r="Z7" s="84"/>
      <c r="AA7" s="84"/>
      <c r="AB7" s="84"/>
      <c r="AC7" s="84"/>
      <c r="AD7" s="84"/>
      <c r="AE7" s="84"/>
      <c r="AF7" s="84"/>
      <c r="AG7" s="84"/>
      <c r="AH7" s="84"/>
      <c r="AI7" s="84"/>
      <c r="AJ7" s="84"/>
      <c r="AK7" s="84"/>
    </row>
    <row r="8" spans="1:37" s="1301" customFormat="1" ht="15.75" hidden="1" thickBot="1" x14ac:dyDescent="0.3">
      <c r="A8" s="170" t="s">
        <v>549</v>
      </c>
      <c r="B8" s="1447"/>
      <c r="C8" s="1448"/>
      <c r="D8" s="1448"/>
      <c r="E8" s="1448"/>
      <c r="F8" s="1448"/>
      <c r="G8" s="1448"/>
      <c r="H8" s="1448"/>
      <c r="I8" s="913"/>
      <c r="J8" s="1448"/>
      <c r="K8" s="1448"/>
      <c r="L8" s="1448"/>
      <c r="M8" s="1448"/>
      <c r="N8" s="1448"/>
      <c r="O8" s="1448"/>
      <c r="P8" s="1449"/>
      <c r="Q8" s="712">
        <f t="shared" si="0"/>
        <v>0</v>
      </c>
      <c r="R8" s="708" t="e">
        <f>SUM(Q8/Q9)</f>
        <v>#DIV/0!</v>
      </c>
      <c r="T8" s="84"/>
      <c r="U8" s="84"/>
      <c r="V8" s="84"/>
      <c r="W8" s="84"/>
      <c r="X8" s="84"/>
      <c r="Y8" s="84"/>
      <c r="Z8" s="84"/>
      <c r="AA8" s="84"/>
      <c r="AB8" s="84"/>
      <c r="AC8" s="84"/>
      <c r="AD8" s="84"/>
      <c r="AE8" s="84"/>
      <c r="AF8" s="84"/>
      <c r="AG8" s="84"/>
      <c r="AH8" s="84"/>
      <c r="AI8" s="84"/>
      <c r="AJ8" s="84"/>
      <c r="AK8" s="84"/>
    </row>
    <row r="9" spans="1:37" s="1301" customFormat="1" ht="16.5" hidden="1" thickTop="1" thickBot="1" x14ac:dyDescent="0.3">
      <c r="A9" s="171" t="s">
        <v>132</v>
      </c>
      <c r="B9" s="213">
        <f t="shared" ref="B9:P9" si="1">SUM(B5:B8)</f>
        <v>0</v>
      </c>
      <c r="C9" s="233">
        <f t="shared" si="1"/>
        <v>0</v>
      </c>
      <c r="D9" s="233">
        <f t="shared" si="1"/>
        <v>0</v>
      </c>
      <c r="E9" s="233">
        <f t="shared" si="1"/>
        <v>0</v>
      </c>
      <c r="F9" s="233">
        <f t="shared" si="1"/>
        <v>0</v>
      </c>
      <c r="G9" s="233">
        <f t="shared" si="1"/>
        <v>0</v>
      </c>
      <c r="H9" s="233">
        <f t="shared" si="1"/>
        <v>0</v>
      </c>
      <c r="I9" s="233">
        <f t="shared" si="1"/>
        <v>0</v>
      </c>
      <c r="J9" s="233">
        <f t="shared" si="1"/>
        <v>0</v>
      </c>
      <c r="K9" s="233">
        <f t="shared" si="1"/>
        <v>0</v>
      </c>
      <c r="L9" s="233">
        <f t="shared" si="1"/>
        <v>0</v>
      </c>
      <c r="M9" s="233">
        <f t="shared" si="1"/>
        <v>0</v>
      </c>
      <c r="N9" s="233">
        <f t="shared" si="1"/>
        <v>0</v>
      </c>
      <c r="O9" s="233">
        <f t="shared" si="1"/>
        <v>0</v>
      </c>
      <c r="P9" s="703">
        <f t="shared" si="1"/>
        <v>0</v>
      </c>
      <c r="Q9" s="713">
        <f t="shared" si="0"/>
        <v>0</v>
      </c>
      <c r="R9" s="323" t="e">
        <f>SUM(R5:R8)</f>
        <v>#DIV/0!</v>
      </c>
      <c r="T9" s="84"/>
      <c r="U9" s="84"/>
      <c r="V9" s="84"/>
      <c r="W9" s="84"/>
      <c r="X9" s="84"/>
      <c r="Y9" s="84"/>
      <c r="Z9" s="84"/>
      <c r="AA9" s="84"/>
      <c r="AB9" s="84"/>
      <c r="AC9" s="84"/>
      <c r="AD9" s="84"/>
      <c r="AE9" s="84"/>
      <c r="AF9" s="84"/>
      <c r="AG9" s="84"/>
      <c r="AH9" s="84"/>
      <c r="AI9" s="84"/>
      <c r="AJ9" s="84"/>
      <c r="AK9" s="84"/>
    </row>
    <row r="10" spans="1:37" s="1301" customFormat="1" ht="15.75" hidden="1" thickBot="1" x14ac:dyDescent="0.3">
      <c r="A10" s="91" t="s">
        <v>133</v>
      </c>
      <c r="B10" s="254" t="e">
        <f>SUM(B9/Q9)</f>
        <v>#DIV/0!</v>
      </c>
      <c r="C10" s="255" t="e">
        <f>SUM(C9/Q9)</f>
        <v>#DIV/0!</v>
      </c>
      <c r="D10" s="255" t="e">
        <f>SUM(D9/Q9)</f>
        <v>#DIV/0!</v>
      </c>
      <c r="E10" s="255" t="e">
        <f>SUM(E9/Q9)</f>
        <v>#DIV/0!</v>
      </c>
      <c r="F10" s="255" t="e">
        <f>SUM(F9/Q9)</f>
        <v>#DIV/0!</v>
      </c>
      <c r="G10" s="255" t="e">
        <f>SUM(G9/Q9)</f>
        <v>#DIV/0!</v>
      </c>
      <c r="H10" s="255" t="e">
        <f>SUM(H9/Q9)</f>
        <v>#DIV/0!</v>
      </c>
      <c r="I10" s="255" t="e">
        <f>SUM(I9/Q9)</f>
        <v>#DIV/0!</v>
      </c>
      <c r="J10" s="255" t="e">
        <f>SUM(J9/Q9)</f>
        <v>#DIV/0!</v>
      </c>
      <c r="K10" s="255" t="e">
        <f>SUM(K9/Q9)</f>
        <v>#DIV/0!</v>
      </c>
      <c r="L10" s="255" t="e">
        <f>SUM(L9/Q9)</f>
        <v>#DIV/0!</v>
      </c>
      <c r="M10" s="255" t="e">
        <f>SUM(M9/Q9)</f>
        <v>#DIV/0!</v>
      </c>
      <c r="N10" s="255" t="e">
        <f>SUM(N9/Q9)</f>
        <v>#DIV/0!</v>
      </c>
      <c r="O10" s="255" t="e">
        <f>SUM(O9/Q9)</f>
        <v>#DIV/0!</v>
      </c>
      <c r="P10" s="704" t="e">
        <f>SUM(P9/Q9)</f>
        <v>#DIV/0!</v>
      </c>
      <c r="Q10" s="714" t="e">
        <f t="shared" si="0"/>
        <v>#DIV/0!</v>
      </c>
      <c r="R10" s="709"/>
      <c r="T10" s="84"/>
      <c r="U10" s="84"/>
      <c r="V10" s="84"/>
      <c r="W10" s="84"/>
      <c r="X10" s="84"/>
      <c r="Y10" s="84"/>
      <c r="Z10" s="84"/>
      <c r="AA10" s="84"/>
      <c r="AB10" s="84"/>
      <c r="AC10" s="84"/>
      <c r="AD10" s="84"/>
      <c r="AE10" s="84"/>
      <c r="AF10" s="84"/>
      <c r="AG10" s="84"/>
      <c r="AH10" s="84"/>
      <c r="AI10" s="84"/>
      <c r="AJ10" s="84"/>
      <c r="AK10" s="84"/>
    </row>
    <row r="11" spans="1:37" s="1301" customFormat="1" ht="15.75" thickBot="1" x14ac:dyDescent="0.3">
      <c r="A11" s="2379" t="s">
        <v>1045</v>
      </c>
      <c r="B11" s="2380"/>
      <c r="C11" s="2380"/>
      <c r="D11" s="2380"/>
      <c r="E11" s="2380"/>
      <c r="F11" s="2380"/>
      <c r="G11" s="2380"/>
      <c r="H11" s="2380"/>
      <c r="I11" s="2380"/>
      <c r="J11" s="2380"/>
      <c r="K11" s="2380"/>
      <c r="L11" s="2380"/>
      <c r="M11" s="2380"/>
      <c r="N11" s="2380"/>
      <c r="O11" s="2380"/>
      <c r="P11" s="2380"/>
      <c r="Q11" s="2380"/>
      <c r="R11" s="2381"/>
      <c r="T11" s="84"/>
      <c r="U11" s="84"/>
      <c r="V11" s="84"/>
      <c r="W11" s="84"/>
      <c r="X11" s="84"/>
      <c r="Y11" s="84"/>
      <c r="Z11" s="84"/>
      <c r="AA11" s="84"/>
      <c r="AB11" s="84"/>
      <c r="AC11" s="84"/>
      <c r="AD11" s="84"/>
      <c r="AE11" s="84"/>
      <c r="AF11" s="84"/>
      <c r="AG11" s="84"/>
      <c r="AH11" s="84"/>
      <c r="AI11" s="84"/>
      <c r="AJ11" s="84"/>
      <c r="AK11" s="84"/>
    </row>
    <row r="12" spans="1:37" s="32" customFormat="1" ht="59.25" thickBot="1" x14ac:dyDescent="0.3">
      <c r="A12" s="693"/>
      <c r="B12" s="695" t="s">
        <v>145</v>
      </c>
      <c r="C12" s="696" t="s">
        <v>146</v>
      </c>
      <c r="D12" s="696" t="s">
        <v>147</v>
      </c>
      <c r="E12" s="696" t="s">
        <v>148</v>
      </c>
      <c r="F12" s="696" t="s">
        <v>149</v>
      </c>
      <c r="G12" s="696" t="s">
        <v>150</v>
      </c>
      <c r="H12" s="696" t="s">
        <v>151</v>
      </c>
      <c r="I12" s="696" t="s">
        <v>152</v>
      </c>
      <c r="J12" s="696" t="s">
        <v>153</v>
      </c>
      <c r="K12" s="696" t="s">
        <v>154</v>
      </c>
      <c r="L12" s="696" t="s">
        <v>155</v>
      </c>
      <c r="M12" s="696" t="s">
        <v>156</v>
      </c>
      <c r="N12" s="696" t="s">
        <v>157</v>
      </c>
      <c r="O12" s="696" t="s">
        <v>158</v>
      </c>
      <c r="P12" s="698" t="s">
        <v>159</v>
      </c>
      <c r="Q12" s="74" t="s">
        <v>160</v>
      </c>
      <c r="R12" s="705" t="s">
        <v>161</v>
      </c>
      <c r="T12" s="1210"/>
      <c r="U12" s="1210"/>
      <c r="V12" s="1210"/>
      <c r="W12" s="1210"/>
      <c r="X12" s="1210"/>
      <c r="Y12" s="1210"/>
      <c r="Z12" s="1210"/>
      <c r="AA12" s="1210"/>
      <c r="AB12" s="1210"/>
      <c r="AC12" s="1210"/>
      <c r="AD12" s="1210"/>
      <c r="AE12" s="1210"/>
      <c r="AF12" s="1210"/>
      <c r="AG12" s="1210"/>
      <c r="AH12" s="1210"/>
      <c r="AI12" s="1210"/>
      <c r="AJ12" s="1210"/>
      <c r="AK12" s="1210"/>
    </row>
    <row r="13" spans="1:37" s="1301" customFormat="1" ht="30" customHeight="1" x14ac:dyDescent="0.25">
      <c r="A13" s="2024" t="s">
        <v>546</v>
      </c>
      <c r="B13" s="828">
        <v>0</v>
      </c>
      <c r="C13" s="1994">
        <v>20</v>
      </c>
      <c r="D13" s="1994">
        <v>20</v>
      </c>
      <c r="E13" s="1994">
        <v>8</v>
      </c>
      <c r="F13" s="1994">
        <v>2</v>
      </c>
      <c r="G13" s="1994">
        <v>0</v>
      </c>
      <c r="H13" s="1994">
        <v>2</v>
      </c>
      <c r="I13" s="352">
        <v>648</v>
      </c>
      <c r="J13" s="1994">
        <v>86</v>
      </c>
      <c r="K13" s="1994">
        <v>12</v>
      </c>
      <c r="L13" s="1994">
        <v>375</v>
      </c>
      <c r="M13" s="1994">
        <v>55</v>
      </c>
      <c r="N13" s="1994">
        <v>10</v>
      </c>
      <c r="O13" s="1994">
        <v>42</v>
      </c>
      <c r="P13" s="2015">
        <v>43</v>
      </c>
      <c r="Q13" s="133">
        <f t="shared" ref="Q13:Q18" si="2">SUM(B13:P13)</f>
        <v>1323</v>
      </c>
      <c r="R13" s="817">
        <f>SUM(Q13/Q17)</f>
        <v>0.99175412293853071</v>
      </c>
      <c r="T13" s="84"/>
      <c r="U13" s="84"/>
      <c r="V13" s="84"/>
      <c r="W13" s="84"/>
      <c r="X13" s="84"/>
      <c r="Y13" s="84"/>
      <c r="Z13" s="84"/>
      <c r="AA13" s="84"/>
      <c r="AB13" s="84"/>
      <c r="AC13" s="84"/>
      <c r="AD13" s="84"/>
      <c r="AE13" s="84"/>
      <c r="AF13" s="84"/>
      <c r="AG13" s="84"/>
      <c r="AH13" s="84"/>
      <c r="AI13" s="84"/>
      <c r="AJ13" s="84"/>
      <c r="AK13" s="84"/>
    </row>
    <row r="14" spans="1:37" s="1301" customFormat="1" ht="30" customHeight="1" x14ac:dyDescent="0.25">
      <c r="A14" s="2025" t="s">
        <v>547</v>
      </c>
      <c r="B14" s="2016">
        <v>0</v>
      </c>
      <c r="C14" s="1993">
        <v>0</v>
      </c>
      <c r="D14" s="1993">
        <v>0</v>
      </c>
      <c r="E14" s="1993">
        <v>0</v>
      </c>
      <c r="F14" s="1993">
        <v>0</v>
      </c>
      <c r="G14" s="1993">
        <v>0</v>
      </c>
      <c r="H14" s="1993">
        <v>0</v>
      </c>
      <c r="I14" s="355">
        <v>2</v>
      </c>
      <c r="J14" s="1993">
        <v>1</v>
      </c>
      <c r="K14" s="1993">
        <v>0</v>
      </c>
      <c r="L14" s="1993">
        <v>8</v>
      </c>
      <c r="M14" s="1993">
        <v>0</v>
      </c>
      <c r="N14" s="1993">
        <v>0</v>
      </c>
      <c r="O14" s="1993">
        <v>0</v>
      </c>
      <c r="P14" s="2017">
        <v>0</v>
      </c>
      <c r="Q14" s="134">
        <f t="shared" si="2"/>
        <v>11</v>
      </c>
      <c r="R14" s="818">
        <f>SUM(Q14/Q17)</f>
        <v>8.2458770614692659E-3</v>
      </c>
      <c r="T14" s="84"/>
      <c r="U14" s="84"/>
      <c r="V14" s="84"/>
      <c r="W14" s="84"/>
      <c r="X14" s="84"/>
      <c r="Y14" s="84"/>
      <c r="Z14" s="84"/>
      <c r="AA14" s="84"/>
      <c r="AB14" s="84"/>
      <c r="AC14" s="84"/>
      <c r="AD14" s="84"/>
      <c r="AE14" s="84"/>
      <c r="AF14" s="84"/>
      <c r="AG14" s="84"/>
      <c r="AH14" s="84"/>
      <c r="AI14" s="84"/>
      <c r="AJ14" s="84"/>
      <c r="AK14" s="84"/>
    </row>
    <row r="15" spans="1:37" s="1301" customFormat="1" ht="30" customHeight="1" x14ac:dyDescent="0.25">
      <c r="A15" s="2025" t="s">
        <v>548</v>
      </c>
      <c r="B15" s="2018">
        <v>0</v>
      </c>
      <c r="C15" s="2019">
        <v>0</v>
      </c>
      <c r="D15" s="2019">
        <v>0</v>
      </c>
      <c r="E15" s="2019">
        <v>0</v>
      </c>
      <c r="F15" s="2019">
        <v>0</v>
      </c>
      <c r="G15" s="2019">
        <v>0</v>
      </c>
      <c r="H15" s="2019">
        <v>0</v>
      </c>
      <c r="I15" s="2019">
        <v>0</v>
      </c>
      <c r="J15" s="2019">
        <v>0</v>
      </c>
      <c r="K15" s="2019">
        <v>0</v>
      </c>
      <c r="L15" s="2019">
        <v>0</v>
      </c>
      <c r="M15" s="2019">
        <v>0</v>
      </c>
      <c r="N15" s="2019">
        <v>0</v>
      </c>
      <c r="O15" s="2019">
        <v>0</v>
      </c>
      <c r="P15" s="2020">
        <v>0</v>
      </c>
      <c r="Q15" s="134">
        <f t="shared" si="2"/>
        <v>0</v>
      </c>
      <c r="R15" s="818">
        <f>SUM(Q15/Q17)</f>
        <v>0</v>
      </c>
      <c r="T15" s="84"/>
      <c r="U15" s="84"/>
      <c r="V15" s="84"/>
      <c r="W15" s="84"/>
      <c r="X15" s="84"/>
      <c r="Y15" s="84"/>
      <c r="Z15" s="84"/>
      <c r="AA15" s="84"/>
      <c r="AB15" s="84"/>
      <c r="AC15" s="84"/>
      <c r="AD15" s="84"/>
      <c r="AE15" s="84"/>
      <c r="AF15" s="84"/>
      <c r="AG15" s="84"/>
      <c r="AH15" s="84"/>
      <c r="AI15" s="84"/>
      <c r="AJ15" s="84"/>
      <c r="AK15" s="84"/>
    </row>
    <row r="16" spans="1:37" s="1301" customFormat="1" ht="30" customHeight="1" thickBot="1" x14ac:dyDescent="0.3">
      <c r="A16" s="2026" t="s">
        <v>549</v>
      </c>
      <c r="B16" s="2021">
        <v>0</v>
      </c>
      <c r="C16" s="2022">
        <v>0</v>
      </c>
      <c r="D16" s="2022">
        <v>0</v>
      </c>
      <c r="E16" s="2022">
        <v>0</v>
      </c>
      <c r="F16" s="2022">
        <v>0</v>
      </c>
      <c r="G16" s="2022">
        <v>0</v>
      </c>
      <c r="H16" s="2022">
        <v>0</v>
      </c>
      <c r="I16" s="358">
        <v>0</v>
      </c>
      <c r="J16" s="2022">
        <v>0</v>
      </c>
      <c r="K16" s="2022">
        <v>0</v>
      </c>
      <c r="L16" s="2022">
        <v>0</v>
      </c>
      <c r="M16" s="2022">
        <v>0</v>
      </c>
      <c r="N16" s="2022">
        <v>0</v>
      </c>
      <c r="O16" s="2022">
        <v>0</v>
      </c>
      <c r="P16" s="2023">
        <v>0</v>
      </c>
      <c r="Q16" s="135">
        <f t="shared" si="2"/>
        <v>0</v>
      </c>
      <c r="R16" s="819">
        <f>SUM(Q16/Q17)</f>
        <v>0</v>
      </c>
      <c r="T16" s="84"/>
      <c r="U16" s="84"/>
      <c r="V16" s="84"/>
      <c r="W16" s="84"/>
      <c r="X16" s="84"/>
      <c r="Y16" s="84"/>
      <c r="Z16" s="84"/>
      <c r="AA16" s="84"/>
      <c r="AB16" s="84"/>
      <c r="AC16" s="84"/>
      <c r="AD16" s="84"/>
      <c r="AE16" s="84"/>
      <c r="AF16" s="84"/>
      <c r="AG16" s="84"/>
      <c r="AH16" s="84"/>
      <c r="AI16" s="84"/>
      <c r="AJ16" s="84"/>
      <c r="AK16" s="84"/>
    </row>
    <row r="17" spans="1:37" s="1301" customFormat="1" ht="30" customHeight="1" thickTop="1" thickBot="1" x14ac:dyDescent="0.3">
      <c r="A17" s="2027" t="s">
        <v>132</v>
      </c>
      <c r="B17" s="1005">
        <f t="shared" ref="B17:P17" si="3">SUM(B13:B16)</f>
        <v>0</v>
      </c>
      <c r="C17" s="1006">
        <f t="shared" si="3"/>
        <v>20</v>
      </c>
      <c r="D17" s="1006">
        <f t="shared" si="3"/>
        <v>20</v>
      </c>
      <c r="E17" s="1006">
        <f t="shared" si="3"/>
        <v>8</v>
      </c>
      <c r="F17" s="1006">
        <f t="shared" si="3"/>
        <v>2</v>
      </c>
      <c r="G17" s="1006">
        <f t="shared" si="3"/>
        <v>0</v>
      </c>
      <c r="H17" s="1006">
        <f t="shared" si="3"/>
        <v>2</v>
      </c>
      <c r="I17" s="1006">
        <f t="shared" si="3"/>
        <v>650</v>
      </c>
      <c r="J17" s="1006">
        <f t="shared" si="3"/>
        <v>87</v>
      </c>
      <c r="K17" s="1006">
        <f t="shared" si="3"/>
        <v>12</v>
      </c>
      <c r="L17" s="1006">
        <f t="shared" si="3"/>
        <v>383</v>
      </c>
      <c r="M17" s="1006">
        <f t="shared" si="3"/>
        <v>55</v>
      </c>
      <c r="N17" s="1006">
        <f t="shared" si="3"/>
        <v>10</v>
      </c>
      <c r="O17" s="1006">
        <f t="shared" si="3"/>
        <v>42</v>
      </c>
      <c r="P17" s="1007">
        <f t="shared" si="3"/>
        <v>43</v>
      </c>
      <c r="Q17" s="820">
        <f t="shared" si="2"/>
        <v>1334</v>
      </c>
      <c r="R17" s="821">
        <f>SUM(R13:R16)</f>
        <v>1</v>
      </c>
      <c r="T17" s="84"/>
      <c r="U17" s="84"/>
      <c r="V17" s="84"/>
      <c r="W17" s="84"/>
      <c r="X17" s="84"/>
      <c r="Y17" s="84"/>
      <c r="Z17" s="84"/>
      <c r="AA17" s="84"/>
      <c r="AB17" s="84"/>
      <c r="AC17" s="84"/>
      <c r="AD17" s="84"/>
      <c r="AE17" s="84"/>
      <c r="AF17" s="84"/>
      <c r="AG17" s="84"/>
      <c r="AH17" s="84"/>
      <c r="AI17" s="84"/>
      <c r="AJ17" s="84"/>
      <c r="AK17" s="84"/>
    </row>
    <row r="18" spans="1:37" s="1301" customFormat="1" ht="30" customHeight="1" thickBot="1" x14ac:dyDescent="0.3">
      <c r="A18" s="1014" t="s">
        <v>133</v>
      </c>
      <c r="B18" s="822">
        <f>SUM(B17/Q17)</f>
        <v>0</v>
      </c>
      <c r="C18" s="823">
        <f>SUM(C17/Q17)</f>
        <v>1.4992503748125937E-2</v>
      </c>
      <c r="D18" s="823">
        <f>SUM(D17/Q17)</f>
        <v>1.4992503748125937E-2</v>
      </c>
      <c r="E18" s="823">
        <f>SUM(E17/Q17)</f>
        <v>5.9970014992503746E-3</v>
      </c>
      <c r="F18" s="823">
        <f>SUM(F17/Q17)</f>
        <v>1.4992503748125937E-3</v>
      </c>
      <c r="G18" s="823">
        <f>SUM(G17/Q17)</f>
        <v>0</v>
      </c>
      <c r="H18" s="823">
        <f>SUM(H17/Q17)</f>
        <v>1.4992503748125937E-3</v>
      </c>
      <c r="I18" s="823">
        <f>SUM(I17/Q17)</f>
        <v>0.48725637181409298</v>
      </c>
      <c r="J18" s="823">
        <f>SUM(J17/Q17)</f>
        <v>6.5217391304347824E-2</v>
      </c>
      <c r="K18" s="823">
        <f>SUM(K17/Q17)</f>
        <v>8.9955022488755615E-3</v>
      </c>
      <c r="L18" s="823">
        <f>SUM(L17/Q17)</f>
        <v>0.28710644677661168</v>
      </c>
      <c r="M18" s="823">
        <f>SUM(M17/Q17)</f>
        <v>4.1229385307346329E-2</v>
      </c>
      <c r="N18" s="823">
        <f>SUM(N17/Q17)</f>
        <v>7.4962518740629685E-3</v>
      </c>
      <c r="O18" s="823">
        <f>SUM(O17/Q17)</f>
        <v>3.1484257871064465E-2</v>
      </c>
      <c r="P18" s="824">
        <f>SUM(P17/Q17)</f>
        <v>3.2233883058470768E-2</v>
      </c>
      <c r="Q18" s="825">
        <f t="shared" si="2"/>
        <v>1</v>
      </c>
      <c r="R18" s="709"/>
      <c r="T18" s="84"/>
      <c r="U18" s="84"/>
      <c r="V18" s="84"/>
      <c r="W18" s="84"/>
      <c r="X18" s="84"/>
      <c r="Y18" s="84"/>
      <c r="Z18" s="84"/>
      <c r="AA18" s="84"/>
      <c r="AB18" s="84"/>
      <c r="AC18" s="84"/>
      <c r="AD18" s="84"/>
      <c r="AE18" s="84"/>
      <c r="AF18" s="84"/>
      <c r="AG18" s="84"/>
      <c r="AH18" s="84"/>
      <c r="AI18" s="84"/>
      <c r="AJ18" s="84"/>
      <c r="AK18" s="84"/>
    </row>
    <row r="19" spans="1:37" s="1301" customFormat="1" ht="15.75" hidden="1" thickBot="1" x14ac:dyDescent="0.3">
      <c r="A19" s="2379" t="s">
        <v>992</v>
      </c>
      <c r="B19" s="2380"/>
      <c r="C19" s="2380"/>
      <c r="D19" s="2380"/>
      <c r="E19" s="2380"/>
      <c r="F19" s="2380"/>
      <c r="G19" s="2380"/>
      <c r="H19" s="2380"/>
      <c r="I19" s="2380"/>
      <c r="J19" s="2380"/>
      <c r="K19" s="2380"/>
      <c r="L19" s="2380"/>
      <c r="M19" s="2380"/>
      <c r="N19" s="2380"/>
      <c r="O19" s="2380"/>
      <c r="P19" s="2380"/>
      <c r="Q19" s="2380"/>
      <c r="R19" s="2381"/>
      <c r="T19" s="84"/>
      <c r="U19" s="84"/>
      <c r="V19" s="84"/>
      <c r="W19" s="84"/>
      <c r="X19" s="84"/>
      <c r="Y19" s="84"/>
      <c r="Z19" s="84"/>
      <c r="AA19" s="84"/>
      <c r="AB19" s="84"/>
      <c r="AC19" s="84"/>
      <c r="AD19" s="84"/>
      <c r="AE19" s="84"/>
      <c r="AF19" s="84"/>
      <c r="AG19" s="84"/>
      <c r="AH19" s="84"/>
      <c r="AI19" s="84"/>
      <c r="AJ19" s="84"/>
      <c r="AK19" s="84"/>
    </row>
    <row r="20" spans="1:37" s="32" customFormat="1" ht="60.75" hidden="1" thickBot="1" x14ac:dyDescent="0.3">
      <c r="A20" s="693"/>
      <c r="B20" s="695" t="s">
        <v>145</v>
      </c>
      <c r="C20" s="696" t="s">
        <v>146</v>
      </c>
      <c r="D20" s="696" t="s">
        <v>147</v>
      </c>
      <c r="E20" s="696" t="s">
        <v>148</v>
      </c>
      <c r="F20" s="696" t="s">
        <v>149</v>
      </c>
      <c r="G20" s="696" t="s">
        <v>150</v>
      </c>
      <c r="H20" s="696" t="s">
        <v>151</v>
      </c>
      <c r="I20" s="696" t="s">
        <v>152</v>
      </c>
      <c r="J20" s="696" t="s">
        <v>153</v>
      </c>
      <c r="K20" s="696" t="s">
        <v>154</v>
      </c>
      <c r="L20" s="696" t="s">
        <v>155</v>
      </c>
      <c r="M20" s="696" t="s">
        <v>156</v>
      </c>
      <c r="N20" s="696" t="s">
        <v>157</v>
      </c>
      <c r="O20" s="696" t="s">
        <v>158</v>
      </c>
      <c r="P20" s="698" t="s">
        <v>159</v>
      </c>
      <c r="Q20" s="74" t="s">
        <v>160</v>
      </c>
      <c r="R20" s="705" t="s">
        <v>161</v>
      </c>
      <c r="T20" s="1210"/>
      <c r="U20" s="1210"/>
      <c r="V20" s="1210"/>
      <c r="W20" s="1210"/>
      <c r="X20" s="1210"/>
      <c r="Y20" s="1210"/>
      <c r="Z20" s="1210"/>
      <c r="AA20" s="1210"/>
      <c r="AB20" s="1210"/>
      <c r="AC20" s="1210"/>
      <c r="AD20" s="1210"/>
      <c r="AE20" s="1210"/>
      <c r="AF20" s="1210"/>
      <c r="AG20" s="1210"/>
      <c r="AH20" s="1210"/>
      <c r="AI20" s="1210"/>
      <c r="AJ20" s="1210"/>
      <c r="AK20" s="1210"/>
    </row>
    <row r="21" spans="1:37" s="1301" customFormat="1" hidden="1" x14ac:dyDescent="0.25">
      <c r="A21" s="168" t="s">
        <v>546</v>
      </c>
      <c r="B21" s="344">
        <v>0</v>
      </c>
      <c r="C21" s="345">
        <v>27</v>
      </c>
      <c r="D21" s="345">
        <v>21</v>
      </c>
      <c r="E21" s="345">
        <v>14</v>
      </c>
      <c r="F21" s="345">
        <v>2</v>
      </c>
      <c r="G21" s="345">
        <v>0</v>
      </c>
      <c r="H21" s="345">
        <v>0</v>
      </c>
      <c r="I21" s="346">
        <v>749</v>
      </c>
      <c r="J21" s="345">
        <v>113</v>
      </c>
      <c r="K21" s="345">
        <v>13</v>
      </c>
      <c r="L21" s="345">
        <v>378</v>
      </c>
      <c r="M21" s="345">
        <v>130</v>
      </c>
      <c r="N21" s="345">
        <v>0</v>
      </c>
      <c r="O21" s="345">
        <v>44</v>
      </c>
      <c r="P21" s="699">
        <v>0</v>
      </c>
      <c r="Q21" s="710">
        <v>1491</v>
      </c>
      <c r="R21" s="706">
        <f>SUM(Q21/Q25)</f>
        <v>0.99003984063745021</v>
      </c>
      <c r="T21" s="84"/>
      <c r="U21" s="84"/>
      <c r="V21" s="84"/>
      <c r="W21" s="84"/>
      <c r="X21" s="84"/>
      <c r="Y21" s="84"/>
      <c r="Z21" s="84"/>
      <c r="AA21" s="84"/>
      <c r="AB21" s="84"/>
      <c r="AC21" s="84"/>
      <c r="AD21" s="84"/>
      <c r="AE21" s="84"/>
      <c r="AF21" s="84"/>
      <c r="AG21" s="84"/>
      <c r="AH21" s="84"/>
      <c r="AI21" s="84"/>
      <c r="AJ21" s="84"/>
      <c r="AK21" s="84"/>
    </row>
    <row r="22" spans="1:37" s="1301" customFormat="1" hidden="1" x14ac:dyDescent="0.25">
      <c r="A22" s="169" t="s">
        <v>547</v>
      </c>
      <c r="B22" s="348">
        <v>0</v>
      </c>
      <c r="C22" s="349">
        <v>0</v>
      </c>
      <c r="D22" s="349">
        <v>0</v>
      </c>
      <c r="E22" s="349">
        <v>0</v>
      </c>
      <c r="F22" s="349">
        <v>0</v>
      </c>
      <c r="G22" s="349">
        <v>0</v>
      </c>
      <c r="H22" s="349">
        <v>0</v>
      </c>
      <c r="I22" s="350">
        <v>4</v>
      </c>
      <c r="J22" s="349">
        <v>1</v>
      </c>
      <c r="K22" s="349">
        <v>0</v>
      </c>
      <c r="L22" s="349">
        <v>9</v>
      </c>
      <c r="M22" s="349">
        <v>0</v>
      </c>
      <c r="N22" s="349">
        <v>0</v>
      </c>
      <c r="O22" s="349">
        <v>1</v>
      </c>
      <c r="P22" s="700">
        <v>0</v>
      </c>
      <c r="Q22" s="711">
        <v>15</v>
      </c>
      <c r="R22" s="707">
        <f>SUM(Q22/Q25)</f>
        <v>9.9601593625498006E-3</v>
      </c>
      <c r="T22" s="84"/>
      <c r="U22" s="84"/>
      <c r="V22" s="84"/>
      <c r="W22" s="84"/>
      <c r="X22" s="84"/>
      <c r="Y22" s="84"/>
      <c r="Z22" s="84"/>
      <c r="AA22" s="84"/>
      <c r="AB22" s="84"/>
      <c r="AC22" s="84"/>
      <c r="AD22" s="84"/>
      <c r="AE22" s="84"/>
      <c r="AF22" s="84"/>
      <c r="AG22" s="84"/>
      <c r="AH22" s="84"/>
      <c r="AI22" s="84"/>
      <c r="AJ22" s="84"/>
      <c r="AK22" s="84"/>
    </row>
    <row r="23" spans="1:37" s="1301" customFormat="1" ht="25.5" hidden="1" x14ac:dyDescent="0.25">
      <c r="A23" s="169" t="s">
        <v>548</v>
      </c>
      <c r="B23" s="482">
        <v>0</v>
      </c>
      <c r="C23" s="483">
        <v>0</v>
      </c>
      <c r="D23" s="483">
        <v>0</v>
      </c>
      <c r="E23" s="483">
        <v>0</v>
      </c>
      <c r="F23" s="483">
        <v>0</v>
      </c>
      <c r="G23" s="483">
        <v>0</v>
      </c>
      <c r="H23" s="483">
        <v>0</v>
      </c>
      <c r="I23" s="483">
        <v>0</v>
      </c>
      <c r="J23" s="483">
        <v>0</v>
      </c>
      <c r="K23" s="483">
        <v>0</v>
      </c>
      <c r="L23" s="483">
        <v>0</v>
      </c>
      <c r="M23" s="483">
        <v>0</v>
      </c>
      <c r="N23" s="483">
        <v>0</v>
      </c>
      <c r="O23" s="483">
        <v>0</v>
      </c>
      <c r="P23" s="701">
        <v>0</v>
      </c>
      <c r="Q23" s="711">
        <v>0</v>
      </c>
      <c r="R23" s="707">
        <f>SUM(Q23/Q25)</f>
        <v>0</v>
      </c>
      <c r="T23" s="84"/>
      <c r="U23" s="84"/>
      <c r="V23" s="84"/>
      <c r="W23" s="84"/>
      <c r="X23" s="84"/>
      <c r="Y23" s="84"/>
      <c r="Z23" s="84"/>
      <c r="AA23" s="84"/>
      <c r="AB23" s="84"/>
      <c r="AC23" s="84"/>
      <c r="AD23" s="84"/>
      <c r="AE23" s="84"/>
      <c r="AF23" s="84"/>
      <c r="AG23" s="84"/>
      <c r="AH23" s="84"/>
      <c r="AI23" s="84"/>
      <c r="AJ23" s="84"/>
      <c r="AK23" s="84"/>
    </row>
    <row r="24" spans="1:37" s="1301" customFormat="1" ht="15.75" hidden="1" thickBot="1" x14ac:dyDescent="0.3">
      <c r="A24" s="170" t="s">
        <v>549</v>
      </c>
      <c r="B24" s="484">
        <v>0</v>
      </c>
      <c r="C24" s="485">
        <v>0</v>
      </c>
      <c r="D24" s="485">
        <v>0</v>
      </c>
      <c r="E24" s="485">
        <v>0</v>
      </c>
      <c r="F24" s="485">
        <v>0</v>
      </c>
      <c r="G24" s="485">
        <v>0</v>
      </c>
      <c r="H24" s="485">
        <v>0</v>
      </c>
      <c r="I24" s="411">
        <v>0</v>
      </c>
      <c r="J24" s="485">
        <v>0</v>
      </c>
      <c r="K24" s="485">
        <v>0</v>
      </c>
      <c r="L24" s="485">
        <v>0</v>
      </c>
      <c r="M24" s="485">
        <v>0</v>
      </c>
      <c r="N24" s="485">
        <v>0</v>
      </c>
      <c r="O24" s="485">
        <v>0</v>
      </c>
      <c r="P24" s="702">
        <v>0</v>
      </c>
      <c r="Q24" s="712">
        <v>0</v>
      </c>
      <c r="R24" s="708">
        <f>SUM(Q24/Q25)</f>
        <v>0</v>
      </c>
      <c r="T24" s="84"/>
      <c r="U24" s="84"/>
      <c r="V24" s="84"/>
      <c r="W24" s="84"/>
      <c r="X24" s="84"/>
      <c r="Y24" s="84"/>
      <c r="Z24" s="84"/>
      <c r="AA24" s="84"/>
      <c r="AB24" s="84"/>
      <c r="AC24" s="84"/>
      <c r="AD24" s="84"/>
      <c r="AE24" s="84"/>
      <c r="AF24" s="84"/>
      <c r="AG24" s="84"/>
      <c r="AH24" s="84"/>
      <c r="AI24" s="84"/>
      <c r="AJ24" s="84"/>
      <c r="AK24" s="84"/>
    </row>
    <row r="25" spans="1:37" s="1301" customFormat="1" ht="16.5" hidden="1" thickTop="1" thickBot="1" x14ac:dyDescent="0.3">
      <c r="A25" s="171" t="s">
        <v>132</v>
      </c>
      <c r="B25" s="213">
        <v>0</v>
      </c>
      <c r="C25" s="233">
        <v>27</v>
      </c>
      <c r="D25" s="233">
        <v>21</v>
      </c>
      <c r="E25" s="233">
        <v>14</v>
      </c>
      <c r="F25" s="233">
        <v>2</v>
      </c>
      <c r="G25" s="233">
        <v>0</v>
      </c>
      <c r="H25" s="233">
        <v>0</v>
      </c>
      <c r="I25" s="233">
        <v>753</v>
      </c>
      <c r="J25" s="233">
        <v>114</v>
      </c>
      <c r="K25" s="233">
        <v>13</v>
      </c>
      <c r="L25" s="233">
        <v>387</v>
      </c>
      <c r="M25" s="233">
        <v>130</v>
      </c>
      <c r="N25" s="233">
        <v>0</v>
      </c>
      <c r="O25" s="233">
        <v>45</v>
      </c>
      <c r="P25" s="703">
        <v>0</v>
      </c>
      <c r="Q25" s="713">
        <v>1506</v>
      </c>
      <c r="R25" s="323">
        <f>SUM(R21:R24)</f>
        <v>1</v>
      </c>
      <c r="T25" s="84"/>
      <c r="U25" s="84"/>
      <c r="V25" s="84"/>
      <c r="W25" s="84"/>
      <c r="X25" s="84"/>
      <c r="Y25" s="84"/>
      <c r="Z25" s="84"/>
      <c r="AA25" s="84"/>
      <c r="AB25" s="84"/>
      <c r="AC25" s="84"/>
      <c r="AD25" s="84"/>
      <c r="AE25" s="84"/>
      <c r="AF25" s="84"/>
      <c r="AG25" s="84"/>
      <c r="AH25" s="84"/>
      <c r="AI25" s="84"/>
      <c r="AJ25" s="84"/>
      <c r="AK25" s="84"/>
    </row>
    <row r="26" spans="1:37" s="1301" customFormat="1" ht="15.75" hidden="1" thickBot="1" x14ac:dyDescent="0.3">
      <c r="A26" s="91" t="s">
        <v>133</v>
      </c>
      <c r="B26" s="254">
        <f>SUM(B25/Q25)</f>
        <v>0</v>
      </c>
      <c r="C26" s="255">
        <f>SUM(C25/Q25)</f>
        <v>1.7928286852589643E-2</v>
      </c>
      <c r="D26" s="255">
        <f>SUM(D25/Q25)</f>
        <v>1.3944223107569721E-2</v>
      </c>
      <c r="E26" s="255">
        <f>SUM(E25/Q25)</f>
        <v>9.2961487383798145E-3</v>
      </c>
      <c r="F26" s="255">
        <f>SUM(F25/Q25)</f>
        <v>1.3280212483399733E-3</v>
      </c>
      <c r="G26" s="255">
        <f>SUM(G25/Q25)</f>
        <v>0</v>
      </c>
      <c r="H26" s="255">
        <f>SUM(H25/Q25)</f>
        <v>0</v>
      </c>
      <c r="I26" s="255">
        <f>SUM(I25/Q25)</f>
        <v>0.5</v>
      </c>
      <c r="J26" s="255">
        <f>SUM(J25/Q25)</f>
        <v>7.5697211155378488E-2</v>
      </c>
      <c r="K26" s="255">
        <f>SUM(K25/Q25)</f>
        <v>8.6321381142098266E-3</v>
      </c>
      <c r="L26" s="255">
        <f>SUM(L25/Q25)</f>
        <v>0.25697211155378485</v>
      </c>
      <c r="M26" s="255">
        <f>SUM(M25/Q25)</f>
        <v>8.632138114209828E-2</v>
      </c>
      <c r="N26" s="255">
        <f>SUM(N25/Q25)</f>
        <v>0</v>
      </c>
      <c r="O26" s="255">
        <f>SUM(O25/Q25)</f>
        <v>2.9880478087649404E-2</v>
      </c>
      <c r="P26" s="704">
        <f>SUM(P25/Q25)</f>
        <v>0</v>
      </c>
      <c r="Q26" s="714">
        <f t="shared" ref="Q26" si="4">SUM(B26:P26)</f>
        <v>1</v>
      </c>
      <c r="R26" s="709"/>
      <c r="T26" s="84"/>
      <c r="U26" s="84"/>
      <c r="V26" s="84"/>
      <c r="W26" s="84"/>
      <c r="X26" s="84"/>
      <c r="Y26" s="84"/>
      <c r="Z26" s="84"/>
      <c r="AA26" s="84"/>
      <c r="AB26" s="84"/>
      <c r="AC26" s="84"/>
      <c r="AD26" s="84"/>
      <c r="AE26" s="84"/>
      <c r="AF26" s="84"/>
      <c r="AG26" s="84"/>
      <c r="AH26" s="84"/>
      <c r="AI26" s="84"/>
      <c r="AJ26" s="84"/>
      <c r="AK26" s="84"/>
    </row>
    <row r="27" spans="1:37" s="197" customFormat="1" ht="15.75" hidden="1" thickBot="1" x14ac:dyDescent="0.3">
      <c r="A27" s="2379" t="s">
        <v>114</v>
      </c>
      <c r="B27" s="2380"/>
      <c r="C27" s="2380"/>
      <c r="D27" s="2380"/>
      <c r="E27" s="2380"/>
      <c r="F27" s="2380"/>
      <c r="G27" s="2380"/>
      <c r="H27" s="2380"/>
      <c r="I27" s="2380"/>
      <c r="J27" s="2380"/>
      <c r="K27" s="2380"/>
      <c r="L27" s="2380"/>
      <c r="M27" s="2380"/>
      <c r="N27" s="2380"/>
      <c r="O27" s="2380"/>
      <c r="P27" s="2380"/>
      <c r="Q27" s="2380"/>
      <c r="R27" s="2381"/>
      <c r="S27" s="1301"/>
      <c r="T27" s="84"/>
      <c r="U27" s="84"/>
      <c r="V27" s="84"/>
      <c r="W27" s="84"/>
      <c r="X27" s="84"/>
      <c r="Y27" s="84"/>
      <c r="Z27" s="84"/>
      <c r="AA27" s="84"/>
      <c r="AB27" s="84"/>
      <c r="AC27" s="84"/>
      <c r="AD27" s="84"/>
      <c r="AE27" s="84"/>
      <c r="AF27" s="84"/>
      <c r="AG27" s="84"/>
      <c r="AH27" s="84"/>
      <c r="AI27" s="84"/>
      <c r="AJ27" s="84"/>
      <c r="AK27" s="84"/>
    </row>
    <row r="28" spans="1:37" s="32" customFormat="1" ht="60.75" hidden="1" thickBot="1" x14ac:dyDescent="0.3">
      <c r="A28" s="693"/>
      <c r="B28" s="695" t="s">
        <v>145</v>
      </c>
      <c r="C28" s="696" t="s">
        <v>146</v>
      </c>
      <c r="D28" s="696" t="s">
        <v>147</v>
      </c>
      <c r="E28" s="696" t="s">
        <v>148</v>
      </c>
      <c r="F28" s="696" t="s">
        <v>149</v>
      </c>
      <c r="G28" s="696" t="s">
        <v>150</v>
      </c>
      <c r="H28" s="696" t="s">
        <v>151</v>
      </c>
      <c r="I28" s="696" t="s">
        <v>152</v>
      </c>
      <c r="J28" s="696" t="s">
        <v>153</v>
      </c>
      <c r="K28" s="696" t="s">
        <v>154</v>
      </c>
      <c r="L28" s="696" t="s">
        <v>155</v>
      </c>
      <c r="M28" s="696" t="s">
        <v>156</v>
      </c>
      <c r="N28" s="696" t="s">
        <v>157</v>
      </c>
      <c r="O28" s="696" t="s">
        <v>158</v>
      </c>
      <c r="P28" s="698" t="s">
        <v>159</v>
      </c>
      <c r="Q28" s="74" t="s">
        <v>160</v>
      </c>
      <c r="R28" s="705" t="s">
        <v>161</v>
      </c>
      <c r="T28" s="1210"/>
      <c r="U28" s="1210"/>
      <c r="V28" s="1210"/>
      <c r="W28" s="1210"/>
      <c r="X28" s="1210"/>
      <c r="Y28" s="1210"/>
      <c r="Z28" s="1210"/>
      <c r="AA28" s="1210"/>
      <c r="AB28" s="1210"/>
      <c r="AC28" s="1210"/>
      <c r="AD28" s="1210"/>
      <c r="AE28" s="1210"/>
      <c r="AF28" s="1210"/>
      <c r="AG28" s="1210"/>
      <c r="AH28" s="1210"/>
      <c r="AI28" s="1210"/>
      <c r="AJ28" s="1210"/>
      <c r="AK28" s="1210"/>
    </row>
    <row r="29" spans="1:37" s="197" customFormat="1" ht="25.5" hidden="1" customHeight="1" x14ac:dyDescent="0.25">
      <c r="A29" s="168" t="s">
        <v>546</v>
      </c>
      <c r="B29" s="344">
        <v>0</v>
      </c>
      <c r="C29" s="345">
        <v>53</v>
      </c>
      <c r="D29" s="345">
        <v>33</v>
      </c>
      <c r="E29" s="345">
        <v>11</v>
      </c>
      <c r="F29" s="345">
        <v>15</v>
      </c>
      <c r="G29" s="345">
        <v>0</v>
      </c>
      <c r="H29" s="345">
        <v>0</v>
      </c>
      <c r="I29" s="346">
        <v>682</v>
      </c>
      <c r="J29" s="345">
        <v>115</v>
      </c>
      <c r="K29" s="345">
        <v>13</v>
      </c>
      <c r="L29" s="345">
        <v>447</v>
      </c>
      <c r="M29" s="345">
        <v>115</v>
      </c>
      <c r="N29" s="345">
        <v>13</v>
      </c>
      <c r="O29" s="345">
        <v>43</v>
      </c>
      <c r="P29" s="699">
        <v>0</v>
      </c>
      <c r="Q29" s="710">
        <f t="shared" ref="Q29:Q34" si="5">SUM(B29:P29)</f>
        <v>1540</v>
      </c>
      <c r="R29" s="706">
        <f>SUM(Q29/Q33)</f>
        <v>0.99099099099099097</v>
      </c>
      <c r="S29" s="1301"/>
      <c r="T29" s="84"/>
      <c r="U29" s="84"/>
      <c r="V29" s="84"/>
      <c r="W29" s="84"/>
      <c r="X29" s="84"/>
      <c r="Y29" s="84"/>
      <c r="Z29" s="84"/>
      <c r="AA29" s="84"/>
      <c r="AB29" s="84"/>
      <c r="AC29" s="84"/>
      <c r="AD29" s="84"/>
      <c r="AE29" s="84"/>
      <c r="AF29" s="84"/>
      <c r="AG29" s="84"/>
      <c r="AH29" s="84"/>
      <c r="AI29" s="84"/>
      <c r="AJ29" s="84"/>
      <c r="AK29" s="84"/>
    </row>
    <row r="30" spans="1:37" s="197" customFormat="1" ht="25.5" hidden="1" customHeight="1" x14ac:dyDescent="0.25">
      <c r="A30" s="169" t="s">
        <v>547</v>
      </c>
      <c r="B30" s="348">
        <v>0</v>
      </c>
      <c r="C30" s="349">
        <v>0</v>
      </c>
      <c r="D30" s="349">
        <v>0</v>
      </c>
      <c r="E30" s="349">
        <v>0</v>
      </c>
      <c r="F30" s="349">
        <v>0</v>
      </c>
      <c r="G30" s="349">
        <v>0</v>
      </c>
      <c r="H30" s="349">
        <v>0</v>
      </c>
      <c r="I30" s="350">
        <v>8</v>
      </c>
      <c r="J30" s="349">
        <v>0</v>
      </c>
      <c r="K30" s="349">
        <v>0</v>
      </c>
      <c r="L30" s="349">
        <v>2</v>
      </c>
      <c r="M30" s="349">
        <v>2</v>
      </c>
      <c r="N30" s="349">
        <v>0</v>
      </c>
      <c r="O30" s="349">
        <v>0</v>
      </c>
      <c r="P30" s="700">
        <v>0</v>
      </c>
      <c r="Q30" s="711">
        <f t="shared" si="5"/>
        <v>12</v>
      </c>
      <c r="R30" s="707">
        <f>SUM(Q30/Q33)</f>
        <v>7.7220077220077222E-3</v>
      </c>
      <c r="S30" s="1301"/>
      <c r="T30" s="84"/>
      <c r="U30" s="84"/>
      <c r="V30" s="84"/>
      <c r="W30" s="84"/>
      <c r="X30" s="84"/>
      <c r="Y30" s="84"/>
      <c r="Z30" s="84"/>
      <c r="AA30" s="84"/>
      <c r="AB30" s="84"/>
      <c r="AC30" s="84"/>
      <c r="AD30" s="84"/>
      <c r="AE30" s="84"/>
      <c r="AF30" s="84"/>
      <c r="AG30" s="84"/>
      <c r="AH30" s="84"/>
      <c r="AI30" s="84"/>
      <c r="AJ30" s="84"/>
      <c r="AK30" s="84"/>
    </row>
    <row r="31" spans="1:37" s="197" customFormat="1" ht="25.5" hidden="1" customHeight="1" x14ac:dyDescent="0.25">
      <c r="A31" s="169" t="s">
        <v>548</v>
      </c>
      <c r="B31" s="482">
        <v>0</v>
      </c>
      <c r="C31" s="483">
        <v>0</v>
      </c>
      <c r="D31" s="483">
        <v>0</v>
      </c>
      <c r="E31" s="483">
        <v>0</v>
      </c>
      <c r="F31" s="483">
        <v>0</v>
      </c>
      <c r="G31" s="483">
        <v>0</v>
      </c>
      <c r="H31" s="483">
        <v>0</v>
      </c>
      <c r="I31" s="483">
        <v>2</v>
      </c>
      <c r="J31" s="483">
        <v>0</v>
      </c>
      <c r="K31" s="483">
        <v>0</v>
      </c>
      <c r="L31" s="483">
        <v>0</v>
      </c>
      <c r="M31" s="483">
        <v>0</v>
      </c>
      <c r="N31" s="483">
        <v>0</v>
      </c>
      <c r="O31" s="483">
        <v>0</v>
      </c>
      <c r="P31" s="701">
        <v>0</v>
      </c>
      <c r="Q31" s="711">
        <f t="shared" si="5"/>
        <v>2</v>
      </c>
      <c r="R31" s="707">
        <f>SUM(Q31/Q33)</f>
        <v>1.287001287001287E-3</v>
      </c>
      <c r="S31" s="1301"/>
      <c r="T31" s="84"/>
      <c r="U31" s="84"/>
      <c r="V31" s="84"/>
      <c r="W31" s="84"/>
      <c r="X31" s="84"/>
      <c r="Y31" s="84"/>
      <c r="Z31" s="84"/>
      <c r="AA31" s="84"/>
      <c r="AB31" s="84"/>
      <c r="AC31" s="84"/>
      <c r="AD31" s="84"/>
      <c r="AE31" s="84"/>
      <c r="AF31" s="84"/>
      <c r="AG31" s="84"/>
      <c r="AH31" s="84"/>
      <c r="AI31" s="84"/>
      <c r="AJ31" s="84"/>
      <c r="AK31" s="84"/>
    </row>
    <row r="32" spans="1:37" s="197" customFormat="1" ht="25.5" hidden="1" customHeight="1" thickBot="1" x14ac:dyDescent="0.3">
      <c r="A32" s="170" t="s">
        <v>549</v>
      </c>
      <c r="B32" s="484">
        <v>0</v>
      </c>
      <c r="C32" s="485">
        <v>0</v>
      </c>
      <c r="D32" s="485">
        <v>0</v>
      </c>
      <c r="E32" s="485">
        <v>0</v>
      </c>
      <c r="F32" s="485">
        <v>0</v>
      </c>
      <c r="G32" s="485">
        <v>0</v>
      </c>
      <c r="H32" s="485">
        <v>0</v>
      </c>
      <c r="I32" s="411">
        <v>0</v>
      </c>
      <c r="J32" s="485">
        <v>0</v>
      </c>
      <c r="K32" s="485">
        <v>0</v>
      </c>
      <c r="L32" s="485">
        <v>0</v>
      </c>
      <c r="M32" s="485">
        <v>0</v>
      </c>
      <c r="N32" s="485">
        <v>0</v>
      </c>
      <c r="O32" s="485">
        <v>0</v>
      </c>
      <c r="P32" s="702">
        <v>0</v>
      </c>
      <c r="Q32" s="712">
        <f t="shared" si="5"/>
        <v>0</v>
      </c>
      <c r="R32" s="708">
        <f>SUM(Q32/Q33)</f>
        <v>0</v>
      </c>
      <c r="S32" s="1301"/>
      <c r="T32" s="84"/>
      <c r="U32" s="84"/>
      <c r="V32" s="84"/>
      <c r="W32" s="84"/>
      <c r="X32" s="84"/>
      <c r="Y32" s="84"/>
      <c r="Z32" s="84"/>
      <c r="AA32" s="84"/>
      <c r="AB32" s="84"/>
      <c r="AC32" s="84"/>
      <c r="AD32" s="84"/>
      <c r="AE32" s="84"/>
      <c r="AF32" s="84"/>
      <c r="AG32" s="84"/>
      <c r="AH32" s="84"/>
      <c r="AI32" s="84"/>
      <c r="AJ32" s="84"/>
      <c r="AK32" s="84"/>
    </row>
    <row r="33" spans="1:37" s="197" customFormat="1" ht="25.5" hidden="1" customHeight="1" thickTop="1" thickBot="1" x14ac:dyDescent="0.3">
      <c r="A33" s="171" t="s">
        <v>132</v>
      </c>
      <c r="B33" s="213">
        <f t="shared" ref="B33:P33" si="6">SUM(B29:B32)</f>
        <v>0</v>
      </c>
      <c r="C33" s="233">
        <f t="shared" si="6"/>
        <v>53</v>
      </c>
      <c r="D33" s="233">
        <f t="shared" si="6"/>
        <v>33</v>
      </c>
      <c r="E33" s="233">
        <f t="shared" si="6"/>
        <v>11</v>
      </c>
      <c r="F33" s="233">
        <f t="shared" si="6"/>
        <v>15</v>
      </c>
      <c r="G33" s="233">
        <f t="shared" si="6"/>
        <v>0</v>
      </c>
      <c r="H33" s="233">
        <f t="shared" si="6"/>
        <v>0</v>
      </c>
      <c r="I33" s="233">
        <f t="shared" si="6"/>
        <v>692</v>
      </c>
      <c r="J33" s="233">
        <f t="shared" si="6"/>
        <v>115</v>
      </c>
      <c r="K33" s="233">
        <f t="shared" si="6"/>
        <v>13</v>
      </c>
      <c r="L33" s="233">
        <f t="shared" si="6"/>
        <v>449</v>
      </c>
      <c r="M33" s="233">
        <f t="shared" si="6"/>
        <v>117</v>
      </c>
      <c r="N33" s="233">
        <f t="shared" si="6"/>
        <v>13</v>
      </c>
      <c r="O33" s="233">
        <f t="shared" si="6"/>
        <v>43</v>
      </c>
      <c r="P33" s="703">
        <f t="shared" si="6"/>
        <v>0</v>
      </c>
      <c r="Q33" s="713">
        <f t="shared" si="5"/>
        <v>1554</v>
      </c>
      <c r="R33" s="323">
        <f>SUM(R29:R32)</f>
        <v>1</v>
      </c>
      <c r="S33" s="1301"/>
      <c r="T33" s="84"/>
      <c r="U33" s="84"/>
      <c r="V33" s="84"/>
      <c r="W33" s="84"/>
      <c r="X33" s="84"/>
      <c r="Y33" s="84"/>
      <c r="Z33" s="84"/>
      <c r="AA33" s="84"/>
      <c r="AB33" s="84"/>
      <c r="AC33" s="84"/>
      <c r="AD33" s="84"/>
      <c r="AE33" s="84"/>
      <c r="AF33" s="84"/>
      <c r="AG33" s="84"/>
      <c r="AH33" s="84"/>
      <c r="AI33" s="84"/>
      <c r="AJ33" s="84"/>
      <c r="AK33" s="84"/>
    </row>
    <row r="34" spans="1:37" s="197" customFormat="1" ht="25.5" hidden="1" customHeight="1" thickBot="1" x14ac:dyDescent="0.3">
      <c r="A34" s="91" t="s">
        <v>133</v>
      </c>
      <c r="B34" s="254">
        <f>SUM(B33/Q33)</f>
        <v>0</v>
      </c>
      <c r="C34" s="255">
        <f>SUM(C33/Q33)</f>
        <v>3.4105534105534102E-2</v>
      </c>
      <c r="D34" s="255">
        <f>SUM(D33/Q33)</f>
        <v>2.1235521235521235E-2</v>
      </c>
      <c r="E34" s="255">
        <f>SUM(E33/Q33)</f>
        <v>7.0785070785070788E-3</v>
      </c>
      <c r="F34" s="255">
        <f>SUM(F33/Q33)</f>
        <v>9.6525096525096523E-3</v>
      </c>
      <c r="G34" s="255">
        <f>SUM(G33/Q33)</f>
        <v>0</v>
      </c>
      <c r="H34" s="255">
        <f>SUM(H33/Q33)</f>
        <v>0</v>
      </c>
      <c r="I34" s="255">
        <f>SUM(I33/Q33)</f>
        <v>0.44530244530244528</v>
      </c>
      <c r="J34" s="255">
        <f>SUM(J33/Q33)</f>
        <v>7.4002574002573998E-2</v>
      </c>
      <c r="K34" s="255">
        <f>SUM(K33/Q33)</f>
        <v>8.3655083655083656E-3</v>
      </c>
      <c r="L34" s="255">
        <f>SUM(L33/Q33)</f>
        <v>0.28893178893178895</v>
      </c>
      <c r="M34" s="255">
        <f>SUM(M33/Q33)</f>
        <v>7.5289575289575292E-2</v>
      </c>
      <c r="N34" s="255">
        <f>SUM(N33/Q33)</f>
        <v>8.3655083655083656E-3</v>
      </c>
      <c r="O34" s="255">
        <f>SUM(O33/Q33)</f>
        <v>2.7670527670527672E-2</v>
      </c>
      <c r="P34" s="704">
        <f>SUM(P33/Q33)</f>
        <v>0</v>
      </c>
      <c r="Q34" s="714">
        <f t="shared" si="5"/>
        <v>0.99999999999999989</v>
      </c>
      <c r="R34" s="709"/>
      <c r="S34" s="1301"/>
      <c r="T34" s="84"/>
      <c r="U34" s="84"/>
      <c r="V34" s="84"/>
      <c r="W34" s="84"/>
      <c r="X34" s="84"/>
      <c r="Y34" s="84"/>
      <c r="Z34" s="84"/>
      <c r="AA34" s="84"/>
      <c r="AB34" s="84"/>
      <c r="AC34" s="84"/>
      <c r="AD34" s="84"/>
      <c r="AE34" s="84"/>
      <c r="AF34" s="84"/>
      <c r="AG34" s="84"/>
      <c r="AH34" s="84"/>
      <c r="AI34" s="84"/>
      <c r="AJ34" s="84"/>
      <c r="AK34" s="84"/>
    </row>
    <row r="35" spans="1:37" s="1301" customFormat="1" ht="15.75" hidden="1" thickBot="1" x14ac:dyDescent="0.3">
      <c r="A35" s="2379" t="s">
        <v>134</v>
      </c>
      <c r="B35" s="2380"/>
      <c r="C35" s="2380"/>
      <c r="D35" s="2380"/>
      <c r="E35" s="2380"/>
      <c r="F35" s="2380"/>
      <c r="G35" s="2380"/>
      <c r="H35" s="2380"/>
      <c r="I35" s="2380"/>
      <c r="J35" s="2380"/>
      <c r="K35" s="2380"/>
      <c r="L35" s="2380"/>
      <c r="M35" s="2380"/>
      <c r="N35" s="2380"/>
      <c r="O35" s="2380"/>
      <c r="P35" s="2380"/>
      <c r="Q35" s="2380"/>
      <c r="R35" s="2381"/>
      <c r="T35" s="84"/>
      <c r="U35" s="84"/>
      <c r="V35" s="84"/>
      <c r="W35" s="84"/>
      <c r="X35" s="84"/>
      <c r="Y35" s="84"/>
      <c r="Z35" s="84"/>
      <c r="AA35" s="84"/>
      <c r="AB35" s="84"/>
      <c r="AC35" s="84"/>
      <c r="AD35" s="84"/>
      <c r="AE35" s="84"/>
      <c r="AF35" s="84"/>
      <c r="AG35" s="84"/>
      <c r="AH35" s="84"/>
      <c r="AI35" s="84"/>
      <c r="AJ35" s="84"/>
      <c r="AK35" s="84"/>
    </row>
    <row r="36" spans="1:37" s="32" customFormat="1" ht="59.25" hidden="1" thickBot="1" x14ac:dyDescent="0.3">
      <c r="A36" s="693"/>
      <c r="B36" s="695" t="s">
        <v>145</v>
      </c>
      <c r="C36" s="696" t="s">
        <v>146</v>
      </c>
      <c r="D36" s="696" t="s">
        <v>147</v>
      </c>
      <c r="E36" s="696" t="s">
        <v>148</v>
      </c>
      <c r="F36" s="696" t="s">
        <v>149</v>
      </c>
      <c r="G36" s="696" t="s">
        <v>150</v>
      </c>
      <c r="H36" s="696" t="s">
        <v>151</v>
      </c>
      <c r="I36" s="696" t="s">
        <v>152</v>
      </c>
      <c r="J36" s="696" t="s">
        <v>153</v>
      </c>
      <c r="K36" s="696" t="s">
        <v>154</v>
      </c>
      <c r="L36" s="696" t="s">
        <v>155</v>
      </c>
      <c r="M36" s="696" t="s">
        <v>156</v>
      </c>
      <c r="N36" s="696" t="s">
        <v>157</v>
      </c>
      <c r="O36" s="696" t="s">
        <v>158</v>
      </c>
      <c r="P36" s="698" t="s">
        <v>159</v>
      </c>
      <c r="Q36" s="74" t="s">
        <v>160</v>
      </c>
      <c r="R36" s="705" t="s">
        <v>161</v>
      </c>
      <c r="T36" s="1210"/>
      <c r="U36" s="1210"/>
      <c r="V36" s="1210"/>
      <c r="W36" s="1210"/>
      <c r="X36" s="1210"/>
      <c r="Y36" s="1210"/>
      <c r="Z36" s="1210"/>
      <c r="AA36" s="1210"/>
      <c r="AB36" s="1210"/>
      <c r="AC36" s="1210"/>
      <c r="AD36" s="1210"/>
      <c r="AE36" s="1210"/>
      <c r="AF36" s="1210"/>
      <c r="AG36" s="1210"/>
      <c r="AH36" s="1210"/>
      <c r="AI36" s="1210"/>
      <c r="AJ36" s="1210"/>
      <c r="AK36" s="1210"/>
    </row>
    <row r="37" spans="1:37" s="1301" customFormat="1" hidden="1" x14ac:dyDescent="0.25">
      <c r="A37" s="168" t="s">
        <v>546</v>
      </c>
      <c r="B37" s="344">
        <v>3</v>
      </c>
      <c r="C37" s="345">
        <v>29</v>
      </c>
      <c r="D37" s="345">
        <v>14</v>
      </c>
      <c r="E37" s="345">
        <v>27</v>
      </c>
      <c r="F37" s="345">
        <v>8</v>
      </c>
      <c r="G37" s="345">
        <v>3</v>
      </c>
      <c r="H37" s="345">
        <v>0</v>
      </c>
      <c r="I37" s="346">
        <v>792</v>
      </c>
      <c r="J37" s="345">
        <v>119</v>
      </c>
      <c r="K37" s="345">
        <v>18</v>
      </c>
      <c r="L37" s="345">
        <v>341</v>
      </c>
      <c r="M37" s="345">
        <v>167</v>
      </c>
      <c r="N37" s="345">
        <v>5</v>
      </c>
      <c r="O37" s="345">
        <v>49</v>
      </c>
      <c r="P37" s="699">
        <v>0</v>
      </c>
      <c r="Q37" s="710">
        <v>1575</v>
      </c>
      <c r="R37" s="706">
        <f>SUM(Q37/Q41)</f>
        <v>0.98622417031934873</v>
      </c>
      <c r="T37" s="84"/>
      <c r="U37" s="84"/>
      <c r="V37" s="84"/>
      <c r="W37" s="84"/>
      <c r="X37" s="84"/>
      <c r="Y37" s="84"/>
      <c r="Z37" s="84"/>
      <c r="AA37" s="84"/>
      <c r="AB37" s="84"/>
      <c r="AC37" s="84"/>
      <c r="AD37" s="84"/>
      <c r="AE37" s="84"/>
      <c r="AF37" s="84"/>
      <c r="AG37" s="84"/>
      <c r="AH37" s="84"/>
      <c r="AI37" s="84"/>
      <c r="AJ37" s="84"/>
      <c r="AK37" s="84"/>
    </row>
    <row r="38" spans="1:37" s="1301" customFormat="1" hidden="1" x14ac:dyDescent="0.25">
      <c r="A38" s="169" t="s">
        <v>547</v>
      </c>
      <c r="B38" s="348">
        <v>0</v>
      </c>
      <c r="C38" s="349">
        <v>0</v>
      </c>
      <c r="D38" s="349">
        <v>0</v>
      </c>
      <c r="E38" s="349">
        <v>0</v>
      </c>
      <c r="F38" s="349">
        <v>0</v>
      </c>
      <c r="G38" s="349">
        <v>0</v>
      </c>
      <c r="H38" s="349">
        <v>0</v>
      </c>
      <c r="I38" s="350">
        <v>9</v>
      </c>
      <c r="J38" s="349">
        <v>0</v>
      </c>
      <c r="K38" s="349">
        <v>0</v>
      </c>
      <c r="L38" s="349">
        <v>1</v>
      </c>
      <c r="M38" s="349">
        <v>7</v>
      </c>
      <c r="N38" s="349">
        <v>0</v>
      </c>
      <c r="O38" s="349">
        <v>0</v>
      </c>
      <c r="P38" s="700">
        <v>0</v>
      </c>
      <c r="Q38" s="711">
        <v>17</v>
      </c>
      <c r="R38" s="707">
        <f>SUM(Q38/Q41)</f>
        <v>1.0644959298685034E-2</v>
      </c>
      <c r="T38" s="84"/>
      <c r="U38" s="84"/>
      <c r="V38" s="84"/>
      <c r="W38" s="84"/>
      <c r="X38" s="84"/>
      <c r="Y38" s="84"/>
      <c r="Z38" s="84"/>
      <c r="AA38" s="84"/>
      <c r="AB38" s="84"/>
      <c r="AC38" s="84"/>
      <c r="AD38" s="84"/>
      <c r="AE38" s="84"/>
      <c r="AF38" s="84"/>
      <c r="AG38" s="84"/>
      <c r="AH38" s="84"/>
      <c r="AI38" s="84"/>
      <c r="AJ38" s="84"/>
      <c r="AK38" s="84"/>
    </row>
    <row r="39" spans="1:37" s="1301" customFormat="1" ht="25.5" hidden="1" x14ac:dyDescent="0.25">
      <c r="A39" s="169" t="s">
        <v>548</v>
      </c>
      <c r="B39" s="482">
        <v>0</v>
      </c>
      <c r="C39" s="483">
        <v>0</v>
      </c>
      <c r="D39" s="483">
        <v>0</v>
      </c>
      <c r="E39" s="483">
        <v>0</v>
      </c>
      <c r="F39" s="483">
        <v>0</v>
      </c>
      <c r="G39" s="483">
        <v>0</v>
      </c>
      <c r="H39" s="483">
        <v>0</v>
      </c>
      <c r="I39" s="483">
        <v>1</v>
      </c>
      <c r="J39" s="483">
        <v>0</v>
      </c>
      <c r="K39" s="483">
        <v>0</v>
      </c>
      <c r="L39" s="483">
        <v>0</v>
      </c>
      <c r="M39" s="483">
        <v>0</v>
      </c>
      <c r="N39" s="483">
        <v>0</v>
      </c>
      <c r="O39" s="483">
        <v>0</v>
      </c>
      <c r="P39" s="701">
        <v>0</v>
      </c>
      <c r="Q39" s="711">
        <v>1</v>
      </c>
      <c r="R39" s="707">
        <f>SUM(Q39/Q41)</f>
        <v>6.2617407639323729E-4</v>
      </c>
      <c r="T39" s="84"/>
      <c r="U39" s="84"/>
      <c r="V39" s="84"/>
      <c r="W39" s="84"/>
      <c r="X39" s="84"/>
      <c r="Y39" s="84"/>
      <c r="Z39" s="84"/>
      <c r="AA39" s="84"/>
      <c r="AB39" s="84"/>
      <c r="AC39" s="84"/>
      <c r="AD39" s="84"/>
      <c r="AE39" s="84"/>
      <c r="AF39" s="84"/>
      <c r="AG39" s="84"/>
      <c r="AH39" s="84"/>
      <c r="AI39" s="84"/>
      <c r="AJ39" s="84"/>
      <c r="AK39" s="84"/>
    </row>
    <row r="40" spans="1:37" s="1301" customFormat="1" ht="15.75" hidden="1" thickBot="1" x14ac:dyDescent="0.3">
      <c r="A40" s="170" t="s">
        <v>549</v>
      </c>
      <c r="B40" s="484">
        <v>0</v>
      </c>
      <c r="C40" s="485">
        <v>0</v>
      </c>
      <c r="D40" s="485">
        <v>0</v>
      </c>
      <c r="E40" s="485">
        <v>0</v>
      </c>
      <c r="F40" s="485">
        <v>0</v>
      </c>
      <c r="G40" s="485">
        <v>0</v>
      </c>
      <c r="H40" s="485">
        <v>0</v>
      </c>
      <c r="I40" s="411">
        <v>2</v>
      </c>
      <c r="J40" s="485">
        <v>0</v>
      </c>
      <c r="K40" s="485">
        <v>0</v>
      </c>
      <c r="L40" s="485">
        <v>0</v>
      </c>
      <c r="M40" s="485">
        <v>2</v>
      </c>
      <c r="N40" s="485">
        <v>0</v>
      </c>
      <c r="O40" s="485">
        <v>0</v>
      </c>
      <c r="P40" s="702">
        <v>0</v>
      </c>
      <c r="Q40" s="712">
        <v>4</v>
      </c>
      <c r="R40" s="708">
        <f>SUM(Q40/Q41)</f>
        <v>2.5046963055729492E-3</v>
      </c>
      <c r="T40" s="84"/>
      <c r="U40" s="84"/>
      <c r="V40" s="84"/>
      <c r="W40" s="84"/>
      <c r="X40" s="84"/>
      <c r="Y40" s="84"/>
      <c r="Z40" s="84"/>
      <c r="AA40" s="84"/>
      <c r="AB40" s="84"/>
      <c r="AC40" s="84"/>
      <c r="AD40" s="84"/>
      <c r="AE40" s="84"/>
      <c r="AF40" s="84"/>
      <c r="AG40" s="84"/>
      <c r="AH40" s="84"/>
      <c r="AI40" s="84"/>
      <c r="AJ40" s="84"/>
      <c r="AK40" s="84"/>
    </row>
    <row r="41" spans="1:37" s="1301" customFormat="1" ht="16.5" hidden="1" thickTop="1" thickBot="1" x14ac:dyDescent="0.3">
      <c r="A41" s="171" t="s">
        <v>132</v>
      </c>
      <c r="B41" s="213">
        <v>3</v>
      </c>
      <c r="C41" s="233">
        <v>29</v>
      </c>
      <c r="D41" s="233">
        <v>14</v>
      </c>
      <c r="E41" s="233">
        <v>27</v>
      </c>
      <c r="F41" s="233">
        <v>8</v>
      </c>
      <c r="G41" s="233">
        <v>3</v>
      </c>
      <c r="H41" s="233">
        <v>0</v>
      </c>
      <c r="I41" s="233">
        <v>804</v>
      </c>
      <c r="J41" s="233">
        <v>119</v>
      </c>
      <c r="K41" s="233">
        <v>18</v>
      </c>
      <c r="L41" s="233">
        <v>342</v>
      </c>
      <c r="M41" s="233">
        <v>176</v>
      </c>
      <c r="N41" s="233">
        <v>5</v>
      </c>
      <c r="O41" s="233">
        <v>49</v>
      </c>
      <c r="P41" s="703">
        <v>0</v>
      </c>
      <c r="Q41" s="713">
        <v>1597</v>
      </c>
      <c r="R41" s="323">
        <f>SUM(R37:R40)</f>
        <v>0.99999999999999989</v>
      </c>
      <c r="T41" s="84"/>
      <c r="U41" s="84"/>
      <c r="V41" s="84"/>
      <c r="W41" s="84"/>
      <c r="X41" s="84"/>
      <c r="Y41" s="84"/>
      <c r="Z41" s="84"/>
      <c r="AA41" s="84"/>
      <c r="AB41" s="84"/>
      <c r="AC41" s="84"/>
      <c r="AD41" s="84"/>
      <c r="AE41" s="84"/>
      <c r="AF41" s="84"/>
      <c r="AG41" s="84"/>
      <c r="AH41" s="84"/>
      <c r="AI41" s="84"/>
      <c r="AJ41" s="84"/>
      <c r="AK41" s="84"/>
    </row>
    <row r="42" spans="1:37" s="1301" customFormat="1" ht="15.75" hidden="1" thickBot="1" x14ac:dyDescent="0.3">
      <c r="A42" s="91" t="s">
        <v>133</v>
      </c>
      <c r="B42" s="254">
        <f>SUM(B41/Q41)</f>
        <v>1.878522229179712E-3</v>
      </c>
      <c r="C42" s="255">
        <f>SUM(C41/Q41)</f>
        <v>1.8159048215403883E-2</v>
      </c>
      <c r="D42" s="255">
        <f>SUM(D41/Q41)</f>
        <v>8.7664370695053218E-3</v>
      </c>
      <c r="E42" s="255">
        <f>SUM(E41/Q41)</f>
        <v>1.6906700062617408E-2</v>
      </c>
      <c r="F42" s="255">
        <f>SUM(F41/Q41)</f>
        <v>5.0093926111458983E-3</v>
      </c>
      <c r="G42" s="255">
        <f>SUM(G41/Q41)</f>
        <v>1.878522229179712E-3</v>
      </c>
      <c r="H42" s="255">
        <f>SUM(H41/Q41)</f>
        <v>0</v>
      </c>
      <c r="I42" s="255">
        <f>SUM(I41/Q41)</f>
        <v>0.50344395742016279</v>
      </c>
      <c r="J42" s="255">
        <f>SUM(J41/Q41)</f>
        <v>7.4514715090795242E-2</v>
      </c>
      <c r="K42" s="255">
        <f>SUM(K41/Q41)</f>
        <v>1.1271133375078271E-2</v>
      </c>
      <c r="L42" s="255">
        <f>SUM(L41/Q41)</f>
        <v>0.21415153412648716</v>
      </c>
      <c r="M42" s="255">
        <f>SUM(M41/Q41)</f>
        <v>0.11020663744520977</v>
      </c>
      <c r="N42" s="255">
        <f>SUM(N41/Q41)</f>
        <v>3.1308703819661866E-3</v>
      </c>
      <c r="O42" s="255">
        <f>SUM(O41/Q41)</f>
        <v>3.0682529743268627E-2</v>
      </c>
      <c r="P42" s="704">
        <f>SUM(P41/Q41)</f>
        <v>0</v>
      </c>
      <c r="Q42" s="714">
        <f t="shared" ref="Q42" si="7">SUM(B42:P42)</f>
        <v>0.99999999999999978</v>
      </c>
      <c r="R42" s="709"/>
      <c r="T42" s="84"/>
      <c r="U42" s="84"/>
      <c r="V42" s="84"/>
      <c r="W42" s="84"/>
      <c r="X42" s="84"/>
      <c r="Y42" s="84"/>
      <c r="Z42" s="84"/>
      <c r="AA42" s="84"/>
      <c r="AB42" s="84"/>
      <c r="AC42" s="84"/>
      <c r="AD42" s="84"/>
      <c r="AE42" s="84"/>
      <c r="AF42" s="84"/>
      <c r="AG42" s="84"/>
      <c r="AH42" s="84"/>
      <c r="AI42" s="84"/>
      <c r="AJ42" s="84"/>
      <c r="AK42" s="84"/>
    </row>
    <row r="43" spans="1:37" s="1301" customFormat="1" ht="15.75" hidden="1" thickBot="1" x14ac:dyDescent="0.3">
      <c r="A43" s="2379" t="s">
        <v>135</v>
      </c>
      <c r="B43" s="2380"/>
      <c r="C43" s="2380"/>
      <c r="D43" s="2380"/>
      <c r="E43" s="2380"/>
      <c r="F43" s="2380"/>
      <c r="G43" s="2380"/>
      <c r="H43" s="2380"/>
      <c r="I43" s="2380"/>
      <c r="J43" s="2380"/>
      <c r="K43" s="2380"/>
      <c r="L43" s="2380"/>
      <c r="M43" s="2380"/>
      <c r="N43" s="2380"/>
      <c r="O43" s="2380"/>
      <c r="P43" s="2380"/>
      <c r="Q43" s="2380"/>
      <c r="R43" s="2381"/>
      <c r="T43" s="84"/>
      <c r="U43" s="84"/>
      <c r="V43" s="84"/>
      <c r="W43" s="84"/>
      <c r="X43" s="84"/>
      <c r="Y43" s="84"/>
      <c r="Z43" s="84"/>
      <c r="AA43" s="84"/>
      <c r="AB43" s="84"/>
      <c r="AC43" s="84"/>
      <c r="AD43" s="84"/>
      <c r="AE43" s="84"/>
      <c r="AF43" s="84"/>
      <c r="AG43" s="84"/>
      <c r="AH43" s="84"/>
      <c r="AI43" s="84"/>
      <c r="AJ43" s="84"/>
      <c r="AK43" s="84"/>
    </row>
    <row r="44" spans="1:37" s="32" customFormat="1" ht="59.25" hidden="1" thickBot="1" x14ac:dyDescent="0.3">
      <c r="A44" s="693"/>
      <c r="B44" s="695" t="s">
        <v>145</v>
      </c>
      <c r="C44" s="696" t="s">
        <v>146</v>
      </c>
      <c r="D44" s="696" t="s">
        <v>147</v>
      </c>
      <c r="E44" s="696" t="s">
        <v>148</v>
      </c>
      <c r="F44" s="696" t="s">
        <v>149</v>
      </c>
      <c r="G44" s="696" t="s">
        <v>150</v>
      </c>
      <c r="H44" s="696" t="s">
        <v>151</v>
      </c>
      <c r="I44" s="696" t="s">
        <v>152</v>
      </c>
      <c r="J44" s="696" t="s">
        <v>153</v>
      </c>
      <c r="K44" s="696" t="s">
        <v>154</v>
      </c>
      <c r="L44" s="696" t="s">
        <v>155</v>
      </c>
      <c r="M44" s="696" t="s">
        <v>156</v>
      </c>
      <c r="N44" s="696" t="s">
        <v>157</v>
      </c>
      <c r="O44" s="696" t="s">
        <v>158</v>
      </c>
      <c r="P44" s="698" t="s">
        <v>159</v>
      </c>
      <c r="Q44" s="74" t="s">
        <v>160</v>
      </c>
      <c r="R44" s="705" t="s">
        <v>161</v>
      </c>
      <c r="T44" s="1210"/>
      <c r="U44" s="1210"/>
      <c r="V44" s="1210"/>
      <c r="W44" s="1210"/>
      <c r="X44" s="1210"/>
      <c r="Y44" s="1210"/>
      <c r="Z44" s="1210"/>
      <c r="AA44" s="1210"/>
      <c r="AB44" s="1210"/>
      <c r="AC44" s="1210"/>
      <c r="AD44" s="1210"/>
      <c r="AE44" s="1210"/>
      <c r="AF44" s="1210"/>
      <c r="AG44" s="1210"/>
      <c r="AH44" s="1210"/>
      <c r="AI44" s="1210"/>
      <c r="AJ44" s="1210"/>
      <c r="AK44" s="1210"/>
    </row>
    <row r="45" spans="1:37" s="1301" customFormat="1" ht="25.35" hidden="1" customHeight="1" x14ac:dyDescent="0.25">
      <c r="A45" s="168" t="s">
        <v>546</v>
      </c>
      <c r="B45" s="344">
        <v>1</v>
      </c>
      <c r="C45" s="345">
        <v>44</v>
      </c>
      <c r="D45" s="345">
        <v>39</v>
      </c>
      <c r="E45" s="345">
        <v>52</v>
      </c>
      <c r="F45" s="345">
        <v>10</v>
      </c>
      <c r="G45" s="345">
        <v>0</v>
      </c>
      <c r="H45" s="345">
        <v>0</v>
      </c>
      <c r="I45" s="346">
        <v>922</v>
      </c>
      <c r="J45" s="345">
        <v>149</v>
      </c>
      <c r="K45" s="345">
        <v>23</v>
      </c>
      <c r="L45" s="345">
        <v>379</v>
      </c>
      <c r="M45" s="345">
        <v>168</v>
      </c>
      <c r="N45" s="345">
        <v>13</v>
      </c>
      <c r="O45" s="345">
        <v>82</v>
      </c>
      <c r="P45" s="699">
        <v>1</v>
      </c>
      <c r="Q45" s="710">
        <f t="shared" ref="Q45:Q50" si="8">SUM(B45:P45)</f>
        <v>1883</v>
      </c>
      <c r="R45" s="706">
        <f>SUM(Q45/Q49)</f>
        <v>0.98845144356955383</v>
      </c>
      <c r="T45" s="84"/>
      <c r="U45" s="84"/>
      <c r="V45" s="84"/>
      <c r="W45" s="84"/>
      <c r="X45" s="84"/>
      <c r="Y45" s="84"/>
      <c r="Z45" s="84"/>
      <c r="AA45" s="84"/>
      <c r="AB45" s="84"/>
      <c r="AC45" s="84"/>
      <c r="AD45" s="84"/>
      <c r="AE45" s="84"/>
      <c r="AF45" s="84"/>
      <c r="AG45" s="84"/>
      <c r="AH45" s="84"/>
      <c r="AI45" s="84"/>
      <c r="AJ45" s="84"/>
      <c r="AK45" s="84"/>
    </row>
    <row r="46" spans="1:37" s="1301" customFormat="1" ht="25.35" hidden="1" customHeight="1" x14ac:dyDescent="0.25">
      <c r="A46" s="169" t="s">
        <v>547</v>
      </c>
      <c r="B46" s="348">
        <v>0</v>
      </c>
      <c r="C46" s="349">
        <v>0</v>
      </c>
      <c r="D46" s="349">
        <v>0</v>
      </c>
      <c r="E46" s="349">
        <v>0</v>
      </c>
      <c r="F46" s="349">
        <v>0</v>
      </c>
      <c r="G46" s="349">
        <v>0</v>
      </c>
      <c r="H46" s="349">
        <v>0</v>
      </c>
      <c r="I46" s="350">
        <v>2</v>
      </c>
      <c r="J46" s="349">
        <v>2</v>
      </c>
      <c r="K46" s="349">
        <v>0</v>
      </c>
      <c r="L46" s="349">
        <v>4</v>
      </c>
      <c r="M46" s="349">
        <v>3</v>
      </c>
      <c r="N46" s="349">
        <v>0</v>
      </c>
      <c r="O46" s="349">
        <v>0</v>
      </c>
      <c r="P46" s="700">
        <v>0</v>
      </c>
      <c r="Q46" s="711">
        <f t="shared" si="8"/>
        <v>11</v>
      </c>
      <c r="R46" s="707">
        <f>SUM(Q46/Q49)</f>
        <v>5.774278215223097E-3</v>
      </c>
      <c r="T46" s="84"/>
      <c r="U46" s="84"/>
      <c r="V46" s="84"/>
      <c r="W46" s="84"/>
      <c r="X46" s="84"/>
      <c r="Y46" s="84"/>
      <c r="Z46" s="84"/>
      <c r="AA46" s="84"/>
      <c r="AB46" s="84"/>
      <c r="AC46" s="84"/>
      <c r="AD46" s="84"/>
      <c r="AE46" s="84"/>
      <c r="AF46" s="84"/>
      <c r="AG46" s="84"/>
      <c r="AH46" s="84"/>
      <c r="AI46" s="84"/>
      <c r="AJ46" s="84"/>
      <c r="AK46" s="84"/>
    </row>
    <row r="47" spans="1:37" s="1301" customFormat="1" ht="25.35" hidden="1" customHeight="1" x14ac:dyDescent="0.25">
      <c r="A47" s="169" t="s">
        <v>548</v>
      </c>
      <c r="B47" s="482">
        <v>0</v>
      </c>
      <c r="C47" s="483">
        <v>0</v>
      </c>
      <c r="D47" s="483">
        <v>0</v>
      </c>
      <c r="E47" s="483">
        <v>0</v>
      </c>
      <c r="F47" s="483">
        <v>0</v>
      </c>
      <c r="G47" s="483">
        <v>0</v>
      </c>
      <c r="H47" s="483">
        <v>0</v>
      </c>
      <c r="I47" s="483">
        <v>0</v>
      </c>
      <c r="J47" s="483">
        <v>0</v>
      </c>
      <c r="K47" s="483">
        <v>0</v>
      </c>
      <c r="L47" s="483">
        <v>0</v>
      </c>
      <c r="M47" s="483">
        <v>0</v>
      </c>
      <c r="N47" s="483">
        <v>0</v>
      </c>
      <c r="O47" s="483">
        <v>0</v>
      </c>
      <c r="P47" s="701">
        <v>0</v>
      </c>
      <c r="Q47" s="711">
        <f t="shared" si="8"/>
        <v>0</v>
      </c>
      <c r="R47" s="707">
        <f>SUM(Q47/Q49)</f>
        <v>0</v>
      </c>
      <c r="T47" s="84"/>
      <c r="U47" s="84"/>
      <c r="V47" s="84"/>
      <c r="W47" s="84"/>
      <c r="X47" s="84"/>
      <c r="Y47" s="84"/>
      <c r="Z47" s="84"/>
      <c r="AA47" s="84"/>
      <c r="AB47" s="84"/>
      <c r="AC47" s="84"/>
      <c r="AD47" s="84"/>
      <c r="AE47" s="84"/>
      <c r="AF47" s="84"/>
      <c r="AG47" s="84"/>
      <c r="AH47" s="84"/>
      <c r="AI47" s="84"/>
      <c r="AJ47" s="84"/>
      <c r="AK47" s="84"/>
    </row>
    <row r="48" spans="1:37" s="1301" customFormat="1" ht="25.35" hidden="1" customHeight="1" thickBot="1" x14ac:dyDescent="0.3">
      <c r="A48" s="170" t="s">
        <v>549</v>
      </c>
      <c r="B48" s="484">
        <v>0</v>
      </c>
      <c r="C48" s="485">
        <v>0</v>
      </c>
      <c r="D48" s="485">
        <v>0</v>
      </c>
      <c r="E48" s="485">
        <v>0</v>
      </c>
      <c r="F48" s="485">
        <v>0</v>
      </c>
      <c r="G48" s="485">
        <v>0</v>
      </c>
      <c r="H48" s="485">
        <v>0</v>
      </c>
      <c r="I48" s="411">
        <v>4</v>
      </c>
      <c r="J48" s="485">
        <v>0</v>
      </c>
      <c r="K48" s="485">
        <v>0</v>
      </c>
      <c r="L48" s="485">
        <v>4</v>
      </c>
      <c r="M48" s="485">
        <v>3</v>
      </c>
      <c r="N48" s="485">
        <v>0</v>
      </c>
      <c r="O48" s="485">
        <v>0</v>
      </c>
      <c r="P48" s="702">
        <v>0</v>
      </c>
      <c r="Q48" s="712">
        <f t="shared" si="8"/>
        <v>11</v>
      </c>
      <c r="R48" s="708">
        <f>SUM(Q48/Q49)</f>
        <v>5.774278215223097E-3</v>
      </c>
      <c r="T48" s="84"/>
      <c r="U48" s="84"/>
      <c r="V48" s="84"/>
      <c r="W48" s="84"/>
      <c r="X48" s="84"/>
      <c r="Y48" s="84"/>
      <c r="Z48" s="84"/>
      <c r="AA48" s="84"/>
      <c r="AB48" s="84"/>
      <c r="AC48" s="84"/>
      <c r="AD48" s="84"/>
      <c r="AE48" s="84"/>
      <c r="AF48" s="84"/>
      <c r="AG48" s="84"/>
      <c r="AH48" s="84"/>
      <c r="AI48" s="84"/>
      <c r="AJ48" s="84"/>
      <c r="AK48" s="84"/>
    </row>
    <row r="49" spans="1:37" s="1301" customFormat="1" ht="25.35" hidden="1" customHeight="1" thickTop="1" thickBot="1" x14ac:dyDescent="0.3">
      <c r="A49" s="171" t="s">
        <v>132</v>
      </c>
      <c r="B49" s="213">
        <f t="shared" ref="B49:P49" si="9">SUM(B45:B48)</f>
        <v>1</v>
      </c>
      <c r="C49" s="233">
        <f t="shared" si="9"/>
        <v>44</v>
      </c>
      <c r="D49" s="233">
        <f t="shared" si="9"/>
        <v>39</v>
      </c>
      <c r="E49" s="233">
        <f t="shared" si="9"/>
        <v>52</v>
      </c>
      <c r="F49" s="233">
        <f t="shared" si="9"/>
        <v>10</v>
      </c>
      <c r="G49" s="233">
        <f t="shared" si="9"/>
        <v>0</v>
      </c>
      <c r="H49" s="233">
        <f t="shared" si="9"/>
        <v>0</v>
      </c>
      <c r="I49" s="233">
        <f t="shared" si="9"/>
        <v>928</v>
      </c>
      <c r="J49" s="233">
        <f t="shared" si="9"/>
        <v>151</v>
      </c>
      <c r="K49" s="233">
        <f t="shared" si="9"/>
        <v>23</v>
      </c>
      <c r="L49" s="233">
        <f t="shared" si="9"/>
        <v>387</v>
      </c>
      <c r="M49" s="233">
        <f t="shared" si="9"/>
        <v>174</v>
      </c>
      <c r="N49" s="233">
        <f t="shared" si="9"/>
        <v>13</v>
      </c>
      <c r="O49" s="233">
        <f t="shared" si="9"/>
        <v>82</v>
      </c>
      <c r="P49" s="703">
        <f t="shared" si="9"/>
        <v>1</v>
      </c>
      <c r="Q49" s="713">
        <f t="shared" si="8"/>
        <v>1905</v>
      </c>
      <c r="R49" s="323">
        <f>SUM(R45:R48)</f>
        <v>1</v>
      </c>
      <c r="T49" s="84"/>
      <c r="U49" s="84"/>
      <c r="V49" s="84"/>
      <c r="W49" s="84"/>
      <c r="X49" s="84"/>
      <c r="Y49" s="84"/>
      <c r="Z49" s="84"/>
      <c r="AA49" s="84"/>
      <c r="AB49" s="84"/>
      <c r="AC49" s="84"/>
      <c r="AD49" s="84"/>
      <c r="AE49" s="84"/>
      <c r="AF49" s="84"/>
      <c r="AG49" s="84"/>
      <c r="AH49" s="84"/>
      <c r="AI49" s="84"/>
      <c r="AJ49" s="84"/>
      <c r="AK49" s="84"/>
    </row>
    <row r="50" spans="1:37" s="1301" customFormat="1" ht="25.35" hidden="1" customHeight="1" thickBot="1" x14ac:dyDescent="0.3">
      <c r="A50" s="91" t="s">
        <v>133</v>
      </c>
      <c r="B50" s="254">
        <f>SUM(B49/Q49)</f>
        <v>5.2493438320209973E-4</v>
      </c>
      <c r="C50" s="255">
        <f>SUM(C49/Q49)</f>
        <v>2.3097112860892388E-2</v>
      </c>
      <c r="D50" s="255">
        <f>SUM(D49/Q49)</f>
        <v>2.0472440944881889E-2</v>
      </c>
      <c r="E50" s="255">
        <f>SUM(E49/Q49)</f>
        <v>2.7296587926509186E-2</v>
      </c>
      <c r="F50" s="255">
        <f>SUM(F49/Q49)</f>
        <v>5.2493438320209973E-3</v>
      </c>
      <c r="G50" s="255">
        <f>SUM(G49/Q49)</f>
        <v>0</v>
      </c>
      <c r="H50" s="255">
        <f>SUM(H49/Q49)</f>
        <v>0</v>
      </c>
      <c r="I50" s="255">
        <f>SUM(I49/Q49)</f>
        <v>0.48713910761154855</v>
      </c>
      <c r="J50" s="255">
        <f>SUM(J49/Q49)</f>
        <v>7.9265091863517059E-2</v>
      </c>
      <c r="K50" s="255">
        <f>SUM(K49/Q49)</f>
        <v>1.2073490813648294E-2</v>
      </c>
      <c r="L50" s="255">
        <f>SUM(L49/Q49)</f>
        <v>0.20314960629921261</v>
      </c>
      <c r="M50" s="255">
        <f>SUM(M49/Q49)</f>
        <v>9.1338582677165353E-2</v>
      </c>
      <c r="N50" s="255">
        <f>SUM(N49/Q49)</f>
        <v>6.8241469816272965E-3</v>
      </c>
      <c r="O50" s="255">
        <f>SUM(O49/Q49)</f>
        <v>4.3044619422572178E-2</v>
      </c>
      <c r="P50" s="704">
        <f>SUM(P49/Q49)</f>
        <v>5.2493438320209973E-4</v>
      </c>
      <c r="Q50" s="714">
        <f t="shared" si="8"/>
        <v>1</v>
      </c>
      <c r="R50" s="709"/>
      <c r="T50" s="84"/>
      <c r="U50" s="84"/>
      <c r="V50" s="84"/>
      <c r="W50" s="84"/>
      <c r="X50" s="84"/>
      <c r="Y50" s="84"/>
      <c r="Z50" s="84"/>
      <c r="AA50" s="84"/>
      <c r="AB50" s="84"/>
      <c r="AC50" s="84"/>
      <c r="AD50" s="84"/>
      <c r="AE50" s="84"/>
      <c r="AF50" s="84"/>
      <c r="AG50" s="84"/>
      <c r="AH50" s="84"/>
      <c r="AI50" s="84"/>
      <c r="AJ50" s="84"/>
      <c r="AK50" s="84"/>
    </row>
    <row r="51" spans="1:37" s="1301" customFormat="1" ht="15.75" hidden="1" thickBot="1" x14ac:dyDescent="0.3">
      <c r="A51" s="2379" t="s">
        <v>205</v>
      </c>
      <c r="B51" s="2380"/>
      <c r="C51" s="2380"/>
      <c r="D51" s="2380"/>
      <c r="E51" s="2380"/>
      <c r="F51" s="2380"/>
      <c r="G51" s="2380"/>
      <c r="H51" s="2380"/>
      <c r="I51" s="2380"/>
      <c r="J51" s="2380"/>
      <c r="K51" s="2380"/>
      <c r="L51" s="2380"/>
      <c r="M51" s="2380"/>
      <c r="N51" s="2380"/>
      <c r="O51" s="2380"/>
      <c r="P51" s="2380"/>
      <c r="Q51" s="2380"/>
      <c r="R51" s="2381"/>
      <c r="T51" s="84"/>
      <c r="U51" s="84"/>
      <c r="V51" s="84"/>
      <c r="W51" s="84"/>
      <c r="X51" s="84"/>
      <c r="Y51" s="84"/>
      <c r="Z51" s="84"/>
      <c r="AA51" s="84"/>
      <c r="AB51" s="84"/>
      <c r="AC51" s="84"/>
      <c r="AD51" s="84"/>
      <c r="AE51" s="84"/>
      <c r="AF51" s="84"/>
      <c r="AG51" s="84"/>
      <c r="AH51" s="84"/>
      <c r="AI51" s="84"/>
      <c r="AJ51" s="84"/>
      <c r="AK51" s="84"/>
    </row>
    <row r="52" spans="1:37" s="32" customFormat="1" ht="59.25" hidden="1" thickBot="1" x14ac:dyDescent="0.3">
      <c r="A52" s="693"/>
      <c r="B52" s="695" t="s">
        <v>145</v>
      </c>
      <c r="C52" s="696" t="s">
        <v>146</v>
      </c>
      <c r="D52" s="696" t="s">
        <v>147</v>
      </c>
      <c r="E52" s="696" t="s">
        <v>148</v>
      </c>
      <c r="F52" s="696" t="s">
        <v>149</v>
      </c>
      <c r="G52" s="696" t="s">
        <v>150</v>
      </c>
      <c r="H52" s="696" t="s">
        <v>151</v>
      </c>
      <c r="I52" s="696" t="s">
        <v>152</v>
      </c>
      <c r="J52" s="696" t="s">
        <v>153</v>
      </c>
      <c r="K52" s="696" t="s">
        <v>154</v>
      </c>
      <c r="L52" s="696" t="s">
        <v>155</v>
      </c>
      <c r="M52" s="696" t="s">
        <v>156</v>
      </c>
      <c r="N52" s="696" t="s">
        <v>157</v>
      </c>
      <c r="O52" s="696" t="s">
        <v>158</v>
      </c>
      <c r="P52" s="698" t="s">
        <v>159</v>
      </c>
      <c r="Q52" s="74" t="s">
        <v>160</v>
      </c>
      <c r="R52" s="705" t="s">
        <v>161</v>
      </c>
      <c r="T52" s="1210"/>
      <c r="U52" s="1210"/>
      <c r="V52" s="1210"/>
      <c r="W52" s="1210"/>
      <c r="X52" s="1210"/>
      <c r="Y52" s="1210"/>
      <c r="Z52" s="1210"/>
      <c r="AA52" s="1210"/>
      <c r="AB52" s="1210"/>
      <c r="AC52" s="1210"/>
      <c r="AD52" s="1210"/>
      <c r="AE52" s="1210"/>
      <c r="AF52" s="1210"/>
      <c r="AG52" s="1210"/>
      <c r="AH52" s="1210"/>
      <c r="AI52" s="1210"/>
      <c r="AJ52" s="1210"/>
      <c r="AK52" s="1210"/>
    </row>
    <row r="53" spans="1:37" s="1301" customFormat="1" hidden="1" x14ac:dyDescent="0.25">
      <c r="A53" s="168" t="s">
        <v>546</v>
      </c>
      <c r="B53" s="344">
        <v>14</v>
      </c>
      <c r="C53" s="345">
        <v>43</v>
      </c>
      <c r="D53" s="345">
        <v>37</v>
      </c>
      <c r="E53" s="345">
        <v>41</v>
      </c>
      <c r="F53" s="345">
        <v>3</v>
      </c>
      <c r="G53" s="345">
        <v>0</v>
      </c>
      <c r="H53" s="345">
        <v>0</v>
      </c>
      <c r="I53" s="346">
        <v>797</v>
      </c>
      <c r="J53" s="345">
        <v>133</v>
      </c>
      <c r="K53" s="345">
        <v>24</v>
      </c>
      <c r="L53" s="345">
        <v>381</v>
      </c>
      <c r="M53" s="345">
        <v>159</v>
      </c>
      <c r="N53" s="345">
        <v>11</v>
      </c>
      <c r="O53" s="345">
        <v>49</v>
      </c>
      <c r="P53" s="699">
        <v>0</v>
      </c>
      <c r="Q53" s="1570">
        <v>1692</v>
      </c>
      <c r="R53" s="706">
        <f>SUM(Q53/Q57)</f>
        <v>0.98372093023255813</v>
      </c>
      <c r="T53" s="84"/>
      <c r="U53" s="84"/>
      <c r="V53" s="84"/>
      <c r="W53" s="84"/>
      <c r="X53" s="84"/>
      <c r="Y53" s="84"/>
      <c r="Z53" s="84"/>
      <c r="AA53" s="84"/>
      <c r="AB53" s="84"/>
      <c r="AC53" s="84"/>
      <c r="AD53" s="84"/>
      <c r="AE53" s="84"/>
      <c r="AF53" s="84"/>
      <c r="AG53" s="84"/>
      <c r="AH53" s="84"/>
      <c r="AI53" s="84"/>
      <c r="AJ53" s="84"/>
      <c r="AK53" s="84"/>
    </row>
    <row r="54" spans="1:37" s="1301" customFormat="1" hidden="1" x14ac:dyDescent="0.25">
      <c r="A54" s="169" t="s">
        <v>547</v>
      </c>
      <c r="B54" s="348">
        <v>0</v>
      </c>
      <c r="C54" s="349">
        <v>0</v>
      </c>
      <c r="D54" s="349">
        <v>1</v>
      </c>
      <c r="E54" s="349">
        <v>0</v>
      </c>
      <c r="F54" s="349">
        <v>0</v>
      </c>
      <c r="G54" s="349">
        <v>0</v>
      </c>
      <c r="H54" s="349">
        <v>0</v>
      </c>
      <c r="I54" s="350">
        <v>10</v>
      </c>
      <c r="J54" s="349">
        <v>1</v>
      </c>
      <c r="K54" s="349">
        <v>0</v>
      </c>
      <c r="L54" s="349">
        <v>3</v>
      </c>
      <c r="M54" s="349">
        <v>0</v>
      </c>
      <c r="N54" s="349">
        <v>1</v>
      </c>
      <c r="O54" s="349">
        <v>0</v>
      </c>
      <c r="P54" s="700">
        <v>0</v>
      </c>
      <c r="Q54" s="1571">
        <v>16</v>
      </c>
      <c r="R54" s="707">
        <f>SUM(Q54/Q57)</f>
        <v>9.3023255813953487E-3</v>
      </c>
      <c r="T54" s="84"/>
      <c r="U54" s="84"/>
      <c r="V54" s="84"/>
      <c r="W54" s="84"/>
      <c r="X54" s="84"/>
      <c r="Y54" s="84"/>
      <c r="Z54" s="84"/>
      <c r="AA54" s="84"/>
      <c r="AB54" s="84"/>
      <c r="AC54" s="84"/>
      <c r="AD54" s="84"/>
      <c r="AE54" s="84"/>
      <c r="AF54" s="84"/>
      <c r="AG54" s="84"/>
      <c r="AH54" s="84"/>
      <c r="AI54" s="84"/>
      <c r="AJ54" s="84"/>
      <c r="AK54" s="84"/>
    </row>
    <row r="55" spans="1:37" s="1301" customFormat="1" ht="25.5" hidden="1" x14ac:dyDescent="0.25">
      <c r="A55" s="169" t="s">
        <v>548</v>
      </c>
      <c r="B55" s="482">
        <v>0</v>
      </c>
      <c r="C55" s="483">
        <v>0</v>
      </c>
      <c r="D55" s="483">
        <v>0</v>
      </c>
      <c r="E55" s="483">
        <v>0</v>
      </c>
      <c r="F55" s="483">
        <v>0</v>
      </c>
      <c r="G55" s="483">
        <v>0</v>
      </c>
      <c r="H55" s="483">
        <v>0</v>
      </c>
      <c r="I55" s="483">
        <v>0</v>
      </c>
      <c r="J55" s="483">
        <v>0</v>
      </c>
      <c r="K55" s="483">
        <v>0</v>
      </c>
      <c r="L55" s="483">
        <v>0</v>
      </c>
      <c r="M55" s="483">
        <v>0</v>
      </c>
      <c r="N55" s="483">
        <v>0</v>
      </c>
      <c r="O55" s="483">
        <v>0</v>
      </c>
      <c r="P55" s="701">
        <v>0</v>
      </c>
      <c r="Q55" s="1571">
        <v>0</v>
      </c>
      <c r="R55" s="707">
        <f>SUM(Q55/Q57)</f>
        <v>0</v>
      </c>
      <c r="T55" s="84"/>
      <c r="U55" s="84"/>
      <c r="V55" s="84"/>
      <c r="W55" s="84"/>
      <c r="X55" s="84"/>
      <c r="Y55" s="84"/>
      <c r="Z55" s="84"/>
      <c r="AA55" s="84"/>
      <c r="AB55" s="84"/>
      <c r="AC55" s="84"/>
      <c r="AD55" s="84"/>
      <c r="AE55" s="84"/>
      <c r="AF55" s="84"/>
      <c r="AG55" s="84"/>
      <c r="AH55" s="84"/>
      <c r="AI55" s="84"/>
      <c r="AJ55" s="84"/>
      <c r="AK55" s="84"/>
    </row>
    <row r="56" spans="1:37" s="1301" customFormat="1" ht="15.75" hidden="1" thickBot="1" x14ac:dyDescent="0.3">
      <c r="A56" s="170" t="s">
        <v>549</v>
      </c>
      <c r="B56" s="484">
        <v>0</v>
      </c>
      <c r="C56" s="485">
        <v>0</v>
      </c>
      <c r="D56" s="485">
        <v>0</v>
      </c>
      <c r="E56" s="485">
        <v>0</v>
      </c>
      <c r="F56" s="485">
        <v>0</v>
      </c>
      <c r="G56" s="485">
        <v>0</v>
      </c>
      <c r="H56" s="485">
        <v>0</v>
      </c>
      <c r="I56" s="411">
        <v>0</v>
      </c>
      <c r="J56" s="485">
        <v>0</v>
      </c>
      <c r="K56" s="485">
        <v>0</v>
      </c>
      <c r="L56" s="485">
        <v>11</v>
      </c>
      <c r="M56" s="485">
        <v>1</v>
      </c>
      <c r="N56" s="485">
        <v>0</v>
      </c>
      <c r="O56" s="485">
        <v>0</v>
      </c>
      <c r="P56" s="702">
        <v>0</v>
      </c>
      <c r="Q56" s="1572">
        <v>12</v>
      </c>
      <c r="R56" s="708">
        <f>SUM(Q56/Q57)</f>
        <v>6.9767441860465115E-3</v>
      </c>
      <c r="T56" s="84"/>
      <c r="U56" s="84"/>
      <c r="V56" s="84"/>
      <c r="W56" s="84"/>
      <c r="X56" s="84"/>
      <c r="Y56" s="84"/>
      <c r="Z56" s="84"/>
      <c r="AA56" s="84"/>
      <c r="AB56" s="84"/>
      <c r="AC56" s="84"/>
      <c r="AD56" s="84"/>
      <c r="AE56" s="84"/>
      <c r="AF56" s="84"/>
      <c r="AG56" s="84"/>
      <c r="AH56" s="84"/>
      <c r="AI56" s="84"/>
      <c r="AJ56" s="84"/>
      <c r="AK56" s="84"/>
    </row>
    <row r="57" spans="1:37" s="1301" customFormat="1" ht="16.5" hidden="1" thickTop="1" thickBot="1" x14ac:dyDescent="0.3">
      <c r="A57" s="171" t="s">
        <v>132</v>
      </c>
      <c r="B57" s="213">
        <f t="shared" ref="B57:P57" si="10">SUM(B53:B56)</f>
        <v>14</v>
      </c>
      <c r="C57" s="233">
        <f t="shared" si="10"/>
        <v>43</v>
      </c>
      <c r="D57" s="233">
        <f t="shared" si="10"/>
        <v>38</v>
      </c>
      <c r="E57" s="233">
        <f t="shared" si="10"/>
        <v>41</v>
      </c>
      <c r="F57" s="233">
        <f t="shared" si="10"/>
        <v>3</v>
      </c>
      <c r="G57" s="233">
        <f t="shared" si="10"/>
        <v>0</v>
      </c>
      <c r="H57" s="233">
        <f t="shared" si="10"/>
        <v>0</v>
      </c>
      <c r="I57" s="233">
        <f t="shared" si="10"/>
        <v>807</v>
      </c>
      <c r="J57" s="233">
        <f t="shared" si="10"/>
        <v>134</v>
      </c>
      <c r="K57" s="233">
        <f t="shared" si="10"/>
        <v>24</v>
      </c>
      <c r="L57" s="233">
        <f t="shared" si="10"/>
        <v>395</v>
      </c>
      <c r="M57" s="233">
        <f t="shared" si="10"/>
        <v>160</v>
      </c>
      <c r="N57" s="233">
        <f t="shared" si="10"/>
        <v>12</v>
      </c>
      <c r="O57" s="233">
        <f t="shared" si="10"/>
        <v>49</v>
      </c>
      <c r="P57" s="703">
        <f t="shared" si="10"/>
        <v>0</v>
      </c>
      <c r="Q57" s="713">
        <f>SUM(B57:P57)</f>
        <v>1720</v>
      </c>
      <c r="R57" s="323">
        <f>SUM(R53:R56)</f>
        <v>1</v>
      </c>
      <c r="T57" s="84"/>
      <c r="U57" s="84"/>
      <c r="V57" s="84"/>
      <c r="W57" s="84"/>
      <c r="X57" s="84"/>
      <c r="Y57" s="84"/>
      <c r="Z57" s="84"/>
      <c r="AA57" s="84"/>
      <c r="AB57" s="84"/>
      <c r="AC57" s="84"/>
      <c r="AD57" s="84"/>
      <c r="AE57" s="84"/>
      <c r="AF57" s="84"/>
      <c r="AG57" s="84"/>
      <c r="AH57" s="84"/>
      <c r="AI57" s="84"/>
      <c r="AJ57" s="84"/>
      <c r="AK57" s="84"/>
    </row>
    <row r="58" spans="1:37" s="1301" customFormat="1" ht="15.75" hidden="1" thickBot="1" x14ac:dyDescent="0.3">
      <c r="A58" s="91" t="s">
        <v>133</v>
      </c>
      <c r="B58" s="254">
        <f>SUM(B57/Q57)</f>
        <v>8.1395348837209301E-3</v>
      </c>
      <c r="C58" s="255">
        <f>SUM(C57/Q57)</f>
        <v>2.5000000000000001E-2</v>
      </c>
      <c r="D58" s="255">
        <f>SUM(D57/Q57)</f>
        <v>2.2093023255813953E-2</v>
      </c>
      <c r="E58" s="255">
        <f>SUM(E57/Q57)</f>
        <v>2.3837209302325583E-2</v>
      </c>
      <c r="F58" s="255">
        <f>SUM(F57/Q57)</f>
        <v>1.7441860465116279E-3</v>
      </c>
      <c r="G58" s="255">
        <f>SUM(G57/Q57)</f>
        <v>0</v>
      </c>
      <c r="H58" s="255">
        <f>SUM(H57/Q57)</f>
        <v>0</v>
      </c>
      <c r="I58" s="255">
        <f>SUM(I57/Q57)</f>
        <v>0.46918604651162793</v>
      </c>
      <c r="J58" s="255">
        <f>SUM(J57/Q57)</f>
        <v>7.7906976744186049E-2</v>
      </c>
      <c r="K58" s="255">
        <f>SUM(K57/Q57)</f>
        <v>1.3953488372093023E-2</v>
      </c>
      <c r="L58" s="255">
        <f>SUM(L57/Q57)</f>
        <v>0.22965116279069767</v>
      </c>
      <c r="M58" s="255">
        <f>SUM(M57/Q57)</f>
        <v>9.3023255813953487E-2</v>
      </c>
      <c r="N58" s="255">
        <f>SUM(N57/Q57)</f>
        <v>6.9767441860465115E-3</v>
      </c>
      <c r="O58" s="255">
        <f>SUM(O57/Q57)</f>
        <v>2.8488372093023257E-2</v>
      </c>
      <c r="P58" s="704">
        <f>SUM(P57/Q57)</f>
        <v>0</v>
      </c>
      <c r="Q58" s="714">
        <f>SUM(B58:P58)</f>
        <v>1</v>
      </c>
      <c r="R58" s="709"/>
      <c r="T58" s="84"/>
      <c r="U58" s="84"/>
      <c r="V58" s="84"/>
      <c r="W58" s="84"/>
      <c r="X58" s="84"/>
      <c r="Y58" s="84"/>
      <c r="Z58" s="84"/>
      <c r="AA58" s="84"/>
      <c r="AB58" s="84"/>
      <c r="AC58" s="84"/>
      <c r="AD58" s="84"/>
      <c r="AE58" s="84"/>
      <c r="AF58" s="84"/>
      <c r="AG58" s="84"/>
      <c r="AH58" s="84"/>
      <c r="AI58" s="84"/>
      <c r="AJ58" s="84"/>
      <c r="AK58" s="84"/>
    </row>
    <row r="59" spans="1:37" ht="15.75" hidden="1" thickBot="1" x14ac:dyDescent="0.3">
      <c r="A59" s="1301"/>
      <c r="B59" s="1301"/>
      <c r="C59" s="1301"/>
      <c r="D59" s="1301"/>
      <c r="E59" s="1301"/>
      <c r="F59" s="1301"/>
      <c r="G59" s="1301"/>
      <c r="H59" s="1301"/>
      <c r="I59" s="1301"/>
      <c r="J59" s="1301"/>
      <c r="K59" s="1301"/>
      <c r="L59" s="1301"/>
      <c r="M59" s="1301"/>
      <c r="N59" s="1301"/>
      <c r="O59" s="1301"/>
      <c r="P59" s="1301"/>
      <c r="Q59" s="1301"/>
      <c r="R59" s="1301"/>
      <c r="S59" s="1301"/>
    </row>
    <row r="60" spans="1:37" s="1301" customFormat="1" ht="15.75" hidden="1" thickBot="1" x14ac:dyDescent="0.3">
      <c r="A60" s="2379" t="s">
        <v>137</v>
      </c>
      <c r="B60" s="2380"/>
      <c r="C60" s="2380"/>
      <c r="D60" s="2380"/>
      <c r="E60" s="2380"/>
      <c r="F60" s="2380"/>
      <c r="G60" s="2380"/>
      <c r="H60" s="2380"/>
      <c r="I60" s="2380"/>
      <c r="J60" s="2380"/>
      <c r="K60" s="2380"/>
      <c r="L60" s="2380"/>
      <c r="M60" s="2380"/>
      <c r="N60" s="2380"/>
      <c r="O60" s="2380"/>
      <c r="P60" s="2380"/>
      <c r="Q60" s="2380"/>
      <c r="R60" s="2381"/>
      <c r="T60" s="84"/>
      <c r="U60" s="84"/>
      <c r="V60" s="84"/>
      <c r="W60" s="84"/>
      <c r="X60" s="84"/>
      <c r="Y60" s="84"/>
      <c r="Z60" s="84"/>
      <c r="AA60" s="84"/>
      <c r="AB60" s="84"/>
      <c r="AC60" s="84"/>
      <c r="AD60" s="84"/>
      <c r="AE60" s="84"/>
      <c r="AF60" s="84"/>
      <c r="AG60" s="84"/>
      <c r="AH60" s="84"/>
      <c r="AI60" s="84"/>
      <c r="AJ60" s="84"/>
      <c r="AK60" s="84"/>
    </row>
    <row r="61" spans="1:37" s="32" customFormat="1" ht="59.25" hidden="1" thickBot="1" x14ac:dyDescent="0.3">
      <c r="A61" s="693"/>
      <c r="B61" s="695" t="s">
        <v>145</v>
      </c>
      <c r="C61" s="696" t="s">
        <v>146</v>
      </c>
      <c r="D61" s="696" t="s">
        <v>147</v>
      </c>
      <c r="E61" s="696" t="s">
        <v>148</v>
      </c>
      <c r="F61" s="696" t="s">
        <v>149</v>
      </c>
      <c r="G61" s="696" t="s">
        <v>150</v>
      </c>
      <c r="H61" s="696" t="s">
        <v>151</v>
      </c>
      <c r="I61" s="696" t="s">
        <v>152</v>
      </c>
      <c r="J61" s="696" t="s">
        <v>153</v>
      </c>
      <c r="K61" s="696" t="s">
        <v>154</v>
      </c>
      <c r="L61" s="696" t="s">
        <v>155</v>
      </c>
      <c r="M61" s="696" t="s">
        <v>156</v>
      </c>
      <c r="N61" s="696" t="s">
        <v>157</v>
      </c>
      <c r="O61" s="696" t="s">
        <v>158</v>
      </c>
      <c r="P61" s="698" t="s">
        <v>159</v>
      </c>
      <c r="Q61" s="74" t="s">
        <v>160</v>
      </c>
      <c r="R61" s="705" t="s">
        <v>161</v>
      </c>
      <c r="T61" s="1210"/>
      <c r="U61" s="1210"/>
      <c r="V61" s="1210"/>
      <c r="W61" s="1210"/>
      <c r="X61" s="1210"/>
      <c r="Y61" s="1210"/>
      <c r="Z61" s="1210"/>
      <c r="AA61" s="1210"/>
      <c r="AB61" s="1210"/>
      <c r="AC61" s="1210"/>
      <c r="AD61" s="1210"/>
      <c r="AE61" s="1210"/>
      <c r="AF61" s="1210"/>
      <c r="AG61" s="1210"/>
      <c r="AH61" s="1210"/>
      <c r="AI61" s="1210"/>
      <c r="AJ61" s="1210"/>
      <c r="AK61" s="1210"/>
    </row>
    <row r="62" spans="1:37" s="1301" customFormat="1" hidden="1" x14ac:dyDescent="0.25">
      <c r="A62" s="168" t="s">
        <v>546</v>
      </c>
      <c r="B62" s="344">
        <v>2</v>
      </c>
      <c r="C62" s="345">
        <v>47</v>
      </c>
      <c r="D62" s="345">
        <v>62</v>
      </c>
      <c r="E62" s="345">
        <v>18</v>
      </c>
      <c r="F62" s="345">
        <v>3</v>
      </c>
      <c r="G62" s="345">
        <v>0</v>
      </c>
      <c r="H62" s="345">
        <v>8</v>
      </c>
      <c r="I62" s="346">
        <v>799</v>
      </c>
      <c r="J62" s="345">
        <v>165</v>
      </c>
      <c r="K62" s="345">
        <v>24</v>
      </c>
      <c r="L62" s="345">
        <v>320</v>
      </c>
      <c r="M62" s="345">
        <v>122</v>
      </c>
      <c r="N62" s="345">
        <v>0</v>
      </c>
      <c r="O62" s="345">
        <v>91</v>
      </c>
      <c r="P62" s="699">
        <v>7</v>
      </c>
      <c r="Q62" s="710">
        <f t="shared" ref="Q62:Q67" si="11">SUM(B62:P62)</f>
        <v>1668</v>
      </c>
      <c r="R62" s="706">
        <f>SUM(Q62/Q66)</f>
        <v>0.99760765550239239</v>
      </c>
      <c r="T62" s="84"/>
      <c r="U62" s="84"/>
      <c r="V62" s="84"/>
      <c r="W62" s="84"/>
      <c r="X62" s="84"/>
      <c r="Y62" s="84"/>
      <c r="Z62" s="84"/>
      <c r="AA62" s="84"/>
      <c r="AB62" s="84"/>
      <c r="AC62" s="84"/>
      <c r="AD62" s="84"/>
      <c r="AE62" s="84"/>
      <c r="AF62" s="84"/>
      <c r="AG62" s="84"/>
      <c r="AH62" s="84"/>
      <c r="AI62" s="84"/>
      <c r="AJ62" s="84"/>
      <c r="AK62" s="84"/>
    </row>
    <row r="63" spans="1:37" s="1301" customFormat="1" hidden="1" x14ac:dyDescent="0.25">
      <c r="A63" s="169" t="s">
        <v>547</v>
      </c>
      <c r="B63" s="348">
        <v>0</v>
      </c>
      <c r="C63" s="349">
        <v>0</v>
      </c>
      <c r="D63" s="349">
        <v>0</v>
      </c>
      <c r="E63" s="349">
        <v>0</v>
      </c>
      <c r="F63" s="349">
        <v>0</v>
      </c>
      <c r="G63" s="349">
        <v>0</v>
      </c>
      <c r="H63" s="349">
        <v>0</v>
      </c>
      <c r="I63" s="350">
        <v>0</v>
      </c>
      <c r="J63" s="349">
        <v>0</v>
      </c>
      <c r="K63" s="349">
        <v>0</v>
      </c>
      <c r="L63" s="349">
        <v>1</v>
      </c>
      <c r="M63" s="349">
        <v>2</v>
      </c>
      <c r="N63" s="349">
        <v>0</v>
      </c>
      <c r="O63" s="349">
        <v>0</v>
      </c>
      <c r="P63" s="700">
        <v>0</v>
      </c>
      <c r="Q63" s="711">
        <f t="shared" si="11"/>
        <v>3</v>
      </c>
      <c r="R63" s="707">
        <f>SUM(Q63/Q66)</f>
        <v>1.7942583732057417E-3</v>
      </c>
      <c r="T63" s="84"/>
      <c r="U63" s="84"/>
      <c r="V63" s="84"/>
      <c r="W63" s="84"/>
      <c r="X63" s="84"/>
      <c r="Y63" s="84"/>
      <c r="Z63" s="84"/>
      <c r="AA63" s="84"/>
      <c r="AB63" s="84"/>
      <c r="AC63" s="84"/>
      <c r="AD63" s="84"/>
      <c r="AE63" s="84"/>
      <c r="AF63" s="84"/>
      <c r="AG63" s="84"/>
      <c r="AH63" s="84"/>
      <c r="AI63" s="84"/>
      <c r="AJ63" s="84"/>
      <c r="AK63" s="84"/>
    </row>
    <row r="64" spans="1:37" s="1301" customFormat="1" ht="25.5" hidden="1" x14ac:dyDescent="0.25">
      <c r="A64" s="169" t="s">
        <v>548</v>
      </c>
      <c r="B64" s="348">
        <v>0</v>
      </c>
      <c r="C64" s="349">
        <v>0</v>
      </c>
      <c r="D64" s="349">
        <v>0</v>
      </c>
      <c r="E64" s="349">
        <v>0</v>
      </c>
      <c r="F64" s="349">
        <v>0</v>
      </c>
      <c r="G64" s="349">
        <v>0</v>
      </c>
      <c r="H64" s="349">
        <v>0</v>
      </c>
      <c r="I64" s="350">
        <v>0</v>
      </c>
      <c r="J64" s="349">
        <v>0</v>
      </c>
      <c r="K64" s="349">
        <v>0</v>
      </c>
      <c r="L64" s="349">
        <v>0</v>
      </c>
      <c r="M64" s="349">
        <v>0</v>
      </c>
      <c r="N64" s="349">
        <v>0</v>
      </c>
      <c r="O64" s="349">
        <v>0</v>
      </c>
      <c r="P64" s="701">
        <v>0</v>
      </c>
      <c r="Q64" s="711">
        <f t="shared" si="11"/>
        <v>0</v>
      </c>
      <c r="R64" s="707">
        <f>SUM(Q64/Q66)</f>
        <v>0</v>
      </c>
      <c r="T64" s="84"/>
      <c r="U64" s="84"/>
      <c r="V64" s="84"/>
      <c r="W64" s="84"/>
      <c r="X64" s="84"/>
      <c r="Y64" s="84"/>
      <c r="Z64" s="84"/>
      <c r="AA64" s="84"/>
      <c r="AB64" s="84"/>
      <c r="AC64" s="84"/>
      <c r="AD64" s="84"/>
      <c r="AE64" s="84"/>
      <c r="AF64" s="84"/>
      <c r="AG64" s="84"/>
      <c r="AH64" s="84"/>
      <c r="AI64" s="84"/>
      <c r="AJ64" s="84"/>
      <c r="AK64" s="84"/>
    </row>
    <row r="65" spans="1:38" s="1301" customFormat="1" ht="15.75" hidden="1" thickBot="1" x14ac:dyDescent="0.3">
      <c r="A65" s="170" t="s">
        <v>549</v>
      </c>
      <c r="B65" s="484">
        <v>0</v>
      </c>
      <c r="C65" s="485">
        <v>0</v>
      </c>
      <c r="D65" s="485">
        <v>0</v>
      </c>
      <c r="E65" s="485">
        <v>0</v>
      </c>
      <c r="F65" s="485">
        <v>0</v>
      </c>
      <c r="G65" s="485">
        <v>0</v>
      </c>
      <c r="H65" s="485">
        <v>0</v>
      </c>
      <c r="I65" s="411">
        <v>1</v>
      </c>
      <c r="J65" s="485">
        <v>0</v>
      </c>
      <c r="K65" s="485">
        <v>0</v>
      </c>
      <c r="L65" s="485">
        <v>0</v>
      </c>
      <c r="M65" s="485">
        <v>0</v>
      </c>
      <c r="N65" s="485">
        <v>0</v>
      </c>
      <c r="O65" s="485">
        <v>0</v>
      </c>
      <c r="P65" s="702">
        <v>0</v>
      </c>
      <c r="Q65" s="712">
        <f t="shared" si="11"/>
        <v>1</v>
      </c>
      <c r="R65" s="708">
        <f>SUM(Q65/Q66)</f>
        <v>5.9808612440191385E-4</v>
      </c>
      <c r="T65" s="84"/>
      <c r="U65" s="84"/>
      <c r="V65" s="84"/>
      <c r="W65" s="84"/>
      <c r="X65" s="84"/>
      <c r="Y65" s="84"/>
      <c r="Z65" s="84"/>
      <c r="AA65" s="84"/>
      <c r="AB65" s="84"/>
      <c r="AC65" s="84"/>
      <c r="AD65" s="84"/>
      <c r="AE65" s="84"/>
      <c r="AF65" s="84"/>
      <c r="AG65" s="84"/>
      <c r="AH65" s="84"/>
      <c r="AI65" s="84"/>
      <c r="AJ65" s="84"/>
      <c r="AK65" s="84"/>
    </row>
    <row r="66" spans="1:38" s="1301" customFormat="1" ht="16.5" hidden="1" thickTop="1" thickBot="1" x14ac:dyDescent="0.3">
      <c r="A66" s="171" t="s">
        <v>132</v>
      </c>
      <c r="B66" s="213">
        <f t="shared" ref="B66:P66" si="12">SUM(B62:B65)</f>
        <v>2</v>
      </c>
      <c r="C66" s="233">
        <f t="shared" si="12"/>
        <v>47</v>
      </c>
      <c r="D66" s="233">
        <f t="shared" si="12"/>
        <v>62</v>
      </c>
      <c r="E66" s="233">
        <f t="shared" si="12"/>
        <v>18</v>
      </c>
      <c r="F66" s="233">
        <f t="shared" si="12"/>
        <v>3</v>
      </c>
      <c r="G66" s="233">
        <f t="shared" si="12"/>
        <v>0</v>
      </c>
      <c r="H66" s="233">
        <f t="shared" si="12"/>
        <v>8</v>
      </c>
      <c r="I66" s="233">
        <f t="shared" si="12"/>
        <v>800</v>
      </c>
      <c r="J66" s="233">
        <f t="shared" si="12"/>
        <v>165</v>
      </c>
      <c r="K66" s="233">
        <f t="shared" si="12"/>
        <v>24</v>
      </c>
      <c r="L66" s="233">
        <f t="shared" si="12"/>
        <v>321</v>
      </c>
      <c r="M66" s="233">
        <f t="shared" si="12"/>
        <v>124</v>
      </c>
      <c r="N66" s="233">
        <f t="shared" si="12"/>
        <v>0</v>
      </c>
      <c r="O66" s="233">
        <f t="shared" si="12"/>
        <v>91</v>
      </c>
      <c r="P66" s="703">
        <f t="shared" si="12"/>
        <v>7</v>
      </c>
      <c r="Q66" s="713">
        <f t="shared" si="11"/>
        <v>1672</v>
      </c>
      <c r="R66" s="323">
        <f>SUM(R62:R65)</f>
        <v>1</v>
      </c>
      <c r="T66" s="84"/>
      <c r="U66" s="84"/>
      <c r="V66" s="84"/>
      <c r="W66" s="84"/>
      <c r="X66" s="84"/>
      <c r="Y66" s="84"/>
      <c r="Z66" s="84"/>
      <c r="AA66" s="84"/>
      <c r="AB66" s="84"/>
      <c r="AC66" s="84"/>
      <c r="AD66" s="84"/>
      <c r="AE66" s="84"/>
      <c r="AF66" s="84"/>
      <c r="AG66" s="84"/>
      <c r="AH66" s="84"/>
      <c r="AI66" s="84"/>
      <c r="AJ66" s="84"/>
      <c r="AK66" s="84"/>
    </row>
    <row r="67" spans="1:38" s="1301" customFormat="1" ht="15.75" hidden="1" thickBot="1" x14ac:dyDescent="0.3">
      <c r="A67" s="91" t="s">
        <v>133</v>
      </c>
      <c r="B67" s="254">
        <f>SUM(B66/Q66)</f>
        <v>1.1961722488038277E-3</v>
      </c>
      <c r="C67" s="255">
        <f>SUM(C66/Q66)</f>
        <v>2.8110047846889953E-2</v>
      </c>
      <c r="D67" s="255">
        <f>SUM(D66/Q66)</f>
        <v>3.7081339712918659E-2</v>
      </c>
      <c r="E67" s="255">
        <f>SUM(E66/Q66)</f>
        <v>1.076555023923445E-2</v>
      </c>
      <c r="F67" s="255">
        <f>SUM(F66/Q66)</f>
        <v>1.7942583732057417E-3</v>
      </c>
      <c r="G67" s="255">
        <f>SUM(G66/Q66)</f>
        <v>0</v>
      </c>
      <c r="H67" s="255">
        <f>SUM(H66/Q66)</f>
        <v>4.7846889952153108E-3</v>
      </c>
      <c r="I67" s="255">
        <f>SUM(I66/Q66)</f>
        <v>0.4784688995215311</v>
      </c>
      <c r="J67" s="255">
        <f>SUM(J66/Q66)</f>
        <v>9.8684210526315791E-2</v>
      </c>
      <c r="K67" s="255">
        <f>SUM(K66/Q66)</f>
        <v>1.4354066985645933E-2</v>
      </c>
      <c r="L67" s="255">
        <f>SUM(L66/Q66)</f>
        <v>0.19198564593301434</v>
      </c>
      <c r="M67" s="255">
        <f>SUM(M66/Q66)</f>
        <v>7.4162679425837319E-2</v>
      </c>
      <c r="N67" s="255">
        <f>SUM(N66/Q66)</f>
        <v>0</v>
      </c>
      <c r="O67" s="255">
        <f>SUM(O66/Q66)</f>
        <v>5.4425837320574162E-2</v>
      </c>
      <c r="P67" s="704">
        <f>SUM(P66/Q66)</f>
        <v>4.1866028708133973E-3</v>
      </c>
      <c r="Q67" s="714">
        <f t="shared" si="11"/>
        <v>1</v>
      </c>
      <c r="R67" s="709"/>
      <c r="T67" s="84"/>
      <c r="U67" s="84"/>
      <c r="V67" s="84"/>
      <c r="W67" s="84"/>
      <c r="X67" s="84"/>
      <c r="Y67" s="84"/>
      <c r="Z67" s="84"/>
      <c r="AA67" s="84"/>
      <c r="AB67" s="84"/>
      <c r="AC67" s="84"/>
      <c r="AD67" s="84"/>
      <c r="AE67" s="84"/>
      <c r="AF67" s="84"/>
      <c r="AG67" s="84"/>
      <c r="AH67" s="84"/>
      <c r="AI67" s="84"/>
      <c r="AJ67" s="84"/>
      <c r="AK67" s="84"/>
    </row>
    <row r="68" spans="1:38" s="1301" customFormat="1" ht="15.75" hidden="1" thickBot="1" x14ac:dyDescent="0.3">
      <c r="T68" s="84"/>
      <c r="U68" s="84"/>
      <c r="V68" s="84"/>
      <c r="W68" s="84"/>
      <c r="X68" s="84"/>
      <c r="Y68" s="84"/>
      <c r="Z68" s="84"/>
      <c r="AA68" s="84"/>
      <c r="AB68" s="84"/>
      <c r="AC68" s="84"/>
      <c r="AD68" s="84"/>
      <c r="AE68" s="84"/>
      <c r="AF68" s="84"/>
      <c r="AG68" s="84"/>
      <c r="AH68" s="84"/>
      <c r="AI68" s="84"/>
      <c r="AJ68" s="84"/>
      <c r="AK68" s="84"/>
    </row>
    <row r="69" spans="1:38" s="197" customFormat="1" ht="15.75" hidden="1" thickBot="1" x14ac:dyDescent="0.3">
      <c r="A69" s="2379" t="s">
        <v>139</v>
      </c>
      <c r="B69" s="2380"/>
      <c r="C69" s="2380"/>
      <c r="D69" s="2380"/>
      <c r="E69" s="2380"/>
      <c r="F69" s="2380"/>
      <c r="G69" s="2380"/>
      <c r="H69" s="2380"/>
      <c r="I69" s="2380"/>
      <c r="J69" s="2380"/>
      <c r="K69" s="2380"/>
      <c r="L69" s="2380"/>
      <c r="M69" s="2380"/>
      <c r="N69" s="2380"/>
      <c r="O69" s="2380"/>
      <c r="P69" s="2380"/>
      <c r="Q69" s="2380"/>
      <c r="R69" s="2381"/>
      <c r="S69" s="1301"/>
      <c r="T69" s="84"/>
      <c r="U69" s="84"/>
      <c r="V69" s="84"/>
      <c r="W69" s="84"/>
      <c r="X69" s="84"/>
      <c r="Y69" s="84"/>
      <c r="Z69" s="84"/>
      <c r="AA69" s="84"/>
      <c r="AB69" s="84"/>
      <c r="AC69" s="84"/>
      <c r="AD69" s="84"/>
      <c r="AE69" s="84"/>
      <c r="AF69" s="84"/>
      <c r="AG69" s="84"/>
      <c r="AH69" s="84"/>
      <c r="AI69" s="84"/>
      <c r="AJ69" s="84"/>
      <c r="AK69" s="84"/>
      <c r="AL69" s="1301"/>
    </row>
    <row r="70" spans="1:38" s="32" customFormat="1" ht="59.25" hidden="1" thickBot="1" x14ac:dyDescent="0.3">
      <c r="A70" s="693"/>
      <c r="B70" s="1309" t="s">
        <v>145</v>
      </c>
      <c r="C70" s="1310" t="s">
        <v>146</v>
      </c>
      <c r="D70" s="1310" t="s">
        <v>147</v>
      </c>
      <c r="E70" s="1310" t="s">
        <v>148</v>
      </c>
      <c r="F70" s="1310" t="s">
        <v>149</v>
      </c>
      <c r="G70" s="1310" t="s">
        <v>150</v>
      </c>
      <c r="H70" s="1310" t="s">
        <v>151</v>
      </c>
      <c r="I70" s="1310" t="s">
        <v>152</v>
      </c>
      <c r="J70" s="1310" t="s">
        <v>153</v>
      </c>
      <c r="K70" s="1310" t="s">
        <v>154</v>
      </c>
      <c r="L70" s="1310" t="s">
        <v>155</v>
      </c>
      <c r="M70" s="1310" t="s">
        <v>156</v>
      </c>
      <c r="N70" s="1310" t="s">
        <v>157</v>
      </c>
      <c r="O70" s="1310" t="s">
        <v>158</v>
      </c>
      <c r="P70" s="1311" t="s">
        <v>159</v>
      </c>
      <c r="Q70" s="74" t="s">
        <v>160</v>
      </c>
      <c r="R70" s="705" t="s">
        <v>161</v>
      </c>
      <c r="T70" s="1210"/>
      <c r="U70" s="1210"/>
      <c r="V70" s="1210"/>
      <c r="W70" s="1210"/>
      <c r="X70" s="1210"/>
      <c r="Y70" s="1210"/>
      <c r="Z70" s="1210"/>
      <c r="AA70" s="1210"/>
      <c r="AB70" s="1210"/>
      <c r="AC70" s="1210"/>
      <c r="AD70" s="1210"/>
      <c r="AE70" s="1210"/>
      <c r="AF70" s="1210"/>
      <c r="AG70" s="1210"/>
      <c r="AH70" s="1210"/>
      <c r="AI70" s="1210"/>
      <c r="AJ70" s="1210"/>
      <c r="AK70" s="1210"/>
    </row>
    <row r="71" spans="1:38" s="197" customFormat="1" hidden="1" x14ac:dyDescent="0.25">
      <c r="A71" s="168" t="s">
        <v>546</v>
      </c>
      <c r="B71" s="1363">
        <v>8</v>
      </c>
      <c r="C71" s="1364">
        <v>56</v>
      </c>
      <c r="D71" s="1364">
        <v>39</v>
      </c>
      <c r="E71" s="1364">
        <v>20</v>
      </c>
      <c r="F71" s="1364">
        <v>7</v>
      </c>
      <c r="G71" s="1364">
        <v>0</v>
      </c>
      <c r="H71" s="1364">
        <v>4</v>
      </c>
      <c r="I71" s="1364">
        <v>815</v>
      </c>
      <c r="J71" s="1364">
        <v>142</v>
      </c>
      <c r="K71" s="1364">
        <v>18</v>
      </c>
      <c r="L71" s="1364">
        <v>308</v>
      </c>
      <c r="M71" s="1364">
        <v>136</v>
      </c>
      <c r="N71" s="1364">
        <v>5</v>
      </c>
      <c r="O71" s="1364">
        <v>78</v>
      </c>
      <c r="P71" s="1365">
        <v>8</v>
      </c>
      <c r="Q71" s="1366">
        <f t="shared" ref="Q71:Q76" si="13">SUM(B71:P71)</f>
        <v>1644</v>
      </c>
      <c r="R71" s="1367">
        <f>SUM(Q71/Q75)</f>
        <v>0.99576014536644453</v>
      </c>
      <c r="S71" s="1301"/>
      <c r="T71" s="84"/>
      <c r="U71" s="84"/>
      <c r="V71" s="84"/>
      <c r="W71" s="84"/>
      <c r="X71" s="84"/>
      <c r="Y71" s="84"/>
      <c r="Z71" s="84"/>
      <c r="AA71" s="84"/>
      <c r="AB71" s="84"/>
      <c r="AC71" s="84"/>
      <c r="AD71" s="84"/>
      <c r="AE71" s="84"/>
      <c r="AF71" s="84"/>
      <c r="AG71" s="84"/>
      <c r="AH71" s="84"/>
      <c r="AI71" s="84"/>
      <c r="AJ71" s="84"/>
      <c r="AK71" s="84"/>
      <c r="AL71" s="1301"/>
    </row>
    <row r="72" spans="1:38" s="197" customFormat="1" hidden="1" x14ac:dyDescent="0.25">
      <c r="A72" s="169" t="s">
        <v>547</v>
      </c>
      <c r="B72" s="1368">
        <v>0</v>
      </c>
      <c r="C72" s="1769">
        <v>0</v>
      </c>
      <c r="D72" s="1769">
        <v>0</v>
      </c>
      <c r="E72" s="1769">
        <v>0</v>
      </c>
      <c r="F72" s="1769">
        <v>0</v>
      </c>
      <c r="G72" s="1769">
        <v>0</v>
      </c>
      <c r="H72" s="1769">
        <v>0</v>
      </c>
      <c r="I72" s="369">
        <v>3</v>
      </c>
      <c r="J72" s="1769">
        <v>0</v>
      </c>
      <c r="K72" s="1769">
        <v>0</v>
      </c>
      <c r="L72" s="1769">
        <v>4</v>
      </c>
      <c r="M72" s="1769">
        <v>0</v>
      </c>
      <c r="N72" s="1769">
        <v>0</v>
      </c>
      <c r="O72" s="1769">
        <v>0</v>
      </c>
      <c r="P72" s="1770">
        <v>0</v>
      </c>
      <c r="Q72" s="1369">
        <f t="shared" si="13"/>
        <v>7</v>
      </c>
      <c r="R72" s="1370">
        <f>SUM(Q72/Q75)</f>
        <v>4.2398546335554212E-3</v>
      </c>
      <c r="S72" s="1301"/>
      <c r="T72" s="84"/>
      <c r="U72" s="84"/>
      <c r="V72" s="84"/>
      <c r="W72" s="84"/>
      <c r="X72" s="84"/>
      <c r="Y72" s="84"/>
      <c r="Z72" s="84"/>
      <c r="AA72" s="84"/>
      <c r="AB72" s="84"/>
      <c r="AC72" s="84"/>
      <c r="AD72" s="84"/>
      <c r="AE72" s="84"/>
      <c r="AF72" s="84"/>
      <c r="AG72" s="84"/>
      <c r="AH72" s="84"/>
      <c r="AI72" s="84"/>
      <c r="AJ72" s="84"/>
      <c r="AK72" s="84"/>
      <c r="AL72" s="1301"/>
    </row>
    <row r="73" spans="1:38" s="197" customFormat="1" ht="25.5" hidden="1" x14ac:dyDescent="0.25">
      <c r="A73" s="169" t="s">
        <v>548</v>
      </c>
      <c r="B73" s="1371">
        <v>0</v>
      </c>
      <c r="C73" s="1372">
        <v>0</v>
      </c>
      <c r="D73" s="1372">
        <v>0</v>
      </c>
      <c r="E73" s="1372">
        <v>0</v>
      </c>
      <c r="F73" s="1372">
        <v>0</v>
      </c>
      <c r="G73" s="1372">
        <v>0</v>
      </c>
      <c r="H73" s="1372">
        <v>0</v>
      </c>
      <c r="I73" s="1372">
        <v>0</v>
      </c>
      <c r="J73" s="1372">
        <v>0</v>
      </c>
      <c r="K73" s="1372">
        <v>0</v>
      </c>
      <c r="L73" s="1372">
        <v>0</v>
      </c>
      <c r="M73" s="1372">
        <v>0</v>
      </c>
      <c r="N73" s="1372">
        <v>0</v>
      </c>
      <c r="O73" s="1372">
        <v>0</v>
      </c>
      <c r="P73" s="1373">
        <v>0</v>
      </c>
      <c r="Q73" s="1369">
        <f t="shared" si="13"/>
        <v>0</v>
      </c>
      <c r="R73" s="1370">
        <f>SUM(Q73/Q75)</f>
        <v>0</v>
      </c>
      <c r="S73" s="1301"/>
      <c r="T73" s="84"/>
      <c r="U73" s="84"/>
      <c r="V73" s="1212"/>
      <c r="W73" s="1212"/>
      <c r="X73" s="1212"/>
      <c r="Y73" s="1212"/>
      <c r="Z73" s="1212"/>
      <c r="AA73" s="1212"/>
      <c r="AB73" s="1212"/>
      <c r="AC73" s="1212"/>
      <c r="AD73" s="1212"/>
      <c r="AE73" s="1212"/>
      <c r="AF73" s="1212"/>
      <c r="AG73" s="1212"/>
      <c r="AH73" s="1212"/>
      <c r="AI73" s="1212"/>
      <c r="AJ73" s="1212"/>
      <c r="AK73" s="1212"/>
      <c r="AL73" s="84"/>
    </row>
    <row r="74" spans="1:38" s="197" customFormat="1" ht="15.75" hidden="1" thickBot="1" x14ac:dyDescent="0.3">
      <c r="A74" s="170" t="s">
        <v>549</v>
      </c>
      <c r="B74" s="1374">
        <v>0</v>
      </c>
      <c r="C74" s="1375">
        <v>0</v>
      </c>
      <c r="D74" s="1375">
        <v>0</v>
      </c>
      <c r="E74" s="1375">
        <v>0</v>
      </c>
      <c r="F74" s="1375">
        <v>0</v>
      </c>
      <c r="G74" s="1375">
        <v>0</v>
      </c>
      <c r="H74" s="1375">
        <v>0</v>
      </c>
      <c r="I74" s="1376">
        <v>0</v>
      </c>
      <c r="J74" s="1375">
        <v>0</v>
      </c>
      <c r="K74" s="1375">
        <v>0</v>
      </c>
      <c r="L74" s="1375">
        <v>0</v>
      </c>
      <c r="M74" s="1375">
        <v>0</v>
      </c>
      <c r="N74" s="1375">
        <v>0</v>
      </c>
      <c r="O74" s="1375">
        <v>0</v>
      </c>
      <c r="P74" s="1377">
        <v>0</v>
      </c>
      <c r="Q74" s="1378">
        <f t="shared" si="13"/>
        <v>0</v>
      </c>
      <c r="R74" s="1379">
        <f>SUM(Q74/Q75)</f>
        <v>0</v>
      </c>
      <c r="S74" s="1301"/>
      <c r="T74" s="84"/>
      <c r="U74" s="84"/>
      <c r="V74" s="1212"/>
      <c r="W74" s="84"/>
      <c r="X74" s="84"/>
      <c r="Y74" s="84"/>
      <c r="Z74" s="84"/>
      <c r="AA74" s="84"/>
      <c r="AB74" s="84"/>
      <c r="AC74" s="84"/>
      <c r="AD74" s="84"/>
      <c r="AE74" s="84"/>
      <c r="AF74" s="84"/>
      <c r="AG74" s="84"/>
      <c r="AH74" s="84"/>
      <c r="AI74" s="84"/>
      <c r="AJ74" s="84"/>
      <c r="AK74" s="84"/>
      <c r="AL74" s="84"/>
    </row>
    <row r="75" spans="1:38" s="197" customFormat="1" ht="16.5" hidden="1" thickTop="1" thickBot="1" x14ac:dyDescent="0.3">
      <c r="A75" s="171" t="s">
        <v>132</v>
      </c>
      <c r="B75" s="1335">
        <f t="shared" ref="B75:P75" si="14">SUM(B71:B74)</f>
        <v>8</v>
      </c>
      <c r="C75" s="1380">
        <f t="shared" si="14"/>
        <v>56</v>
      </c>
      <c r="D75" s="1380">
        <f t="shared" si="14"/>
        <v>39</v>
      </c>
      <c r="E75" s="1380">
        <f t="shared" si="14"/>
        <v>20</v>
      </c>
      <c r="F75" s="1380">
        <f t="shared" si="14"/>
        <v>7</v>
      </c>
      <c r="G75" s="1380">
        <f t="shared" si="14"/>
        <v>0</v>
      </c>
      <c r="H75" s="1380">
        <f t="shared" si="14"/>
        <v>4</v>
      </c>
      <c r="I75" s="1380">
        <f t="shared" si="14"/>
        <v>818</v>
      </c>
      <c r="J75" s="1380">
        <f t="shared" si="14"/>
        <v>142</v>
      </c>
      <c r="K75" s="1380">
        <f t="shared" si="14"/>
        <v>18</v>
      </c>
      <c r="L75" s="1380">
        <f t="shared" si="14"/>
        <v>312</v>
      </c>
      <c r="M75" s="1380">
        <f t="shared" si="14"/>
        <v>136</v>
      </c>
      <c r="N75" s="1380">
        <f t="shared" si="14"/>
        <v>5</v>
      </c>
      <c r="O75" s="1380">
        <f t="shared" si="14"/>
        <v>78</v>
      </c>
      <c r="P75" s="1381">
        <f t="shared" si="14"/>
        <v>8</v>
      </c>
      <c r="Q75" s="1382">
        <f t="shared" si="13"/>
        <v>1651</v>
      </c>
      <c r="R75" s="1383">
        <f>SUM(R71:R74)</f>
        <v>1</v>
      </c>
      <c r="S75" s="1301"/>
      <c r="T75" s="84"/>
      <c r="U75" s="84"/>
      <c r="V75" s="1212"/>
      <c r="W75" s="84"/>
      <c r="X75" s="84"/>
      <c r="Y75" s="84"/>
      <c r="Z75" s="84"/>
      <c r="AA75" s="84"/>
      <c r="AB75" s="84"/>
      <c r="AC75" s="84"/>
      <c r="AD75" s="84"/>
      <c r="AE75" s="84"/>
      <c r="AF75" s="84"/>
      <c r="AG75" s="84"/>
      <c r="AH75" s="84"/>
      <c r="AI75" s="84"/>
      <c r="AJ75" s="84"/>
      <c r="AK75" s="84"/>
      <c r="AL75" s="84"/>
    </row>
    <row r="76" spans="1:38" s="197" customFormat="1" ht="15.75" hidden="1" thickBot="1" x14ac:dyDescent="0.3">
      <c r="A76" s="91" t="s">
        <v>133</v>
      </c>
      <c r="B76" s="616">
        <f>SUM(B75/Q75)</f>
        <v>4.8455481526347667E-3</v>
      </c>
      <c r="C76" s="617">
        <f>SUM(C75/Q75)</f>
        <v>3.3918837068443369E-2</v>
      </c>
      <c r="D76" s="617">
        <f>SUM(D75/Q75)</f>
        <v>2.3622047244094488E-2</v>
      </c>
      <c r="E76" s="617">
        <f>SUM(E75/Q75)</f>
        <v>1.2113870381586917E-2</v>
      </c>
      <c r="F76" s="617">
        <f>SUM(F75/Q75)</f>
        <v>4.2398546335554212E-3</v>
      </c>
      <c r="G76" s="617">
        <f>SUM(G75/Q75)</f>
        <v>0</v>
      </c>
      <c r="H76" s="617">
        <f>SUM(H75/Q75)</f>
        <v>2.4227740763173833E-3</v>
      </c>
      <c r="I76" s="617">
        <f>SUM(I75/Q75)</f>
        <v>0.49545729860690491</v>
      </c>
      <c r="J76" s="617">
        <f>SUM(J75/Q75)</f>
        <v>8.6008479709267116E-2</v>
      </c>
      <c r="K76" s="617">
        <f>SUM(K75/Q75)</f>
        <v>1.0902483343428226E-2</v>
      </c>
      <c r="L76" s="617">
        <f>SUM(L75/Q75)</f>
        <v>0.1889763779527559</v>
      </c>
      <c r="M76" s="617">
        <f>SUM(M75/Q75)</f>
        <v>8.2374318594791038E-2</v>
      </c>
      <c r="N76" s="617">
        <f>SUM(N75/Q75)</f>
        <v>3.0284675953967293E-3</v>
      </c>
      <c r="O76" s="617">
        <f>SUM(O75/Q75)</f>
        <v>4.7244094488188976E-2</v>
      </c>
      <c r="P76" s="1384">
        <f>SUM(P75/Q75)</f>
        <v>4.8455481526347667E-3</v>
      </c>
      <c r="Q76" s="1385">
        <f t="shared" si="13"/>
        <v>1</v>
      </c>
      <c r="R76" s="709"/>
      <c r="S76" s="1301"/>
      <c r="T76" s="84"/>
      <c r="U76" s="84"/>
      <c r="V76" s="1212"/>
      <c r="W76" s="84"/>
      <c r="X76" s="84"/>
      <c r="Y76" s="84"/>
      <c r="Z76" s="84"/>
      <c r="AA76" s="84"/>
      <c r="AB76" s="84"/>
      <c r="AC76" s="84"/>
      <c r="AD76" s="84"/>
      <c r="AE76" s="84"/>
      <c r="AF76" s="84"/>
      <c r="AG76" s="84"/>
      <c r="AH76" s="84"/>
      <c r="AI76" s="84"/>
      <c r="AJ76" s="84"/>
      <c r="AK76" s="84"/>
      <c r="AL76" s="84"/>
    </row>
    <row r="77" spans="1:38" s="197" customFormat="1" ht="15.75" hidden="1" thickBot="1" x14ac:dyDescent="0.3">
      <c r="A77" s="1301"/>
      <c r="B77" s="1301"/>
      <c r="C77" s="1301"/>
      <c r="D77" s="1301"/>
      <c r="E77" s="1301"/>
      <c r="F77" s="1301"/>
      <c r="G77" s="1301"/>
      <c r="H77" s="1301"/>
      <c r="I77" s="1301"/>
      <c r="J77" s="1301"/>
      <c r="K77" s="1301"/>
      <c r="L77" s="1301"/>
      <c r="M77" s="1301"/>
      <c r="N77" s="1301"/>
      <c r="O77" s="1301"/>
      <c r="P77" s="1301"/>
      <c r="Q77" s="1301"/>
      <c r="R77" s="1301"/>
      <c r="S77" s="1301"/>
      <c r="T77" s="84"/>
      <c r="U77" s="84"/>
      <c r="V77" s="1212"/>
      <c r="W77" s="84"/>
      <c r="X77" s="84"/>
      <c r="Y77" s="84"/>
      <c r="Z77" s="84"/>
      <c r="AA77" s="84"/>
      <c r="AB77" s="84"/>
      <c r="AC77" s="84"/>
      <c r="AD77" s="84"/>
      <c r="AE77" s="84"/>
      <c r="AF77" s="84"/>
      <c r="AG77" s="84"/>
      <c r="AH77" s="84"/>
      <c r="AI77" s="84"/>
      <c r="AJ77" s="84"/>
      <c r="AK77" s="84"/>
      <c r="AL77" s="84"/>
    </row>
    <row r="78" spans="1:38" s="197" customFormat="1" ht="15.75" hidden="1" thickBot="1" x14ac:dyDescent="0.3">
      <c r="A78" s="2379" t="s">
        <v>140</v>
      </c>
      <c r="B78" s="2380"/>
      <c r="C78" s="2380"/>
      <c r="D78" s="2380"/>
      <c r="E78" s="2380"/>
      <c r="F78" s="2380"/>
      <c r="G78" s="2380"/>
      <c r="H78" s="2380"/>
      <c r="I78" s="2380"/>
      <c r="J78" s="2380"/>
      <c r="K78" s="2380"/>
      <c r="L78" s="2380"/>
      <c r="M78" s="2380"/>
      <c r="N78" s="2380"/>
      <c r="O78" s="2380"/>
      <c r="P78" s="2380"/>
      <c r="Q78" s="2380"/>
      <c r="R78" s="2381"/>
      <c r="S78" s="1301"/>
      <c r="T78" s="84"/>
      <c r="U78" s="84"/>
      <c r="V78" s="1212"/>
      <c r="W78" s="84"/>
      <c r="X78" s="84"/>
      <c r="Y78" s="84"/>
      <c r="Z78" s="84"/>
      <c r="AA78" s="84"/>
      <c r="AB78" s="84"/>
      <c r="AC78" s="84"/>
      <c r="AD78" s="84"/>
      <c r="AE78" s="84"/>
      <c r="AF78" s="84"/>
      <c r="AG78" s="84"/>
      <c r="AH78" s="84"/>
      <c r="AI78" s="84"/>
      <c r="AJ78" s="84"/>
      <c r="AK78" s="84"/>
      <c r="AL78" s="84"/>
    </row>
    <row r="79" spans="1:38" s="32" customFormat="1" ht="59.25" hidden="1" thickBot="1" x14ac:dyDescent="0.3">
      <c r="A79" s="693"/>
      <c r="B79" s="695" t="s">
        <v>145</v>
      </c>
      <c r="C79" s="696" t="s">
        <v>146</v>
      </c>
      <c r="D79" s="696" t="s">
        <v>147</v>
      </c>
      <c r="E79" s="696" t="s">
        <v>148</v>
      </c>
      <c r="F79" s="696" t="s">
        <v>149</v>
      </c>
      <c r="G79" s="696" t="s">
        <v>150</v>
      </c>
      <c r="H79" s="696" t="s">
        <v>151</v>
      </c>
      <c r="I79" s="696" t="s">
        <v>152</v>
      </c>
      <c r="J79" s="696" t="s">
        <v>153</v>
      </c>
      <c r="K79" s="696" t="s">
        <v>154</v>
      </c>
      <c r="L79" s="696" t="s">
        <v>155</v>
      </c>
      <c r="M79" s="696" t="s">
        <v>156</v>
      </c>
      <c r="N79" s="696" t="s">
        <v>157</v>
      </c>
      <c r="O79" s="696" t="s">
        <v>158</v>
      </c>
      <c r="P79" s="698" t="s">
        <v>159</v>
      </c>
      <c r="Q79" s="74" t="s">
        <v>160</v>
      </c>
      <c r="R79" s="705" t="s">
        <v>161</v>
      </c>
      <c r="T79" s="1211"/>
      <c r="U79" s="1212"/>
      <c r="V79" s="1212"/>
      <c r="W79" s="1211"/>
      <c r="X79" s="1211"/>
      <c r="Y79" s="1211"/>
      <c r="Z79" s="1211"/>
      <c r="AA79" s="1211"/>
      <c r="AB79" s="1211"/>
      <c r="AC79" s="1211"/>
      <c r="AD79" s="1211"/>
      <c r="AE79" s="1211"/>
      <c r="AF79" s="1211"/>
      <c r="AG79" s="1211"/>
      <c r="AH79" s="1211"/>
      <c r="AI79" s="1211"/>
      <c r="AJ79" s="1211"/>
      <c r="AK79" s="1211"/>
      <c r="AL79" s="1210"/>
    </row>
    <row r="80" spans="1:38" s="197" customFormat="1" hidden="1" x14ac:dyDescent="0.25">
      <c r="A80" s="168" t="s">
        <v>546</v>
      </c>
      <c r="B80" s="1776">
        <v>15</v>
      </c>
      <c r="C80" s="1777">
        <v>44</v>
      </c>
      <c r="D80" s="1777">
        <v>50</v>
      </c>
      <c r="E80" s="1777">
        <v>38</v>
      </c>
      <c r="F80" s="1777">
        <v>11</v>
      </c>
      <c r="G80" s="1777">
        <v>1</v>
      </c>
      <c r="H80" s="1777">
        <v>8</v>
      </c>
      <c r="I80" s="1050">
        <v>1279</v>
      </c>
      <c r="J80" s="1777">
        <v>205</v>
      </c>
      <c r="K80" s="1777">
        <v>10</v>
      </c>
      <c r="L80" s="1777">
        <v>426</v>
      </c>
      <c r="M80" s="1777">
        <v>107</v>
      </c>
      <c r="N80" s="1777">
        <v>8</v>
      </c>
      <c r="O80" s="1777">
        <v>62</v>
      </c>
      <c r="P80" s="1111">
        <v>36</v>
      </c>
      <c r="Q80" s="133">
        <f t="shared" ref="Q80:Q85" si="15">SUM(B80:P80)</f>
        <v>2300</v>
      </c>
      <c r="R80" s="817">
        <f>SUM(Q80/Q84)</f>
        <v>0.989247311827957</v>
      </c>
      <c r="S80" s="1301"/>
      <c r="T80" s="1211"/>
      <c r="U80" s="1212"/>
      <c r="V80" s="1212"/>
      <c r="W80" s="1212"/>
      <c r="X80" s="1212"/>
      <c r="Y80" s="1212"/>
      <c r="Z80" s="1212"/>
      <c r="AA80" s="1212"/>
      <c r="AB80" s="1212"/>
      <c r="AC80" s="1212"/>
      <c r="AD80" s="1212"/>
      <c r="AE80" s="1212"/>
      <c r="AF80" s="1212"/>
      <c r="AG80" s="1212"/>
      <c r="AH80" s="1212"/>
      <c r="AI80" s="1212"/>
      <c r="AJ80" s="1212"/>
      <c r="AK80" s="1212"/>
      <c r="AL80" s="84"/>
    </row>
    <row r="81" spans="1:38" s="197" customFormat="1" hidden="1" x14ac:dyDescent="0.25">
      <c r="A81" s="169" t="s">
        <v>547</v>
      </c>
      <c r="B81" s="1778">
        <v>0</v>
      </c>
      <c r="C81" s="1767">
        <v>0</v>
      </c>
      <c r="D81" s="1767">
        <v>0</v>
      </c>
      <c r="E81" s="1767">
        <v>0</v>
      </c>
      <c r="F81" s="1767">
        <v>0</v>
      </c>
      <c r="G81" s="1767">
        <v>0</v>
      </c>
      <c r="H81" s="1767">
        <v>0</v>
      </c>
      <c r="I81" s="1053">
        <v>3</v>
      </c>
      <c r="J81" s="1767">
        <v>0</v>
      </c>
      <c r="K81" s="1767">
        <v>0</v>
      </c>
      <c r="L81" s="1767">
        <v>12</v>
      </c>
      <c r="M81" s="1767">
        <v>0</v>
      </c>
      <c r="N81" s="1767">
        <v>0</v>
      </c>
      <c r="O81" s="1767">
        <v>1</v>
      </c>
      <c r="P81" s="1112">
        <v>0</v>
      </c>
      <c r="Q81" s="134">
        <f t="shared" si="15"/>
        <v>16</v>
      </c>
      <c r="R81" s="818">
        <f>SUM(Q81/Q84)</f>
        <v>6.8817204301075269E-3</v>
      </c>
      <c r="S81" s="1301"/>
      <c r="T81" s="1211"/>
      <c r="U81" s="1212"/>
      <c r="V81" s="1212"/>
      <c r="W81" s="84"/>
      <c r="X81" s="84"/>
      <c r="Y81" s="84"/>
      <c r="Z81" s="84"/>
      <c r="AA81" s="84"/>
      <c r="AB81" s="84"/>
      <c r="AC81" s="84"/>
      <c r="AD81" s="84"/>
      <c r="AE81" s="84"/>
      <c r="AF81" s="84"/>
      <c r="AG81" s="84"/>
      <c r="AH81" s="84"/>
      <c r="AI81" s="84"/>
      <c r="AJ81" s="84"/>
      <c r="AK81" s="84"/>
      <c r="AL81" s="84"/>
    </row>
    <row r="82" spans="1:38" s="197" customFormat="1" ht="25.5" hidden="1" x14ac:dyDescent="0.25">
      <c r="A82" s="169" t="s">
        <v>548</v>
      </c>
      <c r="B82" s="1113">
        <v>0</v>
      </c>
      <c r="C82" s="1114">
        <v>0</v>
      </c>
      <c r="D82" s="1114">
        <v>0</v>
      </c>
      <c r="E82" s="1114">
        <v>0</v>
      </c>
      <c r="F82" s="1114">
        <v>0</v>
      </c>
      <c r="G82" s="1114">
        <v>0</v>
      </c>
      <c r="H82" s="1114">
        <v>0</v>
      </c>
      <c r="I82" s="1114">
        <v>3</v>
      </c>
      <c r="J82" s="1114">
        <v>0</v>
      </c>
      <c r="K82" s="1114">
        <v>0</v>
      </c>
      <c r="L82" s="1114">
        <v>6</v>
      </c>
      <c r="M82" s="1114">
        <v>0</v>
      </c>
      <c r="N82" s="1114">
        <v>0</v>
      </c>
      <c r="O82" s="1114">
        <v>0</v>
      </c>
      <c r="P82" s="1115">
        <v>0</v>
      </c>
      <c r="Q82" s="134">
        <f t="shared" si="15"/>
        <v>9</v>
      </c>
      <c r="R82" s="818">
        <f>SUM(Q82/Q84)</f>
        <v>3.8709677419354839E-3</v>
      </c>
      <c r="S82" s="1301"/>
      <c r="T82" s="1211"/>
      <c r="U82" s="1212"/>
      <c r="V82" s="1212"/>
      <c r="W82" s="84"/>
      <c r="X82" s="84"/>
      <c r="Y82" s="84"/>
      <c r="Z82" s="84"/>
      <c r="AA82" s="84"/>
      <c r="AB82" s="84"/>
      <c r="AC82" s="84"/>
      <c r="AD82" s="84"/>
      <c r="AE82" s="84"/>
      <c r="AF82" s="84"/>
      <c r="AG82" s="84"/>
      <c r="AH82" s="84"/>
      <c r="AI82" s="84"/>
      <c r="AJ82" s="84"/>
      <c r="AK82" s="84"/>
      <c r="AL82" s="84"/>
    </row>
    <row r="83" spans="1:38" s="197" customFormat="1" ht="15.75" hidden="1" thickBot="1" x14ac:dyDescent="0.3">
      <c r="A83" s="170" t="s">
        <v>549</v>
      </c>
      <c r="B83" s="1116">
        <v>0</v>
      </c>
      <c r="C83" s="1117">
        <v>0</v>
      </c>
      <c r="D83" s="1117">
        <v>0</v>
      </c>
      <c r="E83" s="1117">
        <v>0</v>
      </c>
      <c r="F83" s="1117">
        <v>0</v>
      </c>
      <c r="G83" s="1117">
        <v>0</v>
      </c>
      <c r="H83" s="1117">
        <v>0</v>
      </c>
      <c r="I83" s="1056">
        <v>0</v>
      </c>
      <c r="J83" s="1117">
        <v>0</v>
      </c>
      <c r="K83" s="1117">
        <v>0</v>
      </c>
      <c r="L83" s="1117">
        <v>0</v>
      </c>
      <c r="M83" s="1117">
        <v>0</v>
      </c>
      <c r="N83" s="1117">
        <v>0</v>
      </c>
      <c r="O83" s="1117">
        <v>0</v>
      </c>
      <c r="P83" s="1118">
        <v>0</v>
      </c>
      <c r="Q83" s="135">
        <f t="shared" si="15"/>
        <v>0</v>
      </c>
      <c r="R83" s="819">
        <f>SUM(Q83/Q84)</f>
        <v>0</v>
      </c>
      <c r="S83" s="1301"/>
      <c r="T83" s="1211"/>
      <c r="U83" s="1212"/>
      <c r="V83" s="1212"/>
      <c r="W83" s="84"/>
      <c r="X83" s="84"/>
      <c r="Y83" s="84"/>
      <c r="Z83" s="84"/>
      <c r="AA83" s="84"/>
      <c r="AB83" s="84"/>
      <c r="AC83" s="84"/>
      <c r="AD83" s="84"/>
      <c r="AE83" s="84"/>
      <c r="AF83" s="84"/>
      <c r="AG83" s="84"/>
      <c r="AH83" s="84"/>
      <c r="AI83" s="84"/>
      <c r="AJ83" s="84"/>
      <c r="AK83" s="84"/>
      <c r="AL83" s="84"/>
    </row>
    <row r="84" spans="1:38" s="197" customFormat="1" ht="16.5" hidden="1" thickTop="1" thickBot="1" x14ac:dyDescent="0.3">
      <c r="A84" s="171" t="s">
        <v>132</v>
      </c>
      <c r="B84" s="1005">
        <f t="shared" ref="B84:P84" si="16">SUM(B80:B83)</f>
        <v>15</v>
      </c>
      <c r="C84" s="1006">
        <f t="shared" si="16"/>
        <v>44</v>
      </c>
      <c r="D84" s="1006">
        <f t="shared" si="16"/>
        <v>50</v>
      </c>
      <c r="E84" s="1006">
        <f t="shared" si="16"/>
        <v>38</v>
      </c>
      <c r="F84" s="1006">
        <f t="shared" si="16"/>
        <v>11</v>
      </c>
      <c r="G84" s="1006">
        <f t="shared" si="16"/>
        <v>1</v>
      </c>
      <c r="H84" s="1006">
        <f t="shared" si="16"/>
        <v>8</v>
      </c>
      <c r="I84" s="1006">
        <f t="shared" si="16"/>
        <v>1285</v>
      </c>
      <c r="J84" s="1006">
        <f t="shared" si="16"/>
        <v>205</v>
      </c>
      <c r="K84" s="1006">
        <f t="shared" si="16"/>
        <v>10</v>
      </c>
      <c r="L84" s="1006">
        <f t="shared" si="16"/>
        <v>444</v>
      </c>
      <c r="M84" s="1006">
        <f t="shared" si="16"/>
        <v>107</v>
      </c>
      <c r="N84" s="1006">
        <f t="shared" si="16"/>
        <v>8</v>
      </c>
      <c r="O84" s="1006">
        <f t="shared" si="16"/>
        <v>63</v>
      </c>
      <c r="P84" s="1007">
        <f t="shared" si="16"/>
        <v>36</v>
      </c>
      <c r="Q84" s="820">
        <f t="shared" si="15"/>
        <v>2325</v>
      </c>
      <c r="R84" s="821">
        <f>SUM(R80:R83)</f>
        <v>1</v>
      </c>
      <c r="S84" s="1301"/>
      <c r="T84" s="1211"/>
      <c r="U84" s="1212"/>
      <c r="V84" s="1212"/>
      <c r="W84" s="84"/>
      <c r="X84" s="84"/>
      <c r="Y84" s="84"/>
      <c r="Z84" s="84"/>
      <c r="AA84" s="84"/>
      <c r="AB84" s="84"/>
      <c r="AC84" s="84"/>
      <c r="AD84" s="84"/>
      <c r="AE84" s="84"/>
      <c r="AF84" s="84"/>
      <c r="AG84" s="84"/>
      <c r="AH84" s="84"/>
      <c r="AI84" s="84"/>
      <c r="AJ84" s="84"/>
      <c r="AK84" s="84"/>
      <c r="AL84" s="84"/>
    </row>
    <row r="85" spans="1:38" s="197" customFormat="1" ht="15.75" hidden="1" thickBot="1" x14ac:dyDescent="0.3">
      <c r="A85" s="91" t="s">
        <v>133</v>
      </c>
      <c r="B85" s="822">
        <f>SUM(B84/Q84)</f>
        <v>6.4516129032258064E-3</v>
      </c>
      <c r="C85" s="823">
        <f>SUM(C84/Q84)</f>
        <v>1.8924731182795699E-2</v>
      </c>
      <c r="D85" s="823">
        <f>SUM(D84/Q84)</f>
        <v>2.1505376344086023E-2</v>
      </c>
      <c r="E85" s="823">
        <f>SUM(E84/Q84)</f>
        <v>1.6344086021505378E-2</v>
      </c>
      <c r="F85" s="823">
        <f>SUM(F84/Q84)</f>
        <v>4.7311827956989247E-3</v>
      </c>
      <c r="G85" s="823">
        <f>SUM(G84/Q84)</f>
        <v>4.3010752688172043E-4</v>
      </c>
      <c r="H85" s="823">
        <f>SUM(H84/Q84)</f>
        <v>3.4408602150537634E-3</v>
      </c>
      <c r="I85" s="823">
        <f>SUM(I84/Q84)</f>
        <v>0.55268817204301079</v>
      </c>
      <c r="J85" s="823">
        <f>SUM(J84/Q84)</f>
        <v>8.8172043010752682E-2</v>
      </c>
      <c r="K85" s="823">
        <f>SUM(K84/Q84)</f>
        <v>4.3010752688172043E-3</v>
      </c>
      <c r="L85" s="823">
        <f>SUM(L84/Q84)</f>
        <v>0.19096774193548388</v>
      </c>
      <c r="M85" s="823">
        <f>SUM(M84/Q84)</f>
        <v>4.6021505376344085E-2</v>
      </c>
      <c r="N85" s="823">
        <f>SUM(N84/Q84)</f>
        <v>3.4408602150537634E-3</v>
      </c>
      <c r="O85" s="823">
        <f>SUM(O84/Q84)</f>
        <v>2.7096774193548386E-2</v>
      </c>
      <c r="P85" s="824">
        <f>SUM(P84/Q84)</f>
        <v>1.5483870967741935E-2</v>
      </c>
      <c r="Q85" s="825">
        <f t="shared" si="15"/>
        <v>1</v>
      </c>
      <c r="R85" s="709"/>
      <c r="S85" s="1301"/>
      <c r="T85" s="1211"/>
      <c r="U85" s="1212"/>
      <c r="V85" s="1212"/>
      <c r="W85" s="84"/>
      <c r="X85" s="84"/>
      <c r="Y85" s="84"/>
      <c r="Z85" s="84"/>
      <c r="AA85" s="84"/>
      <c r="AB85" s="84"/>
      <c r="AC85" s="84"/>
      <c r="AD85" s="84"/>
      <c r="AE85" s="84"/>
      <c r="AF85" s="84"/>
      <c r="AG85" s="84"/>
      <c r="AH85" s="84"/>
      <c r="AI85" s="84"/>
      <c r="AJ85" s="84"/>
      <c r="AK85" s="84"/>
      <c r="AL85" s="84"/>
    </row>
    <row r="86" spans="1:38" s="197" customFormat="1" ht="15.75" hidden="1" customHeight="1" thickBot="1" x14ac:dyDescent="0.3">
      <c r="A86" s="1301"/>
      <c r="B86" s="1301"/>
      <c r="C86" s="1301"/>
      <c r="D86" s="1301"/>
      <c r="E86" s="1301"/>
      <c r="F86" s="1301"/>
      <c r="G86" s="1301"/>
      <c r="H86" s="1301"/>
      <c r="I86" s="1301"/>
      <c r="J86" s="1301"/>
      <c r="K86" s="1301"/>
      <c r="L86" s="1301"/>
      <c r="M86" s="1301"/>
      <c r="N86" s="1301"/>
      <c r="O86" s="1301"/>
      <c r="P86" s="1301"/>
      <c r="Q86" s="1301"/>
      <c r="R86" s="1301"/>
      <c r="S86" s="1301"/>
      <c r="T86" s="1211"/>
      <c r="U86" s="1212"/>
      <c r="V86" s="1212"/>
      <c r="W86" s="84"/>
      <c r="X86" s="84"/>
      <c r="Y86" s="84"/>
      <c r="Z86" s="84"/>
      <c r="AA86" s="84"/>
      <c r="AB86" s="84"/>
      <c r="AC86" s="84"/>
      <c r="AD86" s="84"/>
      <c r="AE86" s="84"/>
      <c r="AF86" s="84"/>
      <c r="AG86" s="84"/>
      <c r="AH86" s="84"/>
      <c r="AI86" s="84"/>
      <c r="AJ86" s="84"/>
      <c r="AK86" s="84"/>
      <c r="AL86" s="84"/>
    </row>
    <row r="87" spans="1:38" s="197" customFormat="1" ht="15.75" hidden="1" customHeight="1" thickBot="1" x14ac:dyDescent="0.3">
      <c r="A87" s="2379" t="s">
        <v>141</v>
      </c>
      <c r="B87" s="2380"/>
      <c r="C87" s="2380"/>
      <c r="D87" s="2380"/>
      <c r="E87" s="2380"/>
      <c r="F87" s="2380"/>
      <c r="G87" s="2380"/>
      <c r="H87" s="2380"/>
      <c r="I87" s="2380"/>
      <c r="J87" s="2380"/>
      <c r="K87" s="2380"/>
      <c r="L87" s="2380"/>
      <c r="M87" s="2380"/>
      <c r="N87" s="2380"/>
      <c r="O87" s="2380"/>
      <c r="P87" s="2380"/>
      <c r="Q87" s="2380"/>
      <c r="R87" s="2381"/>
      <c r="S87" s="1301"/>
      <c r="T87" s="1211"/>
      <c r="U87" s="1212"/>
      <c r="V87" s="1212"/>
      <c r="W87" s="84"/>
      <c r="X87" s="84"/>
      <c r="Y87" s="84"/>
      <c r="Z87" s="84"/>
      <c r="AA87" s="84"/>
      <c r="AB87" s="84"/>
      <c r="AC87" s="84"/>
      <c r="AD87" s="84"/>
      <c r="AE87" s="84"/>
      <c r="AF87" s="84"/>
      <c r="AG87" s="84"/>
      <c r="AH87" s="84"/>
      <c r="AI87" s="84"/>
      <c r="AJ87" s="84"/>
      <c r="AK87" s="84"/>
      <c r="AL87" s="84"/>
    </row>
    <row r="88" spans="1:38" s="32" customFormat="1" ht="69.75" hidden="1" customHeight="1" thickBot="1" x14ac:dyDescent="0.3">
      <c r="A88" s="693"/>
      <c r="B88" s="695" t="s">
        <v>145</v>
      </c>
      <c r="C88" s="696" t="s">
        <v>146</v>
      </c>
      <c r="D88" s="696" t="s">
        <v>147</v>
      </c>
      <c r="E88" s="696" t="s">
        <v>148</v>
      </c>
      <c r="F88" s="696" t="s">
        <v>149</v>
      </c>
      <c r="G88" s="696" t="s">
        <v>150</v>
      </c>
      <c r="H88" s="696" t="s">
        <v>151</v>
      </c>
      <c r="I88" s="696" t="s">
        <v>152</v>
      </c>
      <c r="J88" s="696" t="s">
        <v>153</v>
      </c>
      <c r="K88" s="696" t="s">
        <v>154</v>
      </c>
      <c r="L88" s="696" t="s">
        <v>155</v>
      </c>
      <c r="M88" s="696" t="s">
        <v>156</v>
      </c>
      <c r="N88" s="696" t="s">
        <v>157</v>
      </c>
      <c r="O88" s="696" t="s">
        <v>158</v>
      </c>
      <c r="P88" s="698" t="s">
        <v>159</v>
      </c>
      <c r="Q88" s="74" t="s">
        <v>160</v>
      </c>
      <c r="R88" s="705" t="s">
        <v>161</v>
      </c>
      <c r="T88" s="1211"/>
      <c r="U88" s="1212"/>
      <c r="V88" s="1210"/>
      <c r="W88" s="1210"/>
      <c r="X88" s="1210"/>
      <c r="Y88" s="1210"/>
      <c r="Z88" s="1210"/>
      <c r="AA88" s="1210"/>
      <c r="AB88" s="1210"/>
      <c r="AC88" s="1210"/>
      <c r="AD88" s="1210"/>
      <c r="AE88" s="1210"/>
      <c r="AF88" s="1210"/>
      <c r="AG88" s="1210"/>
      <c r="AH88" s="1210"/>
      <c r="AI88" s="1210"/>
      <c r="AJ88" s="1210"/>
      <c r="AK88" s="1210"/>
      <c r="AL88" s="1210"/>
    </row>
    <row r="89" spans="1:38" s="197" customFormat="1" hidden="1" x14ac:dyDescent="0.25">
      <c r="A89" s="168" t="s">
        <v>546</v>
      </c>
      <c r="B89" s="1776">
        <v>9</v>
      </c>
      <c r="C89" s="1777">
        <v>41</v>
      </c>
      <c r="D89" s="1777">
        <v>14</v>
      </c>
      <c r="E89" s="1777">
        <v>36</v>
      </c>
      <c r="F89" s="1777">
        <v>9</v>
      </c>
      <c r="G89" s="1777">
        <v>9</v>
      </c>
      <c r="H89" s="1777">
        <v>1</v>
      </c>
      <c r="I89" s="1050">
        <v>1519</v>
      </c>
      <c r="J89" s="1777">
        <v>192</v>
      </c>
      <c r="K89" s="1777">
        <v>21</v>
      </c>
      <c r="L89" s="1777">
        <v>532</v>
      </c>
      <c r="M89" s="1777">
        <v>181</v>
      </c>
      <c r="N89" s="1777">
        <v>10</v>
      </c>
      <c r="O89" s="1777">
        <v>105</v>
      </c>
      <c r="P89" s="1111">
        <v>10</v>
      </c>
      <c r="Q89" s="133">
        <v>2689</v>
      </c>
      <c r="R89" s="817">
        <f>SUM(Q89/Q93)</f>
        <v>0.99408502772643248</v>
      </c>
      <c r="S89" s="1301"/>
      <c r="T89" s="1211"/>
      <c r="U89" s="1212"/>
      <c r="V89" s="84"/>
      <c r="W89" s="84"/>
      <c r="X89" s="84"/>
      <c r="Y89" s="84"/>
      <c r="Z89" s="84"/>
      <c r="AA89" s="84"/>
      <c r="AB89" s="84"/>
      <c r="AC89" s="84"/>
      <c r="AD89" s="84"/>
      <c r="AE89" s="84"/>
      <c r="AF89" s="84"/>
      <c r="AG89" s="84"/>
      <c r="AH89" s="84"/>
      <c r="AI89" s="84"/>
      <c r="AJ89" s="84"/>
      <c r="AK89" s="84"/>
      <c r="AL89" s="84"/>
    </row>
    <row r="90" spans="1:38" s="197" customFormat="1" hidden="1" x14ac:dyDescent="0.25">
      <c r="A90" s="169" t="s">
        <v>547</v>
      </c>
      <c r="B90" s="1778">
        <v>0</v>
      </c>
      <c r="C90" s="1767">
        <v>0</v>
      </c>
      <c r="D90" s="1767">
        <v>0</v>
      </c>
      <c r="E90" s="1767">
        <v>0</v>
      </c>
      <c r="F90" s="1767">
        <v>0</v>
      </c>
      <c r="G90" s="1767">
        <v>0</v>
      </c>
      <c r="H90" s="1767">
        <v>0</v>
      </c>
      <c r="I90" s="1053">
        <v>10</v>
      </c>
      <c r="J90" s="1767">
        <v>0</v>
      </c>
      <c r="K90" s="1767">
        <v>0</v>
      </c>
      <c r="L90" s="1767">
        <v>4</v>
      </c>
      <c r="M90" s="1767">
        <v>0</v>
      </c>
      <c r="N90" s="1767">
        <v>0</v>
      </c>
      <c r="O90" s="1767">
        <v>0</v>
      </c>
      <c r="P90" s="1112">
        <v>0</v>
      </c>
      <c r="Q90" s="134">
        <v>14</v>
      </c>
      <c r="R90" s="818">
        <f>SUM(Q90/Q93)</f>
        <v>5.1756007393715343E-3</v>
      </c>
      <c r="S90" s="1301"/>
      <c r="T90" s="1211"/>
      <c r="U90" s="1212"/>
      <c r="V90" s="84"/>
      <c r="W90" s="84"/>
      <c r="X90" s="84"/>
      <c r="Y90" s="84"/>
      <c r="Z90" s="84"/>
      <c r="AA90" s="84"/>
      <c r="AB90" s="84"/>
      <c r="AC90" s="84"/>
      <c r="AD90" s="84"/>
      <c r="AE90" s="84"/>
      <c r="AF90" s="84"/>
      <c r="AG90" s="84"/>
      <c r="AH90" s="84"/>
      <c r="AI90" s="84"/>
      <c r="AJ90" s="84"/>
      <c r="AK90" s="84"/>
      <c r="AL90" s="84"/>
    </row>
    <row r="91" spans="1:38" s="197" customFormat="1" ht="25.5" hidden="1" x14ac:dyDescent="0.25">
      <c r="A91" s="169" t="s">
        <v>548</v>
      </c>
      <c r="B91" s="1113">
        <v>0</v>
      </c>
      <c r="C91" s="1114">
        <v>0</v>
      </c>
      <c r="D91" s="1114">
        <v>0</v>
      </c>
      <c r="E91" s="1114">
        <v>0</v>
      </c>
      <c r="F91" s="1114">
        <v>0</v>
      </c>
      <c r="G91" s="1114">
        <v>0</v>
      </c>
      <c r="H91" s="1114">
        <v>0</v>
      </c>
      <c r="I91" s="1114">
        <v>0</v>
      </c>
      <c r="J91" s="1114">
        <v>0</v>
      </c>
      <c r="K91" s="1114">
        <v>0</v>
      </c>
      <c r="L91" s="1114">
        <v>0</v>
      </c>
      <c r="M91" s="1114">
        <v>0</v>
      </c>
      <c r="N91" s="1114">
        <v>0</v>
      </c>
      <c r="O91" s="1114">
        <v>0</v>
      </c>
      <c r="P91" s="1115">
        <v>0</v>
      </c>
      <c r="Q91" s="134">
        <v>0</v>
      </c>
      <c r="R91" s="818">
        <f>SUM(Q91/Q93)</f>
        <v>0</v>
      </c>
      <c r="S91" s="1301"/>
      <c r="T91" s="1211"/>
      <c r="U91" s="1212"/>
      <c r="V91" s="84"/>
      <c r="W91" s="84"/>
      <c r="X91" s="84"/>
      <c r="Y91" s="84"/>
      <c r="Z91" s="84"/>
      <c r="AA91" s="84"/>
      <c r="AB91" s="84"/>
      <c r="AC91" s="84"/>
      <c r="AD91" s="84"/>
      <c r="AE91" s="84"/>
      <c r="AF91" s="84"/>
      <c r="AG91" s="84"/>
      <c r="AH91" s="84"/>
      <c r="AI91" s="84"/>
      <c r="AJ91" s="84"/>
      <c r="AK91" s="84"/>
      <c r="AL91" s="84"/>
    </row>
    <row r="92" spans="1:38" s="197" customFormat="1" ht="15.75" hidden="1" thickBot="1" x14ac:dyDescent="0.3">
      <c r="A92" s="170" t="s">
        <v>549</v>
      </c>
      <c r="B92" s="1116">
        <v>0</v>
      </c>
      <c r="C92" s="1117">
        <v>1</v>
      </c>
      <c r="D92" s="1117">
        <v>0</v>
      </c>
      <c r="E92" s="1117">
        <v>0</v>
      </c>
      <c r="F92" s="1117">
        <v>0</v>
      </c>
      <c r="G92" s="1117">
        <v>0</v>
      </c>
      <c r="H92" s="1117">
        <v>0</v>
      </c>
      <c r="I92" s="1056">
        <v>0</v>
      </c>
      <c r="J92" s="1117">
        <v>1</v>
      </c>
      <c r="K92" s="1117">
        <v>0</v>
      </c>
      <c r="L92" s="1117">
        <v>0</v>
      </c>
      <c r="M92" s="1117">
        <v>0</v>
      </c>
      <c r="N92" s="1117">
        <v>0</v>
      </c>
      <c r="O92" s="1117">
        <v>0</v>
      </c>
      <c r="P92" s="1118">
        <v>0</v>
      </c>
      <c r="Q92" s="135">
        <v>2</v>
      </c>
      <c r="R92" s="819">
        <f>SUM(Q92/Q93)</f>
        <v>7.3937153419593343E-4</v>
      </c>
      <c r="S92" s="1301"/>
      <c r="T92" s="1211"/>
      <c r="U92" s="1212"/>
      <c r="V92" s="84"/>
      <c r="W92" s="84"/>
      <c r="X92" s="84"/>
      <c r="Y92" s="84"/>
      <c r="Z92" s="84"/>
      <c r="AA92" s="84"/>
      <c r="AB92" s="84"/>
      <c r="AC92" s="84"/>
      <c r="AD92" s="84"/>
      <c r="AE92" s="84"/>
      <c r="AF92" s="84"/>
      <c r="AG92" s="84"/>
      <c r="AH92" s="84"/>
      <c r="AI92" s="84"/>
      <c r="AJ92" s="84"/>
      <c r="AK92" s="84"/>
      <c r="AL92" s="84"/>
    </row>
    <row r="93" spans="1:38" s="197" customFormat="1" ht="16.5" hidden="1" thickTop="1" thickBot="1" x14ac:dyDescent="0.3">
      <c r="A93" s="171" t="s">
        <v>132</v>
      </c>
      <c r="B93" s="1005">
        <f t="shared" ref="B93:P93" si="17">SUM(B89:B92)</f>
        <v>9</v>
      </c>
      <c r="C93" s="1006">
        <f t="shared" si="17"/>
        <v>42</v>
      </c>
      <c r="D93" s="1006">
        <f t="shared" si="17"/>
        <v>14</v>
      </c>
      <c r="E93" s="1006">
        <f t="shared" si="17"/>
        <v>36</v>
      </c>
      <c r="F93" s="1006">
        <f t="shared" si="17"/>
        <v>9</v>
      </c>
      <c r="G93" s="1006">
        <f t="shared" si="17"/>
        <v>9</v>
      </c>
      <c r="H93" s="1006">
        <f t="shared" si="17"/>
        <v>1</v>
      </c>
      <c r="I93" s="1006">
        <f t="shared" si="17"/>
        <v>1529</v>
      </c>
      <c r="J93" s="1006">
        <f t="shared" si="17"/>
        <v>193</v>
      </c>
      <c r="K93" s="1006">
        <f t="shared" si="17"/>
        <v>21</v>
      </c>
      <c r="L93" s="1006">
        <f t="shared" si="17"/>
        <v>536</v>
      </c>
      <c r="M93" s="1006">
        <f t="shared" si="17"/>
        <v>181</v>
      </c>
      <c r="N93" s="1006">
        <f t="shared" si="17"/>
        <v>10</v>
      </c>
      <c r="O93" s="1006">
        <f t="shared" si="17"/>
        <v>105</v>
      </c>
      <c r="P93" s="1007">
        <f t="shared" si="17"/>
        <v>10</v>
      </c>
      <c r="Q93" s="820">
        <f>SUM(B93:P93)</f>
        <v>2705</v>
      </c>
      <c r="R93" s="821">
        <f>SUM(R89:R92)</f>
        <v>0.99999999999999989</v>
      </c>
      <c r="S93" s="1301"/>
      <c r="T93" s="1211"/>
      <c r="U93" s="1212"/>
      <c r="V93" s="84"/>
      <c r="W93" s="84"/>
      <c r="X93" s="84"/>
      <c r="Y93" s="84"/>
      <c r="Z93" s="84"/>
      <c r="AA93" s="84"/>
      <c r="AB93" s="84"/>
      <c r="AC93" s="84"/>
      <c r="AD93" s="84"/>
      <c r="AE93" s="84"/>
      <c r="AF93" s="84"/>
      <c r="AG93" s="84"/>
      <c r="AH93" s="84"/>
      <c r="AI93" s="84"/>
      <c r="AJ93" s="84"/>
      <c r="AK93" s="84"/>
      <c r="AL93" s="84"/>
    </row>
    <row r="94" spans="1:38" s="197" customFormat="1" ht="15.75" hidden="1" thickBot="1" x14ac:dyDescent="0.3">
      <c r="A94" s="91" t="s">
        <v>133</v>
      </c>
      <c r="B94" s="822">
        <f>SUM(B93/Q93)</f>
        <v>3.3271719038817007E-3</v>
      </c>
      <c r="C94" s="823">
        <f>SUM(C93/Q93)</f>
        <v>1.5526802218114602E-2</v>
      </c>
      <c r="D94" s="823">
        <f>SUM(D93/Q93)</f>
        <v>5.1756007393715343E-3</v>
      </c>
      <c r="E94" s="823">
        <f>SUM(E93/Q93)</f>
        <v>1.3308687615526803E-2</v>
      </c>
      <c r="F94" s="823">
        <f>SUM(F93/Q93)</f>
        <v>3.3271719038817007E-3</v>
      </c>
      <c r="G94" s="823">
        <f>SUM(G93/Q93)</f>
        <v>3.3271719038817007E-3</v>
      </c>
      <c r="H94" s="823">
        <f>SUM(H93/Q93)</f>
        <v>3.6968576709796671E-4</v>
      </c>
      <c r="I94" s="823">
        <v>0.56599999999999995</v>
      </c>
      <c r="J94" s="823">
        <f>SUM(J93/Q93)</f>
        <v>7.1349353049907582E-2</v>
      </c>
      <c r="K94" s="823">
        <f>SUM(K93/Q93)</f>
        <v>7.763401109057301E-3</v>
      </c>
      <c r="L94" s="823">
        <f>SUM(L93/Q93)</f>
        <v>0.19815157116451015</v>
      </c>
      <c r="M94" s="823">
        <f>SUM(M93/Q93)</f>
        <v>6.6913123844731984E-2</v>
      </c>
      <c r="N94" s="823">
        <f>SUM(N93/Q93)</f>
        <v>3.6968576709796672E-3</v>
      </c>
      <c r="O94" s="823">
        <f>SUM(O93/Q93)</f>
        <v>3.8817005545286505E-2</v>
      </c>
      <c r="P94" s="824">
        <f>SUM(P93/Q93)</f>
        <v>3.6968576709796672E-3</v>
      </c>
      <c r="Q94" s="825">
        <f>SUM(B94:P94)</f>
        <v>1.000750462107209</v>
      </c>
      <c r="R94" s="709"/>
      <c r="S94" s="1301"/>
      <c r="T94" s="1211"/>
      <c r="U94" s="1212"/>
      <c r="V94" s="84"/>
      <c r="W94" s="84"/>
      <c r="X94" s="84"/>
      <c r="Y94" s="84"/>
      <c r="Z94" s="84"/>
      <c r="AA94" s="84"/>
      <c r="AB94" s="84"/>
      <c r="AC94" s="84"/>
      <c r="AD94" s="84"/>
      <c r="AE94" s="84"/>
      <c r="AF94" s="84"/>
      <c r="AG94" s="84"/>
      <c r="AH94" s="84"/>
      <c r="AI94" s="84"/>
      <c r="AJ94" s="84"/>
      <c r="AK94" s="84"/>
      <c r="AL94" s="84"/>
    </row>
    <row r="95" spans="1:38" s="197" customFormat="1" ht="15.75" hidden="1" thickBot="1" x14ac:dyDescent="0.3">
      <c r="A95" s="1301"/>
      <c r="B95" s="1301"/>
      <c r="C95" s="1301"/>
      <c r="D95" s="1301"/>
      <c r="E95" s="1301"/>
      <c r="F95" s="1301"/>
      <c r="G95" s="1301"/>
      <c r="H95" s="1301"/>
      <c r="I95" s="1301"/>
      <c r="J95" s="1301"/>
      <c r="K95" s="1301"/>
      <c r="L95" s="1301"/>
      <c r="M95" s="1301"/>
      <c r="N95" s="1301"/>
      <c r="O95" s="1301"/>
      <c r="P95" s="1301"/>
      <c r="Q95" s="1301"/>
      <c r="R95" s="1301"/>
      <c r="S95" s="1301"/>
      <c r="T95" s="84"/>
      <c r="U95" s="84"/>
      <c r="V95" s="84"/>
      <c r="W95" s="84"/>
      <c r="X95" s="84"/>
      <c r="Y95" s="84"/>
      <c r="Z95" s="84"/>
      <c r="AA95" s="84"/>
      <c r="AB95" s="84"/>
      <c r="AC95" s="84"/>
      <c r="AD95" s="84"/>
      <c r="AE95" s="84"/>
      <c r="AF95" s="84"/>
      <c r="AG95" s="84"/>
      <c r="AH95" s="84"/>
      <c r="AI95" s="84"/>
      <c r="AJ95" s="84"/>
      <c r="AK95" s="84"/>
      <c r="AL95" s="84"/>
    </row>
    <row r="96" spans="1:38" ht="15.75" hidden="1" thickBot="1" x14ac:dyDescent="0.3">
      <c r="A96" s="2379" t="s">
        <v>250</v>
      </c>
      <c r="B96" s="2380"/>
      <c r="C96" s="2380"/>
      <c r="D96" s="2380"/>
      <c r="E96" s="2380"/>
      <c r="F96" s="2380"/>
      <c r="G96" s="2380"/>
      <c r="H96" s="2380"/>
      <c r="I96" s="2380"/>
      <c r="J96" s="2380"/>
      <c r="K96" s="2380"/>
      <c r="L96" s="2380"/>
      <c r="M96" s="2380"/>
      <c r="N96" s="2380"/>
      <c r="O96" s="2380"/>
      <c r="P96" s="2380"/>
      <c r="Q96" s="2380"/>
      <c r="R96" s="2381"/>
      <c r="S96" s="1301"/>
      <c r="AL96" s="84"/>
    </row>
    <row r="97" spans="1:38" s="32" customFormat="1" ht="70.5" hidden="1" customHeight="1" thickBot="1" x14ac:dyDescent="0.3">
      <c r="A97" s="693"/>
      <c r="B97" s="695" t="s">
        <v>145</v>
      </c>
      <c r="C97" s="696" t="s">
        <v>146</v>
      </c>
      <c r="D97" s="696" t="s">
        <v>147</v>
      </c>
      <c r="E97" s="696" t="s">
        <v>148</v>
      </c>
      <c r="F97" s="696" t="s">
        <v>149</v>
      </c>
      <c r="G97" s="696" t="s">
        <v>150</v>
      </c>
      <c r="H97" s="696" t="s">
        <v>151</v>
      </c>
      <c r="I97" s="696" t="s">
        <v>152</v>
      </c>
      <c r="J97" s="696" t="s">
        <v>153</v>
      </c>
      <c r="K97" s="696" t="s">
        <v>154</v>
      </c>
      <c r="L97" s="696" t="s">
        <v>155</v>
      </c>
      <c r="M97" s="696" t="s">
        <v>156</v>
      </c>
      <c r="N97" s="696" t="s">
        <v>157</v>
      </c>
      <c r="O97" s="696" t="s">
        <v>158</v>
      </c>
      <c r="P97" s="698" t="s">
        <v>159</v>
      </c>
      <c r="Q97" s="74" t="s">
        <v>160</v>
      </c>
      <c r="R97" s="705" t="s">
        <v>161</v>
      </c>
      <c r="T97" s="1210"/>
      <c r="U97" s="1210"/>
      <c r="V97" s="1210"/>
      <c r="W97" s="1210"/>
      <c r="X97" s="1210"/>
      <c r="Y97" s="1210"/>
      <c r="Z97" s="1210"/>
      <c r="AA97" s="1210"/>
      <c r="AB97" s="1210"/>
      <c r="AC97" s="1210"/>
      <c r="AD97" s="1210"/>
      <c r="AE97" s="1210"/>
      <c r="AF97" s="1210"/>
      <c r="AG97" s="1210"/>
      <c r="AH97" s="1210"/>
      <c r="AI97" s="1210"/>
      <c r="AJ97" s="1210"/>
      <c r="AK97" s="1210"/>
      <c r="AL97" s="1210"/>
    </row>
    <row r="98" spans="1:38" hidden="1" x14ac:dyDescent="0.25">
      <c r="A98" s="168" t="s">
        <v>546</v>
      </c>
      <c r="B98" s="816">
        <v>7</v>
      </c>
      <c r="C98" s="816">
        <v>78</v>
      </c>
      <c r="D98" s="816">
        <v>9</v>
      </c>
      <c r="E98" s="816">
        <v>13</v>
      </c>
      <c r="F98" s="816">
        <v>16</v>
      </c>
      <c r="G98" s="816">
        <v>0</v>
      </c>
      <c r="H98" s="816">
        <v>1</v>
      </c>
      <c r="I98" s="816">
        <v>1429</v>
      </c>
      <c r="J98" s="816">
        <v>124</v>
      </c>
      <c r="K98" s="816">
        <v>18</v>
      </c>
      <c r="L98" s="816">
        <v>546</v>
      </c>
      <c r="M98" s="816">
        <v>158</v>
      </c>
      <c r="N98" s="816">
        <v>18</v>
      </c>
      <c r="O98" s="816">
        <v>88</v>
      </c>
      <c r="P98" s="816">
        <v>21</v>
      </c>
      <c r="Q98" s="133">
        <f t="shared" ref="Q98:Q103" si="18">SUM(B98:P98)</f>
        <v>2526</v>
      </c>
      <c r="R98" s="817">
        <f>SUM(Q98/Q102)</f>
        <v>0.99175500588928156</v>
      </c>
      <c r="S98" s="1301"/>
      <c r="AL98" s="84"/>
    </row>
    <row r="99" spans="1:38" hidden="1" x14ac:dyDescent="0.25">
      <c r="A99" s="169" t="s">
        <v>547</v>
      </c>
      <c r="B99" s="816">
        <v>0</v>
      </c>
      <c r="C99" s="816">
        <v>0</v>
      </c>
      <c r="D99" s="816">
        <v>0</v>
      </c>
      <c r="E99" s="816">
        <v>0</v>
      </c>
      <c r="F99" s="816">
        <v>0</v>
      </c>
      <c r="G99" s="816">
        <v>0</v>
      </c>
      <c r="H99" s="816">
        <v>0</v>
      </c>
      <c r="I99" s="816">
        <v>5</v>
      </c>
      <c r="J99" s="816">
        <v>0</v>
      </c>
      <c r="K99" s="816">
        <v>0</v>
      </c>
      <c r="L99" s="816">
        <v>11</v>
      </c>
      <c r="M99" s="816">
        <v>2</v>
      </c>
      <c r="N99" s="816">
        <v>0</v>
      </c>
      <c r="O99" s="816">
        <v>0</v>
      </c>
      <c r="P99" s="816">
        <v>1</v>
      </c>
      <c r="Q99" s="134">
        <f t="shared" si="18"/>
        <v>19</v>
      </c>
      <c r="R99" s="818">
        <f>SUM(Q99/Q102)</f>
        <v>7.45975657636435E-3</v>
      </c>
      <c r="S99" s="1301"/>
      <c r="AL99" s="84"/>
    </row>
    <row r="100" spans="1:38" ht="25.5" hidden="1" x14ac:dyDescent="0.25">
      <c r="A100" s="169" t="s">
        <v>548</v>
      </c>
      <c r="B100" s="816">
        <v>0</v>
      </c>
      <c r="C100" s="816">
        <v>0</v>
      </c>
      <c r="D100" s="816">
        <v>0</v>
      </c>
      <c r="E100" s="816">
        <v>0</v>
      </c>
      <c r="F100" s="816">
        <v>0</v>
      </c>
      <c r="G100" s="816">
        <v>0</v>
      </c>
      <c r="H100" s="816">
        <v>0</v>
      </c>
      <c r="I100" s="816">
        <v>0</v>
      </c>
      <c r="J100" s="816">
        <v>0</v>
      </c>
      <c r="K100" s="816">
        <v>0</v>
      </c>
      <c r="L100" s="816">
        <v>0</v>
      </c>
      <c r="M100" s="816">
        <v>0</v>
      </c>
      <c r="N100" s="816">
        <v>0</v>
      </c>
      <c r="O100" s="816">
        <v>0</v>
      </c>
      <c r="P100" s="816">
        <v>0</v>
      </c>
      <c r="Q100" s="134">
        <f t="shared" si="18"/>
        <v>0</v>
      </c>
      <c r="R100" s="818">
        <f>SUM(Q100/Q102)</f>
        <v>0</v>
      </c>
      <c r="S100" s="1301"/>
      <c r="AL100" s="84"/>
    </row>
    <row r="101" spans="1:38" ht="15.75" hidden="1" thickBot="1" x14ac:dyDescent="0.3">
      <c r="A101" s="170" t="s">
        <v>549</v>
      </c>
      <c r="B101" s="826">
        <v>0</v>
      </c>
      <c r="C101" s="826">
        <v>0</v>
      </c>
      <c r="D101" s="826">
        <v>0</v>
      </c>
      <c r="E101" s="826">
        <v>0</v>
      </c>
      <c r="F101" s="826">
        <v>0</v>
      </c>
      <c r="G101" s="826">
        <v>0</v>
      </c>
      <c r="H101" s="826">
        <v>0</v>
      </c>
      <c r="I101" s="826">
        <v>0</v>
      </c>
      <c r="J101" s="826">
        <v>0</v>
      </c>
      <c r="K101" s="826">
        <v>0</v>
      </c>
      <c r="L101" s="826">
        <v>2</v>
      </c>
      <c r="M101" s="826">
        <v>0</v>
      </c>
      <c r="N101" s="826">
        <v>0</v>
      </c>
      <c r="O101" s="826">
        <v>0</v>
      </c>
      <c r="P101" s="826">
        <v>0</v>
      </c>
      <c r="Q101" s="135">
        <f t="shared" si="18"/>
        <v>2</v>
      </c>
      <c r="R101" s="819">
        <f>SUM(Q101/Q102)</f>
        <v>7.8523753435414214E-4</v>
      </c>
      <c r="S101" s="1301"/>
      <c r="AL101" s="84"/>
    </row>
    <row r="102" spans="1:38" ht="16.5" hidden="1" thickTop="1" thickBot="1" x14ac:dyDescent="0.3">
      <c r="A102" s="171" t="s">
        <v>132</v>
      </c>
      <c r="B102" s="120">
        <f t="shared" ref="B102:P102" si="19">SUM(B98:B101)</f>
        <v>7</v>
      </c>
      <c r="C102" s="121">
        <f t="shared" si="19"/>
        <v>78</v>
      </c>
      <c r="D102" s="121">
        <f t="shared" si="19"/>
        <v>9</v>
      </c>
      <c r="E102" s="121">
        <f t="shared" si="19"/>
        <v>13</v>
      </c>
      <c r="F102" s="121">
        <f t="shared" si="19"/>
        <v>16</v>
      </c>
      <c r="G102" s="121">
        <f t="shared" si="19"/>
        <v>0</v>
      </c>
      <c r="H102" s="121">
        <f t="shared" si="19"/>
        <v>1</v>
      </c>
      <c r="I102" s="121">
        <f t="shared" si="19"/>
        <v>1434</v>
      </c>
      <c r="J102" s="121">
        <f t="shared" si="19"/>
        <v>124</v>
      </c>
      <c r="K102" s="121">
        <f t="shared" si="19"/>
        <v>18</v>
      </c>
      <c r="L102" s="121">
        <f t="shared" si="19"/>
        <v>559</v>
      </c>
      <c r="M102" s="121">
        <f t="shared" si="19"/>
        <v>160</v>
      </c>
      <c r="N102" s="121">
        <f t="shared" si="19"/>
        <v>18</v>
      </c>
      <c r="O102" s="121">
        <f t="shared" si="19"/>
        <v>88</v>
      </c>
      <c r="P102" s="827">
        <f t="shared" si="19"/>
        <v>22</v>
      </c>
      <c r="Q102" s="820">
        <f>SUM(Q98:Q101)</f>
        <v>2547</v>
      </c>
      <c r="R102" s="821">
        <f>SUM(R98:R101)</f>
        <v>1</v>
      </c>
      <c r="S102" s="1301"/>
      <c r="AL102" s="84"/>
    </row>
    <row r="103" spans="1:38" ht="15.75" hidden="1" thickBot="1" x14ac:dyDescent="0.3">
      <c r="A103" s="91" t="s">
        <v>133</v>
      </c>
      <c r="B103" s="822">
        <f>SUM(B102/Q102)</f>
        <v>2.7483313702394976E-3</v>
      </c>
      <c r="C103" s="823">
        <f>SUM(C102/Q102)</f>
        <v>3.0624263839811542E-2</v>
      </c>
      <c r="D103" s="823">
        <f>SUM(D102/Q102)</f>
        <v>3.5335689045936395E-3</v>
      </c>
      <c r="E103" s="823">
        <f>SUM(E102/Q102)</f>
        <v>5.1040439733019242E-3</v>
      </c>
      <c r="F103" s="823">
        <f>SUM(F102/Q102)</f>
        <v>6.2819002748331371E-3</v>
      </c>
      <c r="G103" s="823">
        <f>SUM(G102/Q102)</f>
        <v>0</v>
      </c>
      <c r="H103" s="823">
        <f>SUM(H102/Q102)</f>
        <v>3.9261876717707107E-4</v>
      </c>
      <c r="I103" s="823">
        <v>0.56200000000000006</v>
      </c>
      <c r="J103" s="823">
        <f>SUM(J102/Q102)</f>
        <v>4.8684727129956813E-2</v>
      </c>
      <c r="K103" s="823">
        <f>SUM(K102/Q102)</f>
        <v>7.0671378091872791E-3</v>
      </c>
      <c r="L103" s="823">
        <f>SUM(L102/Q102)</f>
        <v>0.21947389085198271</v>
      </c>
      <c r="M103" s="823">
        <f>SUM(M102/Q102)</f>
        <v>6.2819002748331368E-2</v>
      </c>
      <c r="N103" s="823">
        <f>SUM(N102/Q102)</f>
        <v>7.0671378091872791E-3</v>
      </c>
      <c r="O103" s="823">
        <f>SUM(O102/Q102)</f>
        <v>3.4550451511582252E-2</v>
      </c>
      <c r="P103" s="824">
        <f>SUM(P102/Q102)</f>
        <v>8.6376128778955629E-3</v>
      </c>
      <c r="Q103" s="825">
        <f t="shared" si="18"/>
        <v>0.99898468786808026</v>
      </c>
      <c r="R103" s="709"/>
      <c r="S103" s="1301"/>
      <c r="AL103" s="84"/>
    </row>
    <row r="104" spans="1:38" ht="15.75" hidden="1" thickBot="1" x14ac:dyDescent="0.3">
      <c r="A104" s="1301"/>
      <c r="B104" s="1301"/>
      <c r="C104" s="1301"/>
      <c r="D104" s="1301"/>
      <c r="E104" s="1301"/>
      <c r="F104" s="1301"/>
      <c r="G104" s="1301"/>
      <c r="H104" s="1301"/>
      <c r="I104" s="1301"/>
      <c r="J104" s="1301"/>
      <c r="K104" s="1301"/>
      <c r="L104" s="1301"/>
      <c r="M104" s="1301"/>
      <c r="N104" s="1301"/>
      <c r="O104" s="1301"/>
      <c r="P104" s="1301"/>
      <c r="Q104" s="1301"/>
      <c r="R104" s="1301"/>
      <c r="S104" s="1301"/>
      <c r="AL104" s="84"/>
    </row>
    <row r="105" spans="1:38" s="197" customFormat="1" ht="15.75" hidden="1" thickBot="1" x14ac:dyDescent="0.3">
      <c r="A105" s="2379" t="s">
        <v>253</v>
      </c>
      <c r="B105" s="2380"/>
      <c r="C105" s="2380"/>
      <c r="D105" s="2380"/>
      <c r="E105" s="2380"/>
      <c r="F105" s="2380"/>
      <c r="G105" s="2380"/>
      <c r="H105" s="2380"/>
      <c r="I105" s="2380"/>
      <c r="J105" s="2380"/>
      <c r="K105" s="2380"/>
      <c r="L105" s="2380"/>
      <c r="M105" s="2380"/>
      <c r="N105" s="2380"/>
      <c r="O105" s="2380"/>
      <c r="P105" s="2380"/>
      <c r="Q105" s="2380"/>
      <c r="R105" s="2381"/>
      <c r="S105" s="1301"/>
      <c r="T105" s="84"/>
      <c r="U105" s="84"/>
      <c r="V105" s="84"/>
      <c r="W105" s="84"/>
      <c r="X105" s="84"/>
      <c r="Y105" s="84"/>
      <c r="Z105" s="84"/>
      <c r="AA105" s="84"/>
      <c r="AB105" s="84"/>
      <c r="AC105" s="84"/>
      <c r="AD105" s="84"/>
      <c r="AE105" s="84"/>
      <c r="AF105" s="84"/>
      <c r="AG105" s="84"/>
      <c r="AH105" s="84"/>
      <c r="AI105" s="84"/>
      <c r="AJ105" s="84"/>
      <c r="AK105" s="84"/>
      <c r="AL105" s="84"/>
    </row>
    <row r="106" spans="1:38" s="32" customFormat="1" ht="70.5" hidden="1" customHeight="1" thickBot="1" x14ac:dyDescent="0.3">
      <c r="A106" s="693"/>
      <c r="B106" s="695" t="s">
        <v>145</v>
      </c>
      <c r="C106" s="696" t="s">
        <v>146</v>
      </c>
      <c r="D106" s="696" t="s">
        <v>147</v>
      </c>
      <c r="E106" s="696" t="s">
        <v>148</v>
      </c>
      <c r="F106" s="696" t="s">
        <v>149</v>
      </c>
      <c r="G106" s="696" t="s">
        <v>150</v>
      </c>
      <c r="H106" s="696" t="s">
        <v>151</v>
      </c>
      <c r="I106" s="696" t="s">
        <v>152</v>
      </c>
      <c r="J106" s="696" t="s">
        <v>153</v>
      </c>
      <c r="K106" s="696" t="s">
        <v>154</v>
      </c>
      <c r="L106" s="696" t="s">
        <v>155</v>
      </c>
      <c r="M106" s="696" t="s">
        <v>156</v>
      </c>
      <c r="N106" s="696" t="s">
        <v>157</v>
      </c>
      <c r="O106" s="696" t="s">
        <v>158</v>
      </c>
      <c r="P106" s="698" t="s">
        <v>159</v>
      </c>
      <c r="Q106" s="74" t="s">
        <v>160</v>
      </c>
      <c r="R106" s="705" t="s">
        <v>161</v>
      </c>
      <c r="T106" s="1210"/>
      <c r="U106" s="1210"/>
      <c r="V106" s="1210"/>
      <c r="W106" s="1210"/>
      <c r="X106" s="1210"/>
      <c r="Y106" s="1210"/>
      <c r="Z106" s="1210"/>
      <c r="AA106" s="1210"/>
      <c r="AB106" s="1210"/>
      <c r="AC106" s="1210"/>
      <c r="AD106" s="1210"/>
      <c r="AE106" s="1210"/>
      <c r="AF106" s="1210"/>
      <c r="AG106" s="1210"/>
      <c r="AH106" s="1210"/>
      <c r="AI106" s="1210"/>
      <c r="AJ106" s="1210"/>
      <c r="AK106" s="1210"/>
      <c r="AL106" s="1210"/>
    </row>
    <row r="107" spans="1:38" s="197" customFormat="1" hidden="1" x14ac:dyDescent="0.25">
      <c r="A107" s="168" t="s">
        <v>546</v>
      </c>
      <c r="B107" s="344">
        <v>12</v>
      </c>
      <c r="C107" s="345">
        <v>79</v>
      </c>
      <c r="D107" s="345">
        <v>48</v>
      </c>
      <c r="E107" s="345">
        <v>20</v>
      </c>
      <c r="F107" s="345">
        <v>15</v>
      </c>
      <c r="G107" s="345">
        <v>0</v>
      </c>
      <c r="H107" s="345">
        <v>5</v>
      </c>
      <c r="I107" s="346">
        <v>1577</v>
      </c>
      <c r="J107" s="345">
        <v>162</v>
      </c>
      <c r="K107" s="345">
        <v>5</v>
      </c>
      <c r="L107" s="345">
        <v>603</v>
      </c>
      <c r="M107" s="345">
        <v>306</v>
      </c>
      <c r="N107" s="345">
        <v>4</v>
      </c>
      <c r="O107" s="345">
        <v>55</v>
      </c>
      <c r="P107" s="699">
        <v>37</v>
      </c>
      <c r="Q107" s="710">
        <v>2928</v>
      </c>
      <c r="R107" s="706">
        <f>SUM(Q107/Q111)</f>
        <v>0.99557973478408701</v>
      </c>
      <c r="S107" s="1301"/>
      <c r="T107" s="84"/>
      <c r="U107" s="84"/>
      <c r="V107" s="84"/>
      <c r="W107" s="84"/>
      <c r="X107" s="84"/>
      <c r="Y107" s="84"/>
      <c r="Z107" s="84"/>
      <c r="AA107" s="84"/>
      <c r="AB107" s="84"/>
      <c r="AC107" s="84"/>
      <c r="AD107" s="84"/>
      <c r="AE107" s="84"/>
      <c r="AF107" s="84"/>
      <c r="AG107" s="84"/>
      <c r="AH107" s="84"/>
      <c r="AI107" s="84"/>
      <c r="AJ107" s="84"/>
      <c r="AK107" s="84"/>
      <c r="AL107" s="84"/>
    </row>
    <row r="108" spans="1:38" s="197" customFormat="1" hidden="1" x14ac:dyDescent="0.25">
      <c r="A108" s="169" t="s">
        <v>547</v>
      </c>
      <c r="B108" s="348">
        <v>0</v>
      </c>
      <c r="C108" s="349">
        <v>0</v>
      </c>
      <c r="D108" s="349">
        <v>0</v>
      </c>
      <c r="E108" s="349">
        <v>0</v>
      </c>
      <c r="F108" s="349">
        <v>0</v>
      </c>
      <c r="G108" s="349">
        <v>0</v>
      </c>
      <c r="H108" s="349">
        <v>0</v>
      </c>
      <c r="I108" s="350">
        <v>3</v>
      </c>
      <c r="J108" s="349">
        <v>0</v>
      </c>
      <c r="K108" s="349">
        <v>0</v>
      </c>
      <c r="L108" s="349">
        <v>8</v>
      </c>
      <c r="M108" s="349">
        <v>0</v>
      </c>
      <c r="N108" s="349">
        <v>0</v>
      </c>
      <c r="O108" s="349">
        <v>0</v>
      </c>
      <c r="P108" s="700">
        <v>0</v>
      </c>
      <c r="Q108" s="711">
        <v>11</v>
      </c>
      <c r="R108" s="707">
        <f>SUM(Q108/Q111)</f>
        <v>3.7402244134648079E-3</v>
      </c>
      <c r="S108" s="1301"/>
      <c r="T108" s="84"/>
      <c r="U108" s="84"/>
      <c r="V108" s="84"/>
      <c r="W108" s="84"/>
      <c r="X108" s="84"/>
      <c r="Y108" s="84"/>
      <c r="Z108" s="84"/>
      <c r="AA108" s="84"/>
      <c r="AB108" s="84"/>
      <c r="AC108" s="84"/>
      <c r="AD108" s="84"/>
      <c r="AE108" s="84"/>
      <c r="AF108" s="84"/>
      <c r="AG108" s="84"/>
      <c r="AH108" s="84"/>
      <c r="AI108" s="84"/>
      <c r="AJ108" s="84"/>
      <c r="AK108" s="84"/>
      <c r="AL108" s="84"/>
    </row>
    <row r="109" spans="1:38" s="197" customFormat="1" ht="25.5" hidden="1" x14ac:dyDescent="0.25">
      <c r="A109" s="169" t="s">
        <v>548</v>
      </c>
      <c r="B109" s="482">
        <v>0</v>
      </c>
      <c r="C109" s="483">
        <v>0</v>
      </c>
      <c r="D109" s="483">
        <v>0</v>
      </c>
      <c r="E109" s="483">
        <v>0</v>
      </c>
      <c r="F109" s="483">
        <v>0</v>
      </c>
      <c r="G109" s="483">
        <v>0</v>
      </c>
      <c r="H109" s="483">
        <v>0</v>
      </c>
      <c r="I109" s="483">
        <v>0</v>
      </c>
      <c r="J109" s="483">
        <v>0</v>
      </c>
      <c r="K109" s="483">
        <v>0</v>
      </c>
      <c r="L109" s="483">
        <v>0</v>
      </c>
      <c r="M109" s="483">
        <v>0</v>
      </c>
      <c r="N109" s="483">
        <v>0</v>
      </c>
      <c r="O109" s="483">
        <v>0</v>
      </c>
      <c r="P109" s="701">
        <v>0</v>
      </c>
      <c r="Q109" s="711">
        <v>0</v>
      </c>
      <c r="R109" s="707">
        <f>SUM(Q109/Q111)</f>
        <v>0</v>
      </c>
      <c r="S109" s="1301"/>
      <c r="T109" s="84"/>
      <c r="U109" s="84"/>
      <c r="V109" s="84"/>
      <c r="W109" s="84"/>
      <c r="X109" s="84"/>
      <c r="Y109" s="84"/>
      <c r="Z109" s="84"/>
      <c r="AA109" s="84"/>
      <c r="AB109" s="84"/>
      <c r="AC109" s="84"/>
      <c r="AD109" s="84"/>
      <c r="AE109" s="84"/>
      <c r="AF109" s="84"/>
      <c r="AG109" s="84"/>
      <c r="AH109" s="84"/>
      <c r="AI109" s="84"/>
      <c r="AJ109" s="84"/>
      <c r="AK109" s="84"/>
      <c r="AL109" s="84"/>
    </row>
    <row r="110" spans="1:38" s="197" customFormat="1" ht="15.75" hidden="1" thickBot="1" x14ac:dyDescent="0.3">
      <c r="A110" s="170" t="s">
        <v>549</v>
      </c>
      <c r="B110" s="484">
        <v>0</v>
      </c>
      <c r="C110" s="485">
        <v>0</v>
      </c>
      <c r="D110" s="485">
        <v>0</v>
      </c>
      <c r="E110" s="485">
        <v>0</v>
      </c>
      <c r="F110" s="485">
        <v>0</v>
      </c>
      <c r="G110" s="485">
        <v>0</v>
      </c>
      <c r="H110" s="485">
        <v>0</v>
      </c>
      <c r="I110" s="411">
        <v>2</v>
      </c>
      <c r="J110" s="485">
        <v>0</v>
      </c>
      <c r="K110" s="485">
        <v>0</v>
      </c>
      <c r="L110" s="485">
        <v>0</v>
      </c>
      <c r="M110" s="485">
        <v>0</v>
      </c>
      <c r="N110" s="485">
        <v>0</v>
      </c>
      <c r="O110" s="485">
        <v>0</v>
      </c>
      <c r="P110" s="702">
        <v>0</v>
      </c>
      <c r="Q110" s="712">
        <v>2</v>
      </c>
      <c r="R110" s="708">
        <f>SUM(Q110/Q111)</f>
        <v>6.8004080244814691E-4</v>
      </c>
      <c r="S110" s="1301"/>
      <c r="T110" s="84"/>
      <c r="U110" s="84"/>
      <c r="V110" s="84"/>
      <c r="W110" s="84"/>
      <c r="X110" s="84"/>
      <c r="Y110" s="84"/>
      <c r="Z110" s="84"/>
      <c r="AA110" s="84"/>
      <c r="AB110" s="84"/>
      <c r="AC110" s="84"/>
      <c r="AD110" s="84"/>
      <c r="AE110" s="84"/>
      <c r="AF110" s="84"/>
      <c r="AG110" s="84"/>
      <c r="AH110" s="84"/>
      <c r="AI110" s="84"/>
      <c r="AJ110" s="84"/>
      <c r="AK110" s="84"/>
      <c r="AL110" s="84"/>
    </row>
    <row r="111" spans="1:38" s="197" customFormat="1" ht="16.5" hidden="1" thickTop="1" thickBot="1" x14ac:dyDescent="0.3">
      <c r="A111" s="171" t="s">
        <v>132</v>
      </c>
      <c r="B111" s="213">
        <f t="shared" ref="B111:P111" si="20">SUM(B107:B110)</f>
        <v>12</v>
      </c>
      <c r="C111" s="233">
        <f t="shared" si="20"/>
        <v>79</v>
      </c>
      <c r="D111" s="233">
        <f t="shared" si="20"/>
        <v>48</v>
      </c>
      <c r="E111" s="233">
        <f t="shared" si="20"/>
        <v>20</v>
      </c>
      <c r="F111" s="233">
        <f t="shared" si="20"/>
        <v>15</v>
      </c>
      <c r="G111" s="233">
        <f t="shared" si="20"/>
        <v>0</v>
      </c>
      <c r="H111" s="233">
        <f t="shared" si="20"/>
        <v>5</v>
      </c>
      <c r="I111" s="233">
        <f t="shared" si="20"/>
        <v>1582</v>
      </c>
      <c r="J111" s="233">
        <f t="shared" si="20"/>
        <v>162</v>
      </c>
      <c r="K111" s="233">
        <f t="shared" si="20"/>
        <v>5</v>
      </c>
      <c r="L111" s="233">
        <f t="shared" si="20"/>
        <v>611</v>
      </c>
      <c r="M111" s="233">
        <f t="shared" si="20"/>
        <v>306</v>
      </c>
      <c r="N111" s="233">
        <f t="shared" si="20"/>
        <v>4</v>
      </c>
      <c r="O111" s="233">
        <f t="shared" si="20"/>
        <v>55</v>
      </c>
      <c r="P111" s="703">
        <f t="shared" si="20"/>
        <v>37</v>
      </c>
      <c r="Q111" s="713">
        <f>SUM(B111:P111)</f>
        <v>2941</v>
      </c>
      <c r="R111" s="323">
        <f>SUM(Q111/Q111)</f>
        <v>1</v>
      </c>
      <c r="S111" s="1301"/>
      <c r="T111" s="84"/>
      <c r="U111" s="84"/>
      <c r="V111" s="84"/>
      <c r="W111" s="84"/>
      <c r="X111" s="84"/>
      <c r="Y111" s="84"/>
      <c r="Z111" s="84"/>
      <c r="AA111" s="84"/>
      <c r="AB111" s="84"/>
      <c r="AC111" s="84"/>
      <c r="AD111" s="84"/>
      <c r="AE111" s="84"/>
      <c r="AF111" s="84"/>
      <c r="AG111" s="84"/>
      <c r="AH111" s="84"/>
      <c r="AI111" s="84"/>
      <c r="AJ111" s="84"/>
      <c r="AK111" s="84"/>
      <c r="AL111" s="84"/>
    </row>
    <row r="112" spans="1:38" s="197" customFormat="1" ht="15.75" hidden="1" thickBot="1" x14ac:dyDescent="0.3">
      <c r="A112" s="91" t="s">
        <v>133</v>
      </c>
      <c r="B112" s="254">
        <f>SUM(B111/Q111)</f>
        <v>4.0802448146888817E-3</v>
      </c>
      <c r="C112" s="255">
        <f>SUM(C111/Q111)</f>
        <v>2.6861611696701801E-2</v>
      </c>
      <c r="D112" s="255">
        <f>SUM(D111/Q111)</f>
        <v>1.6320979258755527E-2</v>
      </c>
      <c r="E112" s="255">
        <f>SUM(E111/Q111)</f>
        <v>6.8004080244814689E-3</v>
      </c>
      <c r="F112" s="255">
        <f>SUM(F111/Q111)</f>
        <v>5.1003060183611015E-3</v>
      </c>
      <c r="G112" s="255">
        <f>SUM(G111/Q111)</f>
        <v>0</v>
      </c>
      <c r="H112" s="255">
        <f>SUM(H111/Q111)</f>
        <v>1.7001020061203672E-3</v>
      </c>
      <c r="I112" s="255">
        <f>SUM(I111/Q111)</f>
        <v>0.53791227473648418</v>
      </c>
      <c r="J112" s="255">
        <f>SUM(J111/Q111)</f>
        <v>5.5083304998299901E-2</v>
      </c>
      <c r="K112" s="255">
        <f>SUM(K111/Q111)</f>
        <v>1.7001020061203672E-3</v>
      </c>
      <c r="L112" s="255">
        <f>SUM(L111/Q111)</f>
        <v>0.20775246514790888</v>
      </c>
      <c r="M112" s="255">
        <f>SUM(M111/Q111)</f>
        <v>0.10404624277456648</v>
      </c>
      <c r="N112" s="255">
        <f>SUM(N111/Q111)</f>
        <v>1.3600816048962938E-3</v>
      </c>
      <c r="O112" s="255">
        <f>SUM(O111/Q111)</f>
        <v>1.8701122067324039E-2</v>
      </c>
      <c r="P112" s="704">
        <f>SUM(P111/Q111)</f>
        <v>1.2580754845290717E-2</v>
      </c>
      <c r="Q112" s="714">
        <f>SUM(Q111/Q111)</f>
        <v>1</v>
      </c>
      <c r="R112" s="709"/>
      <c r="S112" s="1301"/>
      <c r="T112" s="84"/>
      <c r="U112" s="84"/>
      <c r="V112" s="84"/>
      <c r="W112" s="84"/>
      <c r="X112" s="84"/>
      <c r="Y112" s="84"/>
      <c r="Z112" s="84"/>
      <c r="AA112" s="84"/>
      <c r="AB112" s="84"/>
      <c r="AC112" s="84"/>
      <c r="AD112" s="84"/>
      <c r="AE112" s="84"/>
      <c r="AF112" s="84"/>
      <c r="AG112" s="84"/>
      <c r="AH112" s="84"/>
      <c r="AI112" s="84"/>
      <c r="AJ112" s="84"/>
      <c r="AK112" s="84"/>
      <c r="AL112" s="84"/>
    </row>
    <row r="113" spans="1:38" hidden="1" x14ac:dyDescent="0.25">
      <c r="A113" s="1301"/>
      <c r="B113" s="1301"/>
      <c r="C113" s="1301"/>
      <c r="D113" s="1301"/>
      <c r="E113" s="1301"/>
      <c r="F113" s="1301"/>
      <c r="G113" s="1301"/>
      <c r="H113" s="1301"/>
      <c r="I113" s="1301"/>
      <c r="J113" s="1301"/>
      <c r="K113" s="1301"/>
      <c r="L113" s="1301"/>
      <c r="M113" s="1301"/>
      <c r="N113" s="1301"/>
      <c r="O113" s="1301"/>
      <c r="P113" s="1301"/>
      <c r="Q113" s="1301"/>
      <c r="R113" s="1301"/>
      <c r="S113" s="1301"/>
      <c r="AL113" s="84"/>
    </row>
    <row r="114" spans="1:38" x14ac:dyDescent="0.25">
      <c r="A114" s="1461" t="s">
        <v>550</v>
      </c>
      <c r="B114" s="1301"/>
      <c r="C114" s="1301"/>
      <c r="D114" s="1301"/>
      <c r="E114" s="1301"/>
      <c r="F114" s="1301"/>
      <c r="G114" s="1301"/>
      <c r="H114" s="1301"/>
      <c r="I114" s="1301"/>
      <c r="J114" s="1301"/>
      <c r="K114" s="1301"/>
      <c r="L114" s="1301"/>
      <c r="M114" s="1301"/>
      <c r="N114" s="1301"/>
      <c r="O114" s="1301"/>
      <c r="P114" s="1301"/>
      <c r="Q114" s="1301"/>
      <c r="R114" s="1301"/>
      <c r="S114" s="1301"/>
      <c r="AL114" s="84"/>
    </row>
    <row r="118" spans="1:38" x14ac:dyDescent="0.25">
      <c r="B118" s="1301"/>
    </row>
    <row r="119" spans="1:38" x14ac:dyDescent="0.25">
      <c r="B119" s="1301"/>
    </row>
    <row r="120" spans="1:38" x14ac:dyDescent="0.25">
      <c r="B120" s="1301"/>
    </row>
    <row r="121" spans="1:38" x14ac:dyDescent="0.25">
      <c r="B121" s="1301"/>
    </row>
    <row r="122" spans="1:38" x14ac:dyDescent="0.25">
      <c r="B122" s="1301"/>
    </row>
    <row r="123" spans="1:38" x14ac:dyDescent="0.25">
      <c r="B123" s="1301"/>
    </row>
    <row r="124" spans="1:38" x14ac:dyDescent="0.25">
      <c r="B124" s="1301"/>
    </row>
    <row r="125" spans="1:38" x14ac:dyDescent="0.25">
      <c r="B125" s="1301"/>
      <c r="C125" s="1312"/>
      <c r="D125" s="1312"/>
      <c r="E125" s="1312"/>
      <c r="F125" s="1312"/>
      <c r="G125" s="1312"/>
      <c r="H125" s="1312"/>
      <c r="I125" s="1312"/>
      <c r="J125" s="1312"/>
      <c r="K125" s="1312"/>
      <c r="L125" s="1312"/>
      <c r="M125" s="1312"/>
      <c r="N125" s="1312"/>
      <c r="O125" s="1312"/>
      <c r="P125" s="1312"/>
      <c r="Q125" s="1312"/>
    </row>
    <row r="126" spans="1:38" x14ac:dyDescent="0.25">
      <c r="B126" s="1301"/>
      <c r="C126" s="1301"/>
      <c r="D126" s="1301"/>
      <c r="E126" s="1301"/>
      <c r="F126" s="1301"/>
      <c r="G126" s="1301"/>
      <c r="H126" s="1301"/>
      <c r="I126" s="1301"/>
      <c r="J126" s="1301"/>
      <c r="K126" s="1301"/>
      <c r="L126" s="1301"/>
      <c r="M126" s="1301"/>
      <c r="N126" s="1301"/>
      <c r="O126" s="1301"/>
      <c r="P126" s="1301"/>
      <c r="Q126" s="1301"/>
    </row>
    <row r="127" spans="1:38" x14ac:dyDescent="0.25">
      <c r="B127" s="1301"/>
      <c r="C127" s="1301"/>
      <c r="D127" s="1301"/>
      <c r="E127" s="1301"/>
      <c r="F127" s="1301"/>
      <c r="G127" s="1301"/>
      <c r="H127" s="1301"/>
      <c r="I127" s="1301"/>
      <c r="J127" s="1301"/>
      <c r="K127" s="1301"/>
      <c r="L127" s="1301"/>
      <c r="M127" s="1301"/>
      <c r="N127" s="1301"/>
      <c r="O127" s="1301"/>
      <c r="P127" s="1301"/>
      <c r="Q127" s="1301"/>
    </row>
    <row r="128" spans="1:38" x14ac:dyDescent="0.25">
      <c r="B128" s="1301"/>
      <c r="C128" s="1301"/>
      <c r="D128" s="1301"/>
      <c r="E128" s="1301"/>
      <c r="F128" s="1301"/>
      <c r="G128" s="1301"/>
      <c r="H128" s="1301"/>
      <c r="I128" s="1301"/>
      <c r="J128" s="1301"/>
      <c r="K128" s="1301"/>
      <c r="L128" s="1301"/>
      <c r="M128" s="1301"/>
      <c r="N128" s="1301"/>
      <c r="O128" s="1301"/>
      <c r="P128" s="1301"/>
      <c r="Q128" s="1301"/>
    </row>
    <row r="129" spans="2:17" x14ac:dyDescent="0.25">
      <c r="B129" s="1301"/>
      <c r="C129" s="1301"/>
      <c r="D129" s="1301"/>
      <c r="E129" s="1301"/>
      <c r="F129" s="1301"/>
      <c r="G129" s="1301"/>
      <c r="H129" s="1301"/>
      <c r="I129" s="1301"/>
      <c r="J129" s="1301"/>
      <c r="K129" s="1301"/>
      <c r="L129" s="1301"/>
      <c r="M129" s="1301"/>
      <c r="N129" s="1301"/>
      <c r="O129" s="1301"/>
      <c r="P129" s="1301"/>
      <c r="Q129" s="1301"/>
    </row>
    <row r="130" spans="2:17" x14ac:dyDescent="0.25">
      <c r="B130" s="1301"/>
      <c r="C130" s="1301"/>
      <c r="D130" s="1301"/>
      <c r="E130" s="1301"/>
      <c r="F130" s="1301"/>
      <c r="G130" s="1301"/>
      <c r="H130" s="1301"/>
      <c r="I130" s="1301"/>
      <c r="J130" s="1301"/>
      <c r="K130" s="1301"/>
      <c r="L130" s="1301"/>
      <c r="M130" s="1301"/>
      <c r="N130" s="1301"/>
      <c r="O130" s="1301"/>
      <c r="P130" s="1301"/>
      <c r="Q130" s="1301"/>
    </row>
    <row r="131" spans="2:17" x14ac:dyDescent="0.25">
      <c r="B131" s="1312"/>
      <c r="C131" s="1312"/>
      <c r="D131" s="1312"/>
      <c r="E131" s="1312"/>
      <c r="F131" s="1312"/>
      <c r="G131" s="1312"/>
      <c r="H131" s="1312"/>
      <c r="I131" s="1312"/>
      <c r="J131" s="1312"/>
      <c r="K131" s="1312"/>
      <c r="L131" s="1312"/>
      <c r="M131" s="1312"/>
      <c r="N131" s="1312"/>
      <c r="O131" s="1312"/>
      <c r="P131" s="1312"/>
      <c r="Q131" s="1312"/>
    </row>
    <row r="237" spans="2:2" x14ac:dyDescent="0.25">
      <c r="B237" s="1312"/>
    </row>
    <row r="238" spans="2:2" x14ac:dyDescent="0.25">
      <c r="B238" s="1301"/>
    </row>
    <row r="239" spans="2:2" x14ac:dyDescent="0.25">
      <c r="B239" s="1312"/>
    </row>
    <row r="240" spans="2:2" x14ac:dyDescent="0.25">
      <c r="B240" s="1312"/>
    </row>
    <row r="241" spans="2:2" x14ac:dyDescent="0.25">
      <c r="B241" s="1312"/>
    </row>
    <row r="242" spans="2:2" x14ac:dyDescent="0.25">
      <c r="B242" s="1312"/>
    </row>
    <row r="243" spans="2:2" x14ac:dyDescent="0.25">
      <c r="B243" s="1312"/>
    </row>
  </sheetData>
  <sheetProtection algorithmName="SHA-512" hashValue="QUCim9X/XZbXPuYDw0oD9SvmvqdOLuwXJcMoYEx9E7LQcITyAAaw/jOij6Pj4UvovgfFZh6TJl1JNNV6HyqvnA==" saltValue="rjKQUQwjaePvKjaDc8CwcQ==" spinCount="100000" sheet="1" objects="1" scenarios="1"/>
  <mergeCells count="14">
    <mergeCell ref="A105:R105"/>
    <mergeCell ref="A2:R2"/>
    <mergeCell ref="A27:R27"/>
    <mergeCell ref="A96:R96"/>
    <mergeCell ref="A87:R87"/>
    <mergeCell ref="A78:R78"/>
    <mergeCell ref="A69:R69"/>
    <mergeCell ref="A60:R60"/>
    <mergeCell ref="A51:R51"/>
    <mergeCell ref="A43:R43"/>
    <mergeCell ref="A35:R35"/>
    <mergeCell ref="A19:R19"/>
    <mergeCell ref="A3:R3"/>
    <mergeCell ref="A11:R11"/>
  </mergeCells>
  <printOptions horizontalCentered="1"/>
  <pageMargins left="0.2" right="0.2" top="0.83229166666666698" bottom="0.75" header="0.3" footer="0.3"/>
  <pageSetup firstPageNumber="22" orientation="landscape" useFirstPageNumber="1" r:id="rId1"/>
  <headerFooter>
    <oddHeader>&amp;L&amp;9
Semi-Annual Child Welfare Report&amp;C&amp;"-,Bold"&amp;14ARIZONA DEPARTMENT of CHILD SAFETY&amp;R&amp;9
July 1, 2021 through December 31, 2021</oddHeader>
    <oddFooter xml:space="preserve">&amp;CPage &amp;P
</oddFooter>
  </headerFooter>
  <ignoredErrors>
    <ignoredError sqref="Q102 Q84 Q93 Q75 Q66 Q57 Q49 Q33 Q17"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704"/>
  <sheetViews>
    <sheetView showGridLines="0" zoomScaleNormal="100" workbookViewId="0">
      <selection sqref="A1:E1"/>
    </sheetView>
  </sheetViews>
  <sheetFormatPr defaultColWidth="8.85546875" defaultRowHeight="15" x14ac:dyDescent="0.25"/>
  <cols>
    <col min="1" max="5" width="18.42578125" customWidth="1"/>
  </cols>
  <sheetData>
    <row r="1" spans="1:5" s="197" customFormat="1" ht="19.5" thickBot="1" x14ac:dyDescent="0.35">
      <c r="A1" s="2194" t="s">
        <v>551</v>
      </c>
      <c r="B1" s="2195"/>
      <c r="C1" s="2195"/>
      <c r="D1" s="2195"/>
      <c r="E1" s="2196"/>
    </row>
    <row r="2" spans="1:5" s="1301" customFormat="1" ht="16.5" hidden="1" thickBot="1" x14ac:dyDescent="0.3">
      <c r="A2" s="2382" t="s">
        <v>552</v>
      </c>
      <c r="B2" s="2383"/>
      <c r="C2" s="2383"/>
      <c r="D2" s="2383"/>
      <c r="E2" s="2384"/>
    </row>
    <row r="3" spans="1:5" s="1301" customFormat="1" ht="15.75" hidden="1" thickBot="1" x14ac:dyDescent="0.3">
      <c r="A3" s="285"/>
      <c r="B3" s="2385" t="s">
        <v>553</v>
      </c>
      <c r="C3" s="2386"/>
      <c r="D3" s="2385" t="s">
        <v>554</v>
      </c>
      <c r="E3" s="2386"/>
    </row>
    <row r="4" spans="1:5" s="1301" customFormat="1" ht="15.75" hidden="1" thickBot="1" x14ac:dyDescent="0.3">
      <c r="A4" s="138"/>
      <c r="B4" s="177" t="s">
        <v>555</v>
      </c>
      <c r="C4" s="176" t="s">
        <v>272</v>
      </c>
      <c r="D4" s="177" t="s">
        <v>555</v>
      </c>
      <c r="E4" s="176" t="s">
        <v>272</v>
      </c>
    </row>
    <row r="5" spans="1:5" s="1301" customFormat="1" ht="15.75" hidden="1" thickBot="1" x14ac:dyDescent="0.3">
      <c r="A5" s="2127" t="s">
        <v>556</v>
      </c>
      <c r="B5" s="2128"/>
      <c r="C5" s="2128"/>
      <c r="D5" s="2128"/>
      <c r="E5" s="2129"/>
    </row>
    <row r="6" spans="1:5" s="1301" customFormat="1" hidden="1" x14ac:dyDescent="0.25">
      <c r="A6" s="93" t="s">
        <v>276</v>
      </c>
      <c r="B6" s="1400"/>
      <c r="C6" s="315" t="e">
        <f>SUM(B6/B14)</f>
        <v>#DIV/0!</v>
      </c>
      <c r="D6" s="1400"/>
      <c r="E6" s="315" t="e">
        <f>SUM(D6/D14)</f>
        <v>#DIV/0!</v>
      </c>
    </row>
    <row r="7" spans="1:5" s="1301" customFormat="1" hidden="1" x14ac:dyDescent="0.25">
      <c r="A7" s="94" t="s">
        <v>277</v>
      </c>
      <c r="B7" s="1401"/>
      <c r="C7" s="316" t="e">
        <f>SUM(B7/B14)</f>
        <v>#DIV/0!</v>
      </c>
      <c r="D7" s="1401"/>
      <c r="E7" s="316" t="e">
        <f>SUM(D7/D14)</f>
        <v>#DIV/0!</v>
      </c>
    </row>
    <row r="8" spans="1:5" s="1301" customFormat="1" hidden="1" x14ac:dyDescent="0.25">
      <c r="A8" s="94" t="s">
        <v>278</v>
      </c>
      <c r="B8" s="1401"/>
      <c r="C8" s="316" t="e">
        <f>SUM(B8/B14)</f>
        <v>#DIV/0!</v>
      </c>
      <c r="D8" s="1401"/>
      <c r="E8" s="316" t="e">
        <f>SUM(D8/D14)</f>
        <v>#DIV/0!</v>
      </c>
    </row>
    <row r="9" spans="1:5" s="1301" customFormat="1" hidden="1" x14ac:dyDescent="0.25">
      <c r="A9" s="94" t="s">
        <v>279</v>
      </c>
      <c r="B9" s="1401"/>
      <c r="C9" s="316" t="e">
        <f>SUM(B9/B14)</f>
        <v>#DIV/0!</v>
      </c>
      <c r="D9" s="1401"/>
      <c r="E9" s="316" t="e">
        <f>SUM(D9/D14)</f>
        <v>#DIV/0!</v>
      </c>
    </row>
    <row r="10" spans="1:5" s="1301" customFormat="1" hidden="1" x14ac:dyDescent="0.25">
      <c r="A10" s="94" t="s">
        <v>280</v>
      </c>
      <c r="B10" s="1401"/>
      <c r="C10" s="316" t="e">
        <f>SUM(B10/B14)</f>
        <v>#DIV/0!</v>
      </c>
      <c r="D10" s="1401"/>
      <c r="E10" s="316" t="e">
        <f>SUM(D10/D14)</f>
        <v>#DIV/0!</v>
      </c>
    </row>
    <row r="11" spans="1:5" s="1301" customFormat="1" hidden="1" x14ac:dyDescent="0.25">
      <c r="A11" s="94" t="s">
        <v>281</v>
      </c>
      <c r="B11" s="1401"/>
      <c r="C11" s="316" t="e">
        <f>SUM(B11/B14)</f>
        <v>#DIV/0!</v>
      </c>
      <c r="D11" s="1401"/>
      <c r="E11" s="316" t="e">
        <f>SUM(D11/D14)</f>
        <v>#DIV/0!</v>
      </c>
    </row>
    <row r="12" spans="1:5" s="1301" customFormat="1" hidden="1" x14ac:dyDescent="0.25">
      <c r="A12" s="94" t="s">
        <v>282</v>
      </c>
      <c r="B12" s="1401"/>
      <c r="C12" s="316" t="e">
        <f>SUM(B12/B14)</f>
        <v>#DIV/0!</v>
      </c>
      <c r="D12" s="1401"/>
      <c r="E12" s="316" t="e">
        <f>SUM(D12/D14)</f>
        <v>#DIV/0!</v>
      </c>
    </row>
    <row r="13" spans="1:5" s="1301" customFormat="1" ht="15.75" hidden="1" thickBot="1" x14ac:dyDescent="0.3">
      <c r="A13" s="95" t="s">
        <v>401</v>
      </c>
      <c r="B13" s="1402"/>
      <c r="C13" s="317" t="e">
        <f>SUM(B13/B14)</f>
        <v>#DIV/0!</v>
      </c>
      <c r="D13" s="1402"/>
      <c r="E13" s="317" t="e">
        <f>SUM(D13/D14)</f>
        <v>#DIV/0!</v>
      </c>
    </row>
    <row r="14" spans="1:5" s="1301" customFormat="1" ht="16.5" hidden="1" thickTop="1" thickBot="1" x14ac:dyDescent="0.3">
      <c r="A14" s="34" t="s">
        <v>132</v>
      </c>
      <c r="B14" s="388">
        <f>SUM(B6:B13)</f>
        <v>0</v>
      </c>
      <c r="C14" s="203" t="e">
        <f>SUM(C6:C13)</f>
        <v>#DIV/0!</v>
      </c>
      <c r="D14" s="388">
        <f>SUM(D6:D13)</f>
        <v>0</v>
      </c>
      <c r="E14" s="203" t="e">
        <f>SUM(E6:E13)</f>
        <v>#DIV/0!</v>
      </c>
    </row>
    <row r="15" spans="1:5" s="33" customFormat="1" ht="15.75" hidden="1" thickBot="1" x14ac:dyDescent="0.25">
      <c r="A15" s="2127" t="s">
        <v>557</v>
      </c>
      <c r="B15" s="2128"/>
      <c r="C15" s="2128"/>
      <c r="D15" s="2128"/>
      <c r="E15" s="2129"/>
    </row>
    <row r="16" spans="1:5" s="1301" customFormat="1" hidden="1" x14ac:dyDescent="0.25">
      <c r="A16" s="93" t="s">
        <v>286</v>
      </c>
      <c r="B16" s="1400"/>
      <c r="C16" s="318" t="e">
        <f>SUM(B16/B22)</f>
        <v>#DIV/0!</v>
      </c>
      <c r="D16" s="1400"/>
      <c r="E16" s="318" t="e">
        <f>SUM(D16/D22)</f>
        <v>#DIV/0!</v>
      </c>
    </row>
    <row r="17" spans="1:5" s="1301" customFormat="1" hidden="1" x14ac:dyDescent="0.25">
      <c r="A17" s="94" t="s">
        <v>287</v>
      </c>
      <c r="B17" s="1401"/>
      <c r="C17" s="319" t="e">
        <f>SUM(B17/B22)</f>
        <v>#DIV/0!</v>
      </c>
      <c r="D17" s="1401"/>
      <c r="E17" s="319" t="e">
        <f>SUM(D17/D22)</f>
        <v>#DIV/0!</v>
      </c>
    </row>
    <row r="18" spans="1:5" s="1301" customFormat="1" hidden="1" x14ac:dyDescent="0.25">
      <c r="A18" s="94" t="s">
        <v>288</v>
      </c>
      <c r="B18" s="1401"/>
      <c r="C18" s="319" t="e">
        <f>SUM(B18/B22)</f>
        <v>#DIV/0!</v>
      </c>
      <c r="D18" s="1401"/>
      <c r="E18" s="319" t="e">
        <f>SUM(D18/D22)</f>
        <v>#DIV/0!</v>
      </c>
    </row>
    <row r="19" spans="1:5" s="1301" customFormat="1" hidden="1" x14ac:dyDescent="0.25">
      <c r="A19" s="94" t="s">
        <v>289</v>
      </c>
      <c r="B19" s="1401"/>
      <c r="C19" s="319" t="e">
        <f>SUM(B19/B22)</f>
        <v>#DIV/0!</v>
      </c>
      <c r="D19" s="1401"/>
      <c r="E19" s="319" t="e">
        <f>SUM(D19/D22)</f>
        <v>#DIV/0!</v>
      </c>
    </row>
    <row r="20" spans="1:5" s="1301" customFormat="1" hidden="1" x14ac:dyDescent="0.25">
      <c r="A20" s="94" t="s">
        <v>290</v>
      </c>
      <c r="B20" s="1401"/>
      <c r="C20" s="319" t="e">
        <f>SUM(B20/B22)</f>
        <v>#DIV/0!</v>
      </c>
      <c r="D20" s="1401"/>
      <c r="E20" s="319" t="e">
        <f>SUM(D20/D22)</f>
        <v>#DIV/0!</v>
      </c>
    </row>
    <row r="21" spans="1:5" s="1301" customFormat="1" ht="15.75" hidden="1" thickBot="1" x14ac:dyDescent="0.3">
      <c r="A21" s="111" t="s">
        <v>291</v>
      </c>
      <c r="B21" s="1402"/>
      <c r="C21" s="320" t="e">
        <f>SUM(B21/B22)</f>
        <v>#DIV/0!</v>
      </c>
      <c r="D21" s="1402"/>
      <c r="E21" s="320" t="e">
        <f>SUM(D21/D22)</f>
        <v>#DIV/0!</v>
      </c>
    </row>
    <row r="22" spans="1:5" s="1301" customFormat="1" ht="16.5" hidden="1" thickTop="1" thickBot="1" x14ac:dyDescent="0.3">
      <c r="A22" s="125" t="s">
        <v>558</v>
      </c>
      <c r="B22" s="124">
        <f>SUM(B16:B21)</f>
        <v>0</v>
      </c>
      <c r="C22" s="718" t="e">
        <f>SUM(C16:C21)</f>
        <v>#DIV/0!</v>
      </c>
      <c r="D22" s="124">
        <f>SUM(D16:D21)</f>
        <v>0</v>
      </c>
      <c r="E22" s="718" t="e">
        <f>SUM(E16:E21)</f>
        <v>#DIV/0!</v>
      </c>
    </row>
    <row r="23" spans="1:5" s="33" customFormat="1" ht="15.75" hidden="1" thickBot="1" x14ac:dyDescent="0.25">
      <c r="A23" s="2127" t="s">
        <v>559</v>
      </c>
      <c r="B23" s="2128"/>
      <c r="C23" s="2128"/>
      <c r="D23" s="2128"/>
      <c r="E23" s="2129"/>
    </row>
    <row r="24" spans="1:5" s="1301" customFormat="1" ht="15.75" hidden="1" thickBot="1" x14ac:dyDescent="0.3">
      <c r="A24" s="724" t="s">
        <v>560</v>
      </c>
      <c r="B24" s="2387" t="s">
        <v>561</v>
      </c>
      <c r="C24" s="2388"/>
      <c r="D24" s="2387" t="s">
        <v>561</v>
      </c>
      <c r="E24" s="2388"/>
    </row>
    <row r="25" spans="1:5" s="1301" customFormat="1" ht="15.75" hidden="1" thickBot="1" x14ac:dyDescent="0.3">
      <c r="A25" s="2127" t="s">
        <v>562</v>
      </c>
      <c r="B25" s="2128"/>
      <c r="C25" s="2128"/>
      <c r="D25" s="2128"/>
      <c r="E25" s="2129"/>
    </row>
    <row r="26" spans="1:5" s="1301" customFormat="1" hidden="1" x14ac:dyDescent="0.25">
      <c r="A26" s="1814" t="s">
        <v>563</v>
      </c>
      <c r="B26" s="1450"/>
      <c r="C26" s="322" t="e">
        <f>SUM(B26/B29)</f>
        <v>#DIV/0!</v>
      </c>
      <c r="D26" s="1450"/>
      <c r="E26" s="322" t="e">
        <f>SUM(D26/D29)</f>
        <v>#DIV/0!</v>
      </c>
    </row>
    <row r="27" spans="1:5" s="1301" customFormat="1" hidden="1" x14ac:dyDescent="0.25">
      <c r="A27" s="97" t="s">
        <v>564</v>
      </c>
      <c r="B27" s="1401"/>
      <c r="C27" s="316" t="e">
        <f>SUM(B27/B29)</f>
        <v>#DIV/0!</v>
      </c>
      <c r="D27" s="1401"/>
      <c r="E27" s="316" t="e">
        <f>SUM(D27/D29)</f>
        <v>#DIV/0!</v>
      </c>
    </row>
    <row r="28" spans="1:5" s="1301" customFormat="1" ht="15.75" hidden="1" thickBot="1" x14ac:dyDescent="0.3">
      <c r="A28" s="95" t="s">
        <v>565</v>
      </c>
      <c r="B28" s="1402"/>
      <c r="C28" s="320" t="e">
        <f>SUM(B28/B29)</f>
        <v>#DIV/0!</v>
      </c>
      <c r="D28" s="1402"/>
      <c r="E28" s="320" t="e">
        <f>SUM(D28/D29)</f>
        <v>#DIV/0!</v>
      </c>
    </row>
    <row r="29" spans="1:5" s="1301" customFormat="1" ht="16.5" hidden="1" thickTop="1" thickBot="1" x14ac:dyDescent="0.3">
      <c r="A29" s="123" t="s">
        <v>132</v>
      </c>
      <c r="B29" s="204">
        <f>SUM(B26:B28)</f>
        <v>0</v>
      </c>
      <c r="C29" s="718" t="e">
        <f>SUM(C26:C28)</f>
        <v>#DIV/0!</v>
      </c>
      <c r="D29" s="204">
        <f>SUM(D26:D28)</f>
        <v>0</v>
      </c>
      <c r="E29" s="718" t="e">
        <f>SUM(E26:E28)</f>
        <v>#DIV/0!</v>
      </c>
    </row>
    <row r="30" spans="1:5" s="1301" customFormat="1" ht="15.75" hidden="1" thickBot="1" x14ac:dyDescent="0.3">
      <c r="A30" s="2127" t="s">
        <v>566</v>
      </c>
      <c r="B30" s="2128"/>
      <c r="C30" s="2128"/>
      <c r="D30" s="2128"/>
      <c r="E30" s="2129"/>
    </row>
    <row r="31" spans="1:5" s="1301" customFormat="1" hidden="1" x14ac:dyDescent="0.25">
      <c r="A31" s="1814" t="s">
        <v>567</v>
      </c>
      <c r="B31" s="1450"/>
      <c r="C31" s="318" t="e">
        <f>SUM(B31/B38)</f>
        <v>#DIV/0!</v>
      </c>
      <c r="D31" s="773"/>
      <c r="E31" s="722"/>
    </row>
    <row r="32" spans="1:5" s="1301" customFormat="1" hidden="1" x14ac:dyDescent="0.25">
      <c r="A32" s="94" t="s">
        <v>568</v>
      </c>
      <c r="B32" s="1401"/>
      <c r="C32" s="319" t="e">
        <f>SUM(B32/B38)</f>
        <v>#DIV/0!</v>
      </c>
      <c r="D32" s="774"/>
      <c r="E32" s="405"/>
    </row>
    <row r="33" spans="1:5" s="1301" customFormat="1" hidden="1" x14ac:dyDescent="0.25">
      <c r="A33" s="94" t="s">
        <v>569</v>
      </c>
      <c r="B33" s="1401"/>
      <c r="C33" s="319" t="e">
        <f>SUM(B33/B38)</f>
        <v>#DIV/0!</v>
      </c>
      <c r="D33" s="774"/>
      <c r="E33" s="405"/>
    </row>
    <row r="34" spans="1:5" s="1301" customFormat="1" hidden="1" x14ac:dyDescent="0.25">
      <c r="A34" s="94" t="s">
        <v>570</v>
      </c>
      <c r="B34" s="1401"/>
      <c r="C34" s="319" t="e">
        <f>SUM(B34/B38)</f>
        <v>#DIV/0!</v>
      </c>
      <c r="D34" s="774"/>
      <c r="E34" s="405"/>
    </row>
    <row r="35" spans="1:5" s="1301" customFormat="1" hidden="1" x14ac:dyDescent="0.25">
      <c r="A35" s="94" t="s">
        <v>571</v>
      </c>
      <c r="B35" s="1401"/>
      <c r="C35" s="319" t="e">
        <f>SUM(B35/B38)</f>
        <v>#DIV/0!</v>
      </c>
      <c r="D35" s="774"/>
      <c r="E35" s="405"/>
    </row>
    <row r="36" spans="1:5" s="1301" customFormat="1" hidden="1" x14ac:dyDescent="0.25">
      <c r="A36" s="94" t="s">
        <v>572</v>
      </c>
      <c r="B36" s="1401"/>
      <c r="C36" s="319" t="e">
        <f>SUM(B36/B38)</f>
        <v>#DIV/0!</v>
      </c>
      <c r="D36" s="774"/>
      <c r="E36" s="405"/>
    </row>
    <row r="37" spans="1:5" s="1301" customFormat="1" ht="15.75" hidden="1" thickBot="1" x14ac:dyDescent="0.3">
      <c r="A37" s="111" t="s">
        <v>573</v>
      </c>
      <c r="B37" s="1402"/>
      <c r="C37" s="320" t="e">
        <f>SUM(B37/B38)</f>
        <v>#DIV/0!</v>
      </c>
      <c r="D37" s="774"/>
      <c r="E37" s="405"/>
    </row>
    <row r="38" spans="1:5" s="1301" customFormat="1" ht="16.5" hidden="1" thickTop="1" thickBot="1" x14ac:dyDescent="0.3">
      <c r="A38" s="125" t="s">
        <v>132</v>
      </c>
      <c r="B38" s="204">
        <f>SUM(B31:B37)</f>
        <v>0</v>
      </c>
      <c r="C38" s="776" t="e">
        <f>SUM(C31:C37)</f>
        <v>#DIV/0!</v>
      </c>
      <c r="D38" s="775"/>
      <c r="E38" s="719"/>
    </row>
    <row r="39" spans="1:5" s="1301" customFormat="1" ht="15.75" hidden="1" thickBot="1" x14ac:dyDescent="0.3">
      <c r="A39" s="2127" t="s">
        <v>574</v>
      </c>
      <c r="B39" s="2128"/>
      <c r="C39" s="2128"/>
      <c r="D39" s="2128"/>
      <c r="E39" s="2129"/>
    </row>
    <row r="40" spans="1:5" s="1301" customFormat="1" hidden="1" x14ac:dyDescent="0.25">
      <c r="A40" s="1814" t="s">
        <v>575</v>
      </c>
      <c r="B40" s="1450"/>
      <c r="C40" s="318" t="e">
        <f>SUM(B40/B44)</f>
        <v>#DIV/0!</v>
      </c>
      <c r="D40" s="773"/>
      <c r="E40" s="722"/>
    </row>
    <row r="41" spans="1:5" s="1301" customFormat="1" hidden="1" x14ac:dyDescent="0.25">
      <c r="A41" s="94" t="s">
        <v>576</v>
      </c>
      <c r="B41" s="1401"/>
      <c r="C41" s="319" t="e">
        <f>SUM(B41/B44)</f>
        <v>#DIV/0!</v>
      </c>
      <c r="D41" s="405"/>
      <c r="E41" s="405"/>
    </row>
    <row r="42" spans="1:5" s="1301" customFormat="1" hidden="1" x14ac:dyDescent="0.25">
      <c r="A42" s="94" t="s">
        <v>577</v>
      </c>
      <c r="B42" s="1401"/>
      <c r="C42" s="319" t="e">
        <f>SUM(B42/B44)</f>
        <v>#DIV/0!</v>
      </c>
      <c r="D42" s="405"/>
      <c r="E42" s="405"/>
    </row>
    <row r="43" spans="1:5" s="1301" customFormat="1" ht="15.75" hidden="1" thickBot="1" x14ac:dyDescent="0.3">
      <c r="A43" s="111" t="s">
        <v>578</v>
      </c>
      <c r="B43" s="1402"/>
      <c r="C43" s="320" t="e">
        <f>SUM(B43/B44)</f>
        <v>#DIV/0!</v>
      </c>
      <c r="D43" s="405"/>
      <c r="E43" s="405"/>
    </row>
    <row r="44" spans="1:5" s="1301" customFormat="1" ht="16.5" hidden="1" thickTop="1" thickBot="1" x14ac:dyDescent="0.3">
      <c r="A44" s="125" t="s">
        <v>132</v>
      </c>
      <c r="B44" s="204">
        <f>SUM(B40:B43)</f>
        <v>0</v>
      </c>
      <c r="C44" s="718" t="e">
        <f>SUM(C40:C43)</f>
        <v>#DIV/0!</v>
      </c>
      <c r="D44" s="719"/>
      <c r="E44" s="719"/>
    </row>
    <row r="45" spans="1:5" s="1301" customFormat="1" ht="15.75" hidden="1" thickBot="1" x14ac:dyDescent="0.3">
      <c r="A45" s="2127" t="s">
        <v>579</v>
      </c>
      <c r="B45" s="2128"/>
      <c r="C45" s="2128"/>
      <c r="D45" s="2128"/>
      <c r="E45" s="2129"/>
    </row>
    <row r="46" spans="1:5" s="1301" customFormat="1" hidden="1" x14ac:dyDescent="0.25">
      <c r="A46" s="1814" t="s">
        <v>580</v>
      </c>
      <c r="B46" s="1450"/>
      <c r="C46" s="721" t="e">
        <f>SUM(B46/B49)</f>
        <v>#DIV/0!</v>
      </c>
      <c r="D46" s="722"/>
      <c r="E46" s="722"/>
    </row>
    <row r="47" spans="1:5" s="1301" customFormat="1" hidden="1" x14ac:dyDescent="0.25">
      <c r="A47" s="94" t="s">
        <v>581</v>
      </c>
      <c r="B47" s="1401"/>
      <c r="C47" s="721" t="e">
        <f>SUM(B47/B49)</f>
        <v>#DIV/0!</v>
      </c>
      <c r="D47" s="405"/>
      <c r="E47" s="405"/>
    </row>
    <row r="48" spans="1:5" s="1301" customFormat="1" ht="15.75" hidden="1" thickBot="1" x14ac:dyDescent="0.3">
      <c r="A48" s="111" t="s">
        <v>582</v>
      </c>
      <c r="B48" s="1402"/>
      <c r="C48" s="320" t="e">
        <f>SUM(B48/B49)</f>
        <v>#DIV/0!</v>
      </c>
      <c r="D48" s="405"/>
      <c r="E48" s="405"/>
    </row>
    <row r="49" spans="1:5" s="1301" customFormat="1" ht="16.5" hidden="1" thickTop="1" thickBot="1" x14ac:dyDescent="0.3">
      <c r="A49" s="35" t="s">
        <v>132</v>
      </c>
      <c r="B49" s="109">
        <f>SUM(B46:B48)</f>
        <v>0</v>
      </c>
      <c r="C49" s="321" t="e">
        <f>SUM(C46:C48)</f>
        <v>#DIV/0!</v>
      </c>
      <c r="D49" s="405"/>
      <c r="E49" s="405"/>
    </row>
    <row r="50" spans="1:5" s="1301" customFormat="1" ht="16.5" thickBot="1" x14ac:dyDescent="0.3">
      <c r="A50" s="2382" t="s">
        <v>1045</v>
      </c>
      <c r="B50" s="2383"/>
      <c r="C50" s="2383"/>
      <c r="D50" s="2383"/>
      <c r="E50" s="2384"/>
    </row>
    <row r="51" spans="1:5" s="1301" customFormat="1" ht="15.75" thickBot="1" x14ac:dyDescent="0.3">
      <c r="A51" s="285"/>
      <c r="B51" s="2385" t="s">
        <v>553</v>
      </c>
      <c r="C51" s="2386"/>
      <c r="D51" s="2385" t="s">
        <v>554</v>
      </c>
      <c r="E51" s="2386"/>
    </row>
    <row r="52" spans="1:5" s="1301" customFormat="1" ht="15.75" thickBot="1" x14ac:dyDescent="0.3">
      <c r="A52" s="138"/>
      <c r="B52" s="177" t="s">
        <v>555</v>
      </c>
      <c r="C52" s="176" t="s">
        <v>272</v>
      </c>
      <c r="D52" s="177" t="s">
        <v>555</v>
      </c>
      <c r="E52" s="176" t="s">
        <v>272</v>
      </c>
    </row>
    <row r="53" spans="1:5" s="1301" customFormat="1" ht="15.75" thickBot="1" x14ac:dyDescent="0.3">
      <c r="A53" s="2127" t="s">
        <v>556</v>
      </c>
      <c r="B53" s="2128"/>
      <c r="C53" s="2128"/>
      <c r="D53" s="2128"/>
      <c r="E53" s="2129"/>
    </row>
    <row r="54" spans="1:5" s="1301" customFormat="1" x14ac:dyDescent="0.25">
      <c r="A54" s="93" t="s">
        <v>276</v>
      </c>
      <c r="B54" s="387">
        <v>51</v>
      </c>
      <c r="C54" s="592">
        <f>SUM(B54/B62)</f>
        <v>6.0355029585798817E-2</v>
      </c>
      <c r="D54" s="387">
        <v>4</v>
      </c>
      <c r="E54" s="315">
        <f>SUM(D54/D62)</f>
        <v>1.0230179028132993E-2</v>
      </c>
    </row>
    <row r="55" spans="1:5" s="1301" customFormat="1" x14ac:dyDescent="0.25">
      <c r="A55" s="94" t="s">
        <v>277</v>
      </c>
      <c r="B55" s="1988">
        <v>242</v>
      </c>
      <c r="C55" s="338">
        <f>SUM(B55/B62)</f>
        <v>0.28639053254437868</v>
      </c>
      <c r="D55" s="1988">
        <v>35</v>
      </c>
      <c r="E55" s="316">
        <f>SUM(D55/D62)</f>
        <v>8.9514066496163683E-2</v>
      </c>
    </row>
    <row r="56" spans="1:5" s="1301" customFormat="1" x14ac:dyDescent="0.25">
      <c r="A56" s="94" t="s">
        <v>278</v>
      </c>
      <c r="B56" s="1988">
        <v>167</v>
      </c>
      <c r="C56" s="338">
        <f>SUM(B56/B62)</f>
        <v>0.19763313609467456</v>
      </c>
      <c r="D56" s="1988">
        <v>46</v>
      </c>
      <c r="E56" s="316">
        <f>SUM(D56/D62)</f>
        <v>0.11764705882352941</v>
      </c>
    </row>
    <row r="57" spans="1:5" s="1301" customFormat="1" x14ac:dyDescent="0.25">
      <c r="A57" s="94" t="s">
        <v>279</v>
      </c>
      <c r="B57" s="1988">
        <v>189</v>
      </c>
      <c r="C57" s="338">
        <f>SUM(B57/B62)</f>
        <v>0.22366863905325443</v>
      </c>
      <c r="D57" s="1988">
        <v>73</v>
      </c>
      <c r="E57" s="316">
        <f>SUM(D57/D62)</f>
        <v>0.1867007672634271</v>
      </c>
    </row>
    <row r="58" spans="1:5" s="1301" customFormat="1" x14ac:dyDescent="0.25">
      <c r="A58" s="94" t="s">
        <v>280</v>
      </c>
      <c r="B58" s="1988">
        <v>85</v>
      </c>
      <c r="C58" s="338">
        <f>SUM(B58/B62)</f>
        <v>0.10059171597633136</v>
      </c>
      <c r="D58" s="1988">
        <v>77</v>
      </c>
      <c r="E58" s="316">
        <f>SUM(D58/D62)</f>
        <v>0.1969309462915601</v>
      </c>
    </row>
    <row r="59" spans="1:5" s="1301" customFormat="1" x14ac:dyDescent="0.25">
      <c r="A59" s="94" t="s">
        <v>281</v>
      </c>
      <c r="B59" s="1988">
        <v>75</v>
      </c>
      <c r="C59" s="338">
        <f>SUM(B59/B62)</f>
        <v>8.8757396449704137E-2</v>
      </c>
      <c r="D59" s="1988">
        <v>114</v>
      </c>
      <c r="E59" s="316">
        <f>SUM(D59/D62)</f>
        <v>0.2915601023017903</v>
      </c>
    </row>
    <row r="60" spans="1:5" s="1301" customFormat="1" x14ac:dyDescent="0.25">
      <c r="A60" s="94" t="s">
        <v>282</v>
      </c>
      <c r="B60" s="1988">
        <v>36</v>
      </c>
      <c r="C60" s="338">
        <f>SUM(B60/B62)</f>
        <v>4.2603550295857988E-2</v>
      </c>
      <c r="D60" s="1988">
        <v>42</v>
      </c>
      <c r="E60" s="316">
        <f>SUM(D60/D62)</f>
        <v>0.10741687979539642</v>
      </c>
    </row>
    <row r="61" spans="1:5" s="1301" customFormat="1" ht="15.75" thickBot="1" x14ac:dyDescent="0.3">
      <c r="A61" s="95" t="s">
        <v>401</v>
      </c>
      <c r="B61" s="339">
        <v>0</v>
      </c>
      <c r="C61" s="340">
        <f>SUM(B61/B62)</f>
        <v>0</v>
      </c>
      <c r="D61" s="339">
        <v>0</v>
      </c>
      <c r="E61" s="317">
        <f>SUM(D61/D62)</f>
        <v>0</v>
      </c>
    </row>
    <row r="62" spans="1:5" s="1301" customFormat="1" ht="16.5" thickTop="1" thickBot="1" x14ac:dyDescent="0.3">
      <c r="A62" s="34" t="s">
        <v>132</v>
      </c>
      <c r="B62" s="388">
        <f>SUM(B54:B61)</f>
        <v>845</v>
      </c>
      <c r="C62" s="203">
        <f>SUM(C54:C61)</f>
        <v>0.99999999999999989</v>
      </c>
      <c r="D62" s="388">
        <f>SUM(D54:D61)</f>
        <v>391</v>
      </c>
      <c r="E62" s="203">
        <f>SUM(E54:E61)</f>
        <v>1</v>
      </c>
    </row>
    <row r="63" spans="1:5" s="33" customFormat="1" ht="15.75" thickBot="1" x14ac:dyDescent="0.25">
      <c r="A63" s="2127" t="s">
        <v>557</v>
      </c>
      <c r="B63" s="2128"/>
      <c r="C63" s="2128"/>
      <c r="D63" s="2128"/>
      <c r="E63" s="2129"/>
    </row>
    <row r="64" spans="1:5" s="1301" customFormat="1" x14ac:dyDescent="0.25">
      <c r="A64" s="93" t="s">
        <v>286</v>
      </c>
      <c r="B64" s="387">
        <v>170</v>
      </c>
      <c r="C64" s="594">
        <f>SUM(B64/B70)</f>
        <v>0.20118343195266272</v>
      </c>
      <c r="D64" s="387">
        <v>82</v>
      </c>
      <c r="E64" s="318">
        <f>SUM(D64/D70)</f>
        <v>0.20971867007672634</v>
      </c>
    </row>
    <row r="65" spans="1:5" s="1301" customFormat="1" x14ac:dyDescent="0.25">
      <c r="A65" s="94" t="s">
        <v>287</v>
      </c>
      <c r="B65" s="1988">
        <v>89</v>
      </c>
      <c r="C65" s="595">
        <f>SUM(B65/B70)</f>
        <v>0.10532544378698225</v>
      </c>
      <c r="D65" s="1988">
        <v>48</v>
      </c>
      <c r="E65" s="319">
        <f>SUM(D65/D70)</f>
        <v>0.12276214833759591</v>
      </c>
    </row>
    <row r="66" spans="1:5" s="1301" customFormat="1" x14ac:dyDescent="0.25">
      <c r="A66" s="94" t="s">
        <v>288</v>
      </c>
      <c r="B66" s="1988">
        <v>4</v>
      </c>
      <c r="C66" s="595">
        <f>SUM(B66/B70)</f>
        <v>4.7337278106508876E-3</v>
      </c>
      <c r="D66" s="1988">
        <v>2</v>
      </c>
      <c r="E66" s="319">
        <f>SUM(D66/D70)</f>
        <v>5.1150895140664966E-3</v>
      </c>
    </row>
    <row r="67" spans="1:5" s="1301" customFormat="1" x14ac:dyDescent="0.25">
      <c r="A67" s="94" t="s">
        <v>289</v>
      </c>
      <c r="B67" s="1988">
        <v>275</v>
      </c>
      <c r="C67" s="595">
        <f>SUM(B67/B70)</f>
        <v>0.32544378698224852</v>
      </c>
      <c r="D67" s="1988">
        <v>126</v>
      </c>
      <c r="E67" s="319">
        <f>SUM(D67/D70)</f>
        <v>0.32225063938618925</v>
      </c>
    </row>
    <row r="68" spans="1:5" s="1301" customFormat="1" x14ac:dyDescent="0.25">
      <c r="A68" s="94" t="s">
        <v>290</v>
      </c>
      <c r="B68" s="1988">
        <v>306</v>
      </c>
      <c r="C68" s="595">
        <f>SUM(B68/B70)</f>
        <v>0.36213017751479287</v>
      </c>
      <c r="D68" s="1988">
        <v>133</v>
      </c>
      <c r="E68" s="319">
        <f>SUM(D68/D70)</f>
        <v>0.34015345268542202</v>
      </c>
    </row>
    <row r="69" spans="1:5" s="1301" customFormat="1" ht="15.75" thickBot="1" x14ac:dyDescent="0.3">
      <c r="A69" s="111" t="s">
        <v>291</v>
      </c>
      <c r="B69" s="339">
        <v>1</v>
      </c>
      <c r="C69" s="596">
        <f>SUM(B69/B70)</f>
        <v>1.1834319526627219E-3</v>
      </c>
      <c r="D69" s="339">
        <v>0</v>
      </c>
      <c r="E69" s="320">
        <f>SUM(D69/D70)</f>
        <v>0</v>
      </c>
    </row>
    <row r="70" spans="1:5" s="1301" customFormat="1" ht="16.5" thickTop="1" thickBot="1" x14ac:dyDescent="0.3">
      <c r="A70" s="125" t="s">
        <v>558</v>
      </c>
      <c r="B70" s="124">
        <f>SUM(B64:B69)</f>
        <v>845</v>
      </c>
      <c r="C70" s="718">
        <f>SUM(C64:C69)</f>
        <v>1</v>
      </c>
      <c r="D70" s="124">
        <f>SUM(D64:D69)</f>
        <v>391</v>
      </c>
      <c r="E70" s="718">
        <f>SUM(E64:E69)</f>
        <v>1</v>
      </c>
    </row>
    <row r="71" spans="1:5" s="33" customFormat="1" ht="15.75" thickBot="1" x14ac:dyDescent="0.25">
      <c r="A71" s="2127" t="s">
        <v>559</v>
      </c>
      <c r="B71" s="2128"/>
      <c r="C71" s="2128"/>
      <c r="D71" s="2128"/>
      <c r="E71" s="2129"/>
    </row>
    <row r="72" spans="1:5" s="1301" customFormat="1" ht="15.75" thickBot="1" x14ac:dyDescent="0.3">
      <c r="A72" s="724" t="s">
        <v>560</v>
      </c>
      <c r="B72" s="2389" t="s">
        <v>598</v>
      </c>
      <c r="C72" s="2390"/>
      <c r="D72" s="2389" t="s">
        <v>1051</v>
      </c>
      <c r="E72" s="2390"/>
    </row>
    <row r="73" spans="1:5" s="1301" customFormat="1" ht="15.75" thickBot="1" x14ac:dyDescent="0.3">
      <c r="A73" s="2127" t="s">
        <v>562</v>
      </c>
      <c r="B73" s="2128"/>
      <c r="C73" s="2128"/>
      <c r="D73" s="2128"/>
      <c r="E73" s="2129"/>
    </row>
    <row r="74" spans="1:5" s="1301" customFormat="1" x14ac:dyDescent="0.25">
      <c r="A74" s="1944" t="s">
        <v>563</v>
      </c>
      <c r="B74" s="1984">
        <v>539</v>
      </c>
      <c r="C74" s="716">
        <f>SUM(B74/B77)</f>
        <v>0.63786982248520707</v>
      </c>
      <c r="D74" s="1984">
        <v>329</v>
      </c>
      <c r="E74" s="322">
        <f>SUM(D74/D77)</f>
        <v>0.84143222506393867</v>
      </c>
    </row>
    <row r="75" spans="1:5" s="1301" customFormat="1" x14ac:dyDescent="0.25">
      <c r="A75" s="97" t="s">
        <v>564</v>
      </c>
      <c r="B75" s="1988">
        <v>43</v>
      </c>
      <c r="C75" s="338">
        <f>SUM(B75/B77)</f>
        <v>5.0887573964497043E-2</v>
      </c>
      <c r="D75" s="1988">
        <v>13</v>
      </c>
      <c r="E75" s="316">
        <f>SUM(D75/D77)</f>
        <v>3.3248081841432228E-2</v>
      </c>
    </row>
    <row r="76" spans="1:5" s="1301" customFormat="1" ht="15.75" thickBot="1" x14ac:dyDescent="0.3">
      <c r="A76" s="95" t="s">
        <v>565</v>
      </c>
      <c r="B76" s="339">
        <v>263</v>
      </c>
      <c r="C76" s="596">
        <f>SUM(B76/B77)</f>
        <v>0.31124260355029587</v>
      </c>
      <c r="D76" s="339">
        <v>49</v>
      </c>
      <c r="E76" s="320">
        <f>SUM(D76/D77)</f>
        <v>0.12531969309462915</v>
      </c>
    </row>
    <row r="77" spans="1:5" s="1301" customFormat="1" ht="16.5" thickTop="1" thickBot="1" x14ac:dyDescent="0.3">
      <c r="A77" s="123" t="s">
        <v>132</v>
      </c>
      <c r="B77" s="204">
        <f>SUM(B74:B76)</f>
        <v>845</v>
      </c>
      <c r="C77" s="718">
        <f>SUM(C74:C76)</f>
        <v>1</v>
      </c>
      <c r="D77" s="204">
        <f>SUM(D74:D76)</f>
        <v>391</v>
      </c>
      <c r="E77" s="718">
        <f>SUM(E74:E76)</f>
        <v>1</v>
      </c>
    </row>
    <row r="78" spans="1:5" s="1301" customFormat="1" ht="15.75" thickBot="1" x14ac:dyDescent="0.3">
      <c r="A78" s="2127" t="s">
        <v>566</v>
      </c>
      <c r="B78" s="2128"/>
      <c r="C78" s="2128"/>
      <c r="D78" s="2128"/>
      <c r="E78" s="2129"/>
    </row>
    <row r="79" spans="1:5" s="1301" customFormat="1" x14ac:dyDescent="0.25">
      <c r="A79" s="1944" t="s">
        <v>567</v>
      </c>
      <c r="B79" s="1984">
        <v>15</v>
      </c>
      <c r="C79" s="318">
        <f>SUM(B79/B86)</f>
        <v>1.7751479289940829E-2</v>
      </c>
      <c r="D79" s="773"/>
      <c r="E79" s="722"/>
    </row>
    <row r="80" spans="1:5" s="1301" customFormat="1" x14ac:dyDescent="0.25">
      <c r="A80" s="94" t="s">
        <v>568</v>
      </c>
      <c r="B80" s="1988">
        <v>36</v>
      </c>
      <c r="C80" s="319">
        <f>SUM(B80/B86)</f>
        <v>4.2603550295857988E-2</v>
      </c>
      <c r="D80" s="774"/>
      <c r="E80" s="405"/>
    </row>
    <row r="81" spans="1:5" s="1301" customFormat="1" x14ac:dyDescent="0.25">
      <c r="A81" s="94" t="s">
        <v>569</v>
      </c>
      <c r="B81" s="1988">
        <v>75</v>
      </c>
      <c r="C81" s="319">
        <f>SUM(B81/B86)</f>
        <v>8.8757396449704137E-2</v>
      </c>
      <c r="D81" s="774"/>
      <c r="E81" s="405"/>
    </row>
    <row r="82" spans="1:5" s="1301" customFormat="1" x14ac:dyDescent="0.25">
      <c r="A82" s="94" t="s">
        <v>570</v>
      </c>
      <c r="B82" s="1988">
        <v>233</v>
      </c>
      <c r="C82" s="319">
        <f>SUM(B82/B86)</f>
        <v>0.2757396449704142</v>
      </c>
      <c r="D82" s="774"/>
      <c r="E82" s="405"/>
    </row>
    <row r="83" spans="1:5" s="1301" customFormat="1" x14ac:dyDescent="0.25">
      <c r="A83" s="94" t="s">
        <v>571</v>
      </c>
      <c r="B83" s="1988">
        <v>331</v>
      </c>
      <c r="C83" s="319">
        <f>SUM(B83/B86)</f>
        <v>0.39171597633136096</v>
      </c>
      <c r="D83" s="774"/>
      <c r="E83" s="405"/>
    </row>
    <row r="84" spans="1:5" s="1301" customFormat="1" x14ac:dyDescent="0.25">
      <c r="A84" s="94" t="s">
        <v>572</v>
      </c>
      <c r="B84" s="1988">
        <v>112</v>
      </c>
      <c r="C84" s="319">
        <f>SUM(B84/B86)</f>
        <v>0.13254437869822486</v>
      </c>
      <c r="D84" s="774"/>
      <c r="E84" s="405"/>
    </row>
    <row r="85" spans="1:5" s="1301" customFormat="1" ht="15.75" thickBot="1" x14ac:dyDescent="0.3">
      <c r="A85" s="111" t="s">
        <v>573</v>
      </c>
      <c r="B85" s="339">
        <v>43</v>
      </c>
      <c r="C85" s="320">
        <f>SUM(B85/B86)</f>
        <v>5.0887573964497043E-2</v>
      </c>
      <c r="D85" s="774"/>
      <c r="E85" s="405"/>
    </row>
    <row r="86" spans="1:5" s="1301" customFormat="1" ht="16.5" thickTop="1" thickBot="1" x14ac:dyDescent="0.3">
      <c r="A86" s="125" t="s">
        <v>132</v>
      </c>
      <c r="B86" s="204">
        <f>SUM(B79:B85)</f>
        <v>845</v>
      </c>
      <c r="C86" s="776">
        <f>SUM(C79:C85)</f>
        <v>1</v>
      </c>
      <c r="D86" s="775"/>
      <c r="E86" s="719"/>
    </row>
    <row r="87" spans="1:5" s="1301" customFormat="1" ht="15.75" thickBot="1" x14ac:dyDescent="0.3">
      <c r="A87" s="2127" t="s">
        <v>574</v>
      </c>
      <c r="B87" s="2128"/>
      <c r="C87" s="2128"/>
      <c r="D87" s="2128"/>
      <c r="E87" s="2129"/>
    </row>
    <row r="88" spans="1:5" s="1301" customFormat="1" x14ac:dyDescent="0.25">
      <c r="A88" s="1944" t="s">
        <v>575</v>
      </c>
      <c r="B88" s="1984">
        <v>275</v>
      </c>
      <c r="C88" s="318">
        <f>SUM(B88/B93)</f>
        <v>0.32544378698224852</v>
      </c>
      <c r="D88" s="773"/>
      <c r="E88" s="722"/>
    </row>
    <row r="89" spans="1:5" s="1301" customFormat="1" x14ac:dyDescent="0.25">
      <c r="A89" s="94" t="s">
        <v>576</v>
      </c>
      <c r="B89" s="1988">
        <v>20</v>
      </c>
      <c r="C89" s="319">
        <f>SUM(B89/B93)</f>
        <v>2.3668639053254437E-2</v>
      </c>
      <c r="D89" s="405"/>
      <c r="E89" s="405"/>
    </row>
    <row r="90" spans="1:5" s="1301" customFormat="1" x14ac:dyDescent="0.25">
      <c r="A90" s="94" t="s">
        <v>577</v>
      </c>
      <c r="B90" s="1988">
        <v>222</v>
      </c>
      <c r="C90" s="319">
        <f>SUM(B90/B93)</f>
        <v>0.26272189349112424</v>
      </c>
      <c r="D90" s="405"/>
      <c r="E90" s="405"/>
    </row>
    <row r="91" spans="1:5" s="1301" customFormat="1" x14ac:dyDescent="0.25">
      <c r="A91" s="94" t="s">
        <v>578</v>
      </c>
      <c r="B91" s="1988">
        <v>3</v>
      </c>
      <c r="C91" s="319">
        <f>SUM(B91/B93)</f>
        <v>3.5502958579881655E-3</v>
      </c>
      <c r="D91" s="405"/>
      <c r="E91" s="405"/>
    </row>
    <row r="92" spans="1:5" s="1301" customFormat="1" ht="15.75" thickBot="1" x14ac:dyDescent="0.3">
      <c r="A92" s="111" t="s">
        <v>585</v>
      </c>
      <c r="B92" s="339">
        <v>325</v>
      </c>
      <c r="C92" s="320">
        <f>SUM(B92/B93)</f>
        <v>0.38461538461538464</v>
      </c>
      <c r="D92" s="405"/>
      <c r="E92" s="405"/>
    </row>
    <row r="93" spans="1:5" s="1301" customFormat="1" ht="16.5" thickTop="1" thickBot="1" x14ac:dyDescent="0.3">
      <c r="A93" s="125" t="s">
        <v>132</v>
      </c>
      <c r="B93" s="204">
        <f>SUM(B88:B92)</f>
        <v>845</v>
      </c>
      <c r="C93" s="718">
        <f>SUM(C88:C92)</f>
        <v>1</v>
      </c>
      <c r="D93" s="719"/>
      <c r="E93" s="719"/>
    </row>
    <row r="94" spans="1:5" s="1301" customFormat="1" ht="15.75" thickBot="1" x14ac:dyDescent="0.3">
      <c r="A94" s="2127" t="s">
        <v>579</v>
      </c>
      <c r="B94" s="2128"/>
      <c r="C94" s="2128"/>
      <c r="D94" s="2128"/>
      <c r="E94" s="2129"/>
    </row>
    <row r="95" spans="1:5" s="1301" customFormat="1" x14ac:dyDescent="0.25">
      <c r="A95" s="1944" t="s">
        <v>580</v>
      </c>
      <c r="B95" s="1984">
        <v>278</v>
      </c>
      <c r="C95" s="721">
        <f>SUM(B95/B99)</f>
        <v>0.32899408284023668</v>
      </c>
      <c r="D95" s="722"/>
      <c r="E95" s="722"/>
    </row>
    <row r="96" spans="1:5" s="1301" customFormat="1" x14ac:dyDescent="0.25">
      <c r="A96" s="94" t="s">
        <v>581</v>
      </c>
      <c r="B96" s="1988">
        <v>8</v>
      </c>
      <c r="C96" s="721">
        <f>SUM(B96/B99)</f>
        <v>9.4674556213017753E-3</v>
      </c>
      <c r="D96" s="405"/>
      <c r="E96" s="405"/>
    </row>
    <row r="97" spans="1:5" s="1301" customFormat="1" x14ac:dyDescent="0.25">
      <c r="A97" s="94" t="s">
        <v>582</v>
      </c>
      <c r="B97" s="1988">
        <v>18</v>
      </c>
      <c r="C97" s="721">
        <f>SUM(B97/B99)</f>
        <v>2.1301775147928994E-2</v>
      </c>
      <c r="D97" s="405"/>
      <c r="E97" s="405"/>
    </row>
    <row r="98" spans="1:5" s="1301" customFormat="1" ht="15.75" thickBot="1" x14ac:dyDescent="0.3">
      <c r="A98" s="111" t="s">
        <v>585</v>
      </c>
      <c r="B98" s="339">
        <v>541</v>
      </c>
      <c r="C98" s="320">
        <f>SUM(B98/B99)</f>
        <v>0.64023668639053255</v>
      </c>
      <c r="D98" s="405"/>
      <c r="E98" s="405"/>
    </row>
    <row r="99" spans="1:5" s="1301" customFormat="1" ht="16.5" thickTop="1" thickBot="1" x14ac:dyDescent="0.3">
      <c r="A99" s="35" t="s">
        <v>132</v>
      </c>
      <c r="B99" s="109">
        <f>SUM(B95:B98)</f>
        <v>845</v>
      </c>
      <c r="C99" s="321">
        <f>SUM(C95:C98)</f>
        <v>1</v>
      </c>
      <c r="D99" s="405"/>
      <c r="E99" s="405"/>
    </row>
    <row r="100" spans="1:5" s="1301" customFormat="1" ht="16.5" hidden="1" customHeight="1" thickBot="1" x14ac:dyDescent="0.3">
      <c r="A100" s="2382" t="s">
        <v>994</v>
      </c>
      <c r="B100" s="2383"/>
      <c r="C100" s="2383"/>
      <c r="D100" s="2383"/>
      <c r="E100" s="2384"/>
    </row>
    <row r="101" spans="1:5" s="1301" customFormat="1" ht="15.75" hidden="1" thickBot="1" x14ac:dyDescent="0.3">
      <c r="A101" s="285"/>
      <c r="B101" s="2385" t="s">
        <v>553</v>
      </c>
      <c r="C101" s="2386"/>
      <c r="D101" s="2385" t="s">
        <v>554</v>
      </c>
      <c r="E101" s="2386"/>
    </row>
    <row r="102" spans="1:5" s="1301" customFormat="1" ht="15.75" hidden="1" thickBot="1" x14ac:dyDescent="0.3">
      <c r="A102" s="138"/>
      <c r="B102" s="177" t="s">
        <v>555</v>
      </c>
      <c r="C102" s="176" t="s">
        <v>272</v>
      </c>
      <c r="D102" s="177" t="s">
        <v>555</v>
      </c>
      <c r="E102" s="176" t="s">
        <v>272</v>
      </c>
    </row>
    <row r="103" spans="1:5" s="1301" customFormat="1" ht="15.75" hidden="1" thickBot="1" x14ac:dyDescent="0.3">
      <c r="A103" s="2127" t="s">
        <v>556</v>
      </c>
      <c r="B103" s="2128"/>
      <c r="C103" s="2128"/>
      <c r="D103" s="2128"/>
      <c r="E103" s="2129"/>
    </row>
    <row r="104" spans="1:5" s="1301" customFormat="1" hidden="1" x14ac:dyDescent="0.25">
      <c r="A104" s="93" t="s">
        <v>276</v>
      </c>
      <c r="B104" s="387">
        <v>70</v>
      </c>
      <c r="C104" s="592">
        <f>SUM(B104/B112)</f>
        <v>6.7763794772507255E-2</v>
      </c>
      <c r="D104" s="387">
        <v>4</v>
      </c>
      <c r="E104" s="315">
        <f>SUM(D104/D112)</f>
        <v>8.8105726872246704E-3</v>
      </c>
    </row>
    <row r="105" spans="1:5" s="1301" customFormat="1" hidden="1" x14ac:dyDescent="0.25">
      <c r="A105" s="94" t="s">
        <v>277</v>
      </c>
      <c r="B105" s="1854">
        <v>318</v>
      </c>
      <c r="C105" s="338">
        <f>SUM(B105/B112)</f>
        <v>0.30784123910939015</v>
      </c>
      <c r="D105" s="1854">
        <v>43</v>
      </c>
      <c r="E105" s="316">
        <f>SUM(D105/D112)</f>
        <v>9.4713656387665199E-2</v>
      </c>
    </row>
    <row r="106" spans="1:5" s="1301" customFormat="1" hidden="1" x14ac:dyDescent="0.25">
      <c r="A106" s="94" t="s">
        <v>278</v>
      </c>
      <c r="B106" s="1854">
        <v>216</v>
      </c>
      <c r="C106" s="338">
        <f>SUM(B106/B112)</f>
        <v>0.20909970958373669</v>
      </c>
      <c r="D106" s="1854">
        <v>53</v>
      </c>
      <c r="E106" s="316">
        <f>SUM(D106/D112)</f>
        <v>0.11674008810572688</v>
      </c>
    </row>
    <row r="107" spans="1:5" s="1301" customFormat="1" hidden="1" x14ac:dyDescent="0.25">
      <c r="A107" s="94" t="s">
        <v>279</v>
      </c>
      <c r="B107" s="1854">
        <v>210</v>
      </c>
      <c r="C107" s="338">
        <f>SUM(B107/B112)</f>
        <v>0.20329138431752178</v>
      </c>
      <c r="D107" s="1854">
        <v>91</v>
      </c>
      <c r="E107" s="316">
        <f>SUM(D107/D112)</f>
        <v>0.20044052863436124</v>
      </c>
    </row>
    <row r="108" spans="1:5" s="1301" customFormat="1" hidden="1" x14ac:dyDescent="0.25">
      <c r="A108" s="94" t="s">
        <v>280</v>
      </c>
      <c r="B108" s="1854">
        <v>105</v>
      </c>
      <c r="C108" s="338">
        <f>SUM(B108/B112)</f>
        <v>0.10164569215876089</v>
      </c>
      <c r="D108" s="1854">
        <v>97</v>
      </c>
      <c r="E108" s="316">
        <f>SUM(D108/D112)</f>
        <v>0.21365638766519823</v>
      </c>
    </row>
    <row r="109" spans="1:5" s="1301" customFormat="1" hidden="1" x14ac:dyDescent="0.25">
      <c r="A109" s="94" t="s">
        <v>281</v>
      </c>
      <c r="B109" s="1854">
        <v>72</v>
      </c>
      <c r="C109" s="338">
        <f>SUM(B109/B112)</f>
        <v>6.9699903194578902E-2</v>
      </c>
      <c r="D109" s="1854">
        <v>125</v>
      </c>
      <c r="E109" s="316">
        <f>SUM(D109/D112)</f>
        <v>0.2753303964757709</v>
      </c>
    </row>
    <row r="110" spans="1:5" s="1301" customFormat="1" hidden="1" x14ac:dyDescent="0.25">
      <c r="A110" s="94" t="s">
        <v>282</v>
      </c>
      <c r="B110" s="1854">
        <v>42</v>
      </c>
      <c r="C110" s="338">
        <f>SUM(B110/B112)</f>
        <v>4.0658276863504358E-2</v>
      </c>
      <c r="D110" s="1854">
        <v>41</v>
      </c>
      <c r="E110" s="316">
        <f>SUM(D110/D112)</f>
        <v>9.0308370044052858E-2</v>
      </c>
    </row>
    <row r="111" spans="1:5" s="1301" customFormat="1" ht="15.75" hidden="1" thickBot="1" x14ac:dyDescent="0.3">
      <c r="A111" s="95" t="s">
        <v>401</v>
      </c>
      <c r="B111" s="339">
        <v>0</v>
      </c>
      <c r="C111" s="340">
        <f>SUM(B111/B112)</f>
        <v>0</v>
      </c>
      <c r="D111" s="339">
        <v>0</v>
      </c>
      <c r="E111" s="317">
        <f>SUM(D111/D112)</f>
        <v>0</v>
      </c>
    </row>
    <row r="112" spans="1:5" s="1301" customFormat="1" ht="16.5" hidden="1" thickTop="1" thickBot="1" x14ac:dyDescent="0.3">
      <c r="A112" s="34" t="s">
        <v>402</v>
      </c>
      <c r="B112" s="388">
        <f>SUM(B104:B111)</f>
        <v>1033</v>
      </c>
      <c r="C112" s="203">
        <f>SUM(C104:C111)</f>
        <v>0.99999999999999989</v>
      </c>
      <c r="D112" s="388">
        <f>SUM(D104:D111)</f>
        <v>454</v>
      </c>
      <c r="E112" s="203">
        <f>SUM(E104:E111)</f>
        <v>1</v>
      </c>
    </row>
    <row r="113" spans="1:5" s="33" customFormat="1" ht="15.75" hidden="1" thickBot="1" x14ac:dyDescent="0.25">
      <c r="A113" s="2127" t="s">
        <v>557</v>
      </c>
      <c r="B113" s="2128"/>
      <c r="C113" s="2128"/>
      <c r="D113" s="2128"/>
      <c r="E113" s="2129"/>
    </row>
    <row r="114" spans="1:5" s="1301" customFormat="1" hidden="1" x14ac:dyDescent="0.25">
      <c r="A114" s="93" t="s">
        <v>286</v>
      </c>
      <c r="B114" s="387">
        <v>161</v>
      </c>
      <c r="C114" s="594">
        <f>SUM(B114/B120)</f>
        <v>0.1558567279767667</v>
      </c>
      <c r="D114" s="387">
        <v>91</v>
      </c>
      <c r="E114" s="318">
        <f>SUM(D114/D120)</f>
        <v>0.20044052863436124</v>
      </c>
    </row>
    <row r="115" spans="1:5" s="1301" customFormat="1" hidden="1" x14ac:dyDescent="0.25">
      <c r="A115" s="94" t="s">
        <v>287</v>
      </c>
      <c r="B115" s="1854">
        <v>86</v>
      </c>
      <c r="C115" s="595">
        <f>SUM(B115/B120)</f>
        <v>8.325266214908035E-2</v>
      </c>
      <c r="D115" s="1854">
        <v>47</v>
      </c>
      <c r="E115" s="319">
        <f>SUM(D115/D120)</f>
        <v>0.10352422907488987</v>
      </c>
    </row>
    <row r="116" spans="1:5" s="1301" customFormat="1" hidden="1" x14ac:dyDescent="0.25">
      <c r="A116" s="94" t="s">
        <v>288</v>
      </c>
      <c r="B116" s="1854">
        <v>7</v>
      </c>
      <c r="C116" s="595">
        <f>SUM(B116/B120)</f>
        <v>6.7763794772507258E-3</v>
      </c>
      <c r="D116" s="1854">
        <v>3</v>
      </c>
      <c r="E116" s="319">
        <f>SUM(D116/D120)</f>
        <v>6.6079295154185024E-3</v>
      </c>
    </row>
    <row r="117" spans="1:5" s="1301" customFormat="1" hidden="1" x14ac:dyDescent="0.25">
      <c r="A117" s="94" t="s">
        <v>289</v>
      </c>
      <c r="B117" s="1854">
        <v>345</v>
      </c>
      <c r="C117" s="595">
        <f>SUM(B117/B120)</f>
        <v>0.3339787028073572</v>
      </c>
      <c r="D117" s="1854">
        <v>139</v>
      </c>
      <c r="E117" s="319">
        <f>SUM(D117/D120)</f>
        <v>0.30616740088105726</v>
      </c>
    </row>
    <row r="118" spans="1:5" s="1301" customFormat="1" hidden="1" x14ac:dyDescent="0.25">
      <c r="A118" s="94" t="s">
        <v>290</v>
      </c>
      <c r="B118" s="1854">
        <v>378</v>
      </c>
      <c r="C118" s="595">
        <f>SUM(B118/B120)</f>
        <v>0.36592449177153918</v>
      </c>
      <c r="D118" s="1854">
        <v>161</v>
      </c>
      <c r="E118" s="319">
        <f>SUM(D118/D120)</f>
        <v>0.35462555066079293</v>
      </c>
    </row>
    <row r="119" spans="1:5" s="1301" customFormat="1" ht="15.75" hidden="1" thickBot="1" x14ac:dyDescent="0.3">
      <c r="A119" s="111" t="s">
        <v>291</v>
      </c>
      <c r="B119" s="339">
        <v>56</v>
      </c>
      <c r="C119" s="596">
        <f>SUM(B119/B120)</f>
        <v>5.4211035818005807E-2</v>
      </c>
      <c r="D119" s="339">
        <v>13</v>
      </c>
      <c r="E119" s="320">
        <f>SUM(D119/D120)</f>
        <v>2.8634361233480177E-2</v>
      </c>
    </row>
    <row r="120" spans="1:5" s="1301" customFormat="1" ht="16.5" hidden="1" thickTop="1" thickBot="1" x14ac:dyDescent="0.3">
      <c r="A120" s="125" t="s">
        <v>558</v>
      </c>
      <c r="B120" s="124">
        <f>SUM(B114:B119)</f>
        <v>1033</v>
      </c>
      <c r="C120" s="718">
        <f>SUM(C114:C119)</f>
        <v>0.99999999999999989</v>
      </c>
      <c r="D120" s="124">
        <f>SUM(D114:D119)</f>
        <v>454</v>
      </c>
      <c r="E120" s="718">
        <f>SUM(E114:E119)</f>
        <v>1</v>
      </c>
    </row>
    <row r="121" spans="1:5" s="33" customFormat="1" ht="15.75" hidden="1" thickBot="1" x14ac:dyDescent="0.25">
      <c r="A121" s="2127" t="s">
        <v>559</v>
      </c>
      <c r="B121" s="2128"/>
      <c r="C121" s="2128"/>
      <c r="D121" s="2128"/>
      <c r="E121" s="2129"/>
    </row>
    <row r="122" spans="1:5" s="1301" customFormat="1" ht="15.75" hidden="1" thickBot="1" x14ac:dyDescent="0.3">
      <c r="A122" s="724" t="s">
        <v>560</v>
      </c>
      <c r="B122" s="2389" t="s">
        <v>1014</v>
      </c>
      <c r="C122" s="2390"/>
      <c r="D122" s="2389" t="s">
        <v>1013</v>
      </c>
      <c r="E122" s="2390"/>
    </row>
    <row r="123" spans="1:5" s="1301" customFormat="1" ht="15.75" hidden="1" thickBot="1" x14ac:dyDescent="0.3">
      <c r="A123" s="2127" t="s">
        <v>562</v>
      </c>
      <c r="B123" s="2128"/>
      <c r="C123" s="2128"/>
      <c r="D123" s="2128"/>
      <c r="E123" s="2129"/>
    </row>
    <row r="124" spans="1:5" s="1301" customFormat="1" hidden="1" x14ac:dyDescent="0.25">
      <c r="A124" s="1781" t="s">
        <v>563</v>
      </c>
      <c r="B124" s="1850">
        <v>718</v>
      </c>
      <c r="C124" s="716">
        <f>SUM(B124/B127)</f>
        <v>0.69506292352371735</v>
      </c>
      <c r="D124" s="1850">
        <v>366</v>
      </c>
      <c r="E124" s="322">
        <f>SUM(D124/D127)</f>
        <v>0.80616740088105732</v>
      </c>
    </row>
    <row r="125" spans="1:5" s="1301" customFormat="1" hidden="1" x14ac:dyDescent="0.25">
      <c r="A125" s="97" t="s">
        <v>564</v>
      </c>
      <c r="B125" s="1854">
        <v>43</v>
      </c>
      <c r="C125" s="338">
        <f>SUM(B125/B127)</f>
        <v>4.1626331074540175E-2</v>
      </c>
      <c r="D125" s="1854">
        <v>13</v>
      </c>
      <c r="E125" s="316">
        <f>SUM(D125/D127)</f>
        <v>2.8634361233480177E-2</v>
      </c>
    </row>
    <row r="126" spans="1:5" s="1301" customFormat="1" ht="15.75" hidden="1" thickBot="1" x14ac:dyDescent="0.3">
      <c r="A126" s="95" t="s">
        <v>565</v>
      </c>
      <c r="B126" s="339">
        <v>272</v>
      </c>
      <c r="C126" s="596">
        <f>SUM(B126/B127)</f>
        <v>0.26331074540174249</v>
      </c>
      <c r="D126" s="339">
        <v>75</v>
      </c>
      <c r="E126" s="320">
        <f>SUM(D126/D127)</f>
        <v>0.16519823788546256</v>
      </c>
    </row>
    <row r="127" spans="1:5" s="1301" customFormat="1" ht="16.5" hidden="1" thickTop="1" thickBot="1" x14ac:dyDescent="0.3">
      <c r="A127" s="123" t="s">
        <v>132</v>
      </c>
      <c r="B127" s="204">
        <f>SUM(B124:B126)</f>
        <v>1033</v>
      </c>
      <c r="C127" s="718">
        <f>SUM(C124:C126)</f>
        <v>1</v>
      </c>
      <c r="D127" s="204">
        <f>SUM(D124:D126)</f>
        <v>454</v>
      </c>
      <c r="E127" s="718">
        <f>SUM(E124:E126)</f>
        <v>1</v>
      </c>
    </row>
    <row r="128" spans="1:5" s="1301" customFormat="1" ht="15.75" hidden="1" thickBot="1" x14ac:dyDescent="0.3">
      <c r="A128" s="2127" t="s">
        <v>566</v>
      </c>
      <c r="B128" s="2128"/>
      <c r="C128" s="2128"/>
      <c r="D128" s="2128"/>
      <c r="E128" s="2129"/>
    </row>
    <row r="129" spans="1:5" s="1301" customFormat="1" hidden="1" x14ac:dyDescent="0.25">
      <c r="A129" s="1781" t="s">
        <v>567</v>
      </c>
      <c r="B129" s="1850">
        <v>16</v>
      </c>
      <c r="C129" s="318">
        <f>SUM(B129/B136)</f>
        <v>1.5488867376573089E-2</v>
      </c>
      <c r="D129" s="773"/>
      <c r="E129" s="722"/>
    </row>
    <row r="130" spans="1:5" s="1301" customFormat="1" hidden="1" x14ac:dyDescent="0.25">
      <c r="A130" s="94" t="s">
        <v>568</v>
      </c>
      <c r="B130" s="1854">
        <v>60</v>
      </c>
      <c r="C130" s="319">
        <f>SUM(B130/B136)</f>
        <v>5.8083252662149081E-2</v>
      </c>
      <c r="D130" s="774"/>
      <c r="E130" s="405"/>
    </row>
    <row r="131" spans="1:5" s="1301" customFormat="1" hidden="1" x14ac:dyDescent="0.25">
      <c r="A131" s="94" t="s">
        <v>569</v>
      </c>
      <c r="B131" s="1854">
        <v>96</v>
      </c>
      <c r="C131" s="319">
        <f>SUM(B131/B136)</f>
        <v>9.2933204259438532E-2</v>
      </c>
      <c r="D131" s="774"/>
      <c r="E131" s="405"/>
    </row>
    <row r="132" spans="1:5" s="1301" customFormat="1" hidden="1" x14ac:dyDescent="0.25">
      <c r="A132" s="94" t="s">
        <v>570</v>
      </c>
      <c r="B132" s="1854">
        <v>277</v>
      </c>
      <c r="C132" s="319">
        <f>SUM(B132/B136)</f>
        <v>0.26815101645692158</v>
      </c>
      <c r="D132" s="774"/>
      <c r="E132" s="405"/>
    </row>
    <row r="133" spans="1:5" s="1301" customFormat="1" hidden="1" x14ac:dyDescent="0.25">
      <c r="A133" s="94" t="s">
        <v>571</v>
      </c>
      <c r="B133" s="1854">
        <v>406</v>
      </c>
      <c r="C133" s="319">
        <f>SUM(B133/B136)</f>
        <v>0.39303000968054214</v>
      </c>
      <c r="D133" s="774"/>
      <c r="E133" s="405"/>
    </row>
    <row r="134" spans="1:5" s="1301" customFormat="1" hidden="1" x14ac:dyDescent="0.25">
      <c r="A134" s="94" t="s">
        <v>572</v>
      </c>
      <c r="B134" s="1854">
        <v>121</v>
      </c>
      <c r="C134" s="319">
        <f>SUM(B134/B136)</f>
        <v>0.11713455953533398</v>
      </c>
      <c r="D134" s="774"/>
      <c r="E134" s="405"/>
    </row>
    <row r="135" spans="1:5" s="1301" customFormat="1" ht="15.75" hidden="1" thickBot="1" x14ac:dyDescent="0.3">
      <c r="A135" s="111" t="s">
        <v>573</v>
      </c>
      <c r="B135" s="339">
        <v>57</v>
      </c>
      <c r="C135" s="320">
        <f>SUM(B135/B136)</f>
        <v>5.5179090029041623E-2</v>
      </c>
      <c r="D135" s="774"/>
      <c r="E135" s="405"/>
    </row>
    <row r="136" spans="1:5" s="1301" customFormat="1" ht="16.5" hidden="1" thickTop="1" thickBot="1" x14ac:dyDescent="0.3">
      <c r="A136" s="125" t="s">
        <v>132</v>
      </c>
      <c r="B136" s="204">
        <f>SUM(B129:B135)</f>
        <v>1033</v>
      </c>
      <c r="C136" s="776">
        <f>SUM(C129:C135)</f>
        <v>1</v>
      </c>
      <c r="D136" s="775"/>
      <c r="E136" s="719"/>
    </row>
    <row r="137" spans="1:5" s="1301" customFormat="1" ht="15.75" hidden="1" thickBot="1" x14ac:dyDescent="0.3">
      <c r="A137" s="2127" t="s">
        <v>574</v>
      </c>
      <c r="B137" s="2128"/>
      <c r="C137" s="2128"/>
      <c r="D137" s="2128"/>
      <c r="E137" s="2129"/>
    </row>
    <row r="138" spans="1:5" s="1301" customFormat="1" hidden="1" x14ac:dyDescent="0.25">
      <c r="A138" s="1781" t="s">
        <v>575</v>
      </c>
      <c r="B138" s="1850">
        <v>383</v>
      </c>
      <c r="C138" s="318">
        <f>SUM(B138/B143)</f>
        <v>0.37076476282671827</v>
      </c>
      <c r="D138" s="773"/>
      <c r="E138" s="722"/>
    </row>
    <row r="139" spans="1:5" s="1301" customFormat="1" hidden="1" x14ac:dyDescent="0.25">
      <c r="A139" s="94" t="s">
        <v>576</v>
      </c>
      <c r="B139" s="1854">
        <v>20</v>
      </c>
      <c r="C139" s="319">
        <f>SUM(B139/B143)</f>
        <v>1.9361084220716359E-2</v>
      </c>
      <c r="D139" s="405"/>
      <c r="E139" s="405"/>
    </row>
    <row r="140" spans="1:5" s="1301" customFormat="1" hidden="1" x14ac:dyDescent="0.25">
      <c r="A140" s="94" t="s">
        <v>577</v>
      </c>
      <c r="B140" s="1854">
        <v>260</v>
      </c>
      <c r="C140" s="319">
        <f>SUM(B140/B143)</f>
        <v>0.25169409486931266</v>
      </c>
      <c r="D140" s="405"/>
      <c r="E140" s="405"/>
    </row>
    <row r="141" spans="1:5" s="1301" customFormat="1" hidden="1" x14ac:dyDescent="0.25">
      <c r="A141" s="94" t="s">
        <v>578</v>
      </c>
      <c r="B141" s="1854">
        <v>1</v>
      </c>
      <c r="C141" s="319">
        <f>SUM(B141/B143)</f>
        <v>9.6805421103581804E-4</v>
      </c>
      <c r="D141" s="405"/>
      <c r="E141" s="405"/>
    </row>
    <row r="142" spans="1:5" s="1301" customFormat="1" ht="15.75" hidden="1" thickBot="1" x14ac:dyDescent="0.3">
      <c r="A142" s="111" t="s">
        <v>585</v>
      </c>
      <c r="B142" s="339">
        <v>369</v>
      </c>
      <c r="C142" s="320">
        <f>SUM(B142/B143)</f>
        <v>0.35721200387221685</v>
      </c>
      <c r="D142" s="405"/>
      <c r="E142" s="405"/>
    </row>
    <row r="143" spans="1:5" s="1301" customFormat="1" ht="16.5" hidden="1" thickTop="1" thickBot="1" x14ac:dyDescent="0.3">
      <c r="A143" s="125" t="s">
        <v>132</v>
      </c>
      <c r="B143" s="204">
        <f>SUM(B138:B142)</f>
        <v>1033</v>
      </c>
      <c r="C143" s="718">
        <f>SUM(C138:C142)</f>
        <v>1</v>
      </c>
      <c r="D143" s="719"/>
      <c r="E143" s="719"/>
    </row>
    <row r="144" spans="1:5" s="1301" customFormat="1" ht="15.75" hidden="1" thickBot="1" x14ac:dyDescent="0.3">
      <c r="A144" s="2127" t="s">
        <v>579</v>
      </c>
      <c r="B144" s="2128"/>
      <c r="C144" s="2128"/>
      <c r="D144" s="2128"/>
      <c r="E144" s="2129"/>
    </row>
    <row r="145" spans="1:5" s="1301" customFormat="1" hidden="1" x14ac:dyDescent="0.25">
      <c r="A145" s="1781" t="s">
        <v>580</v>
      </c>
      <c r="B145" s="1850">
        <v>370</v>
      </c>
      <c r="C145" s="721">
        <f>SUM(B145/B149)</f>
        <v>0.35818005808325265</v>
      </c>
      <c r="D145" s="722"/>
      <c r="E145" s="722"/>
    </row>
    <row r="146" spans="1:5" s="1301" customFormat="1" hidden="1" x14ac:dyDescent="0.25">
      <c r="A146" s="94" t="s">
        <v>581</v>
      </c>
      <c r="B146" s="1854">
        <v>7</v>
      </c>
      <c r="C146" s="721">
        <f>SUM(B146/B149)</f>
        <v>6.7763794772507258E-3</v>
      </c>
      <c r="D146" s="405"/>
      <c r="E146" s="405"/>
    </row>
    <row r="147" spans="1:5" s="1301" customFormat="1" hidden="1" x14ac:dyDescent="0.25">
      <c r="A147" s="94" t="s">
        <v>582</v>
      </c>
      <c r="B147" s="1854">
        <v>16</v>
      </c>
      <c r="C147" s="721">
        <f>SUM(B147/B149)</f>
        <v>1.5488867376573089E-2</v>
      </c>
      <c r="D147" s="405"/>
      <c r="E147" s="405"/>
    </row>
    <row r="148" spans="1:5" s="1301" customFormat="1" ht="15.75" hidden="1" thickBot="1" x14ac:dyDescent="0.3">
      <c r="A148" s="111" t="s">
        <v>585</v>
      </c>
      <c r="B148" s="339">
        <v>640</v>
      </c>
      <c r="C148" s="320">
        <f>SUM(B148/B149)</f>
        <v>0.61955469506292349</v>
      </c>
      <c r="D148" s="405"/>
      <c r="E148" s="405"/>
    </row>
    <row r="149" spans="1:5" s="1301" customFormat="1" ht="16.5" hidden="1" thickTop="1" thickBot="1" x14ac:dyDescent="0.3">
      <c r="A149" s="35" t="s">
        <v>132</v>
      </c>
      <c r="B149" s="109">
        <f>SUM(B145:B148)</f>
        <v>1033</v>
      </c>
      <c r="C149" s="321">
        <f>SUM(C148,C145,C146,C147)</f>
        <v>1</v>
      </c>
      <c r="D149" s="405"/>
      <c r="E149" s="405"/>
    </row>
    <row r="150" spans="1:5" s="1301" customFormat="1" ht="16.5" hidden="1" thickBot="1" x14ac:dyDescent="0.3">
      <c r="A150" s="2382" t="s">
        <v>583</v>
      </c>
      <c r="B150" s="2383"/>
      <c r="C150" s="2383"/>
      <c r="D150" s="2383"/>
      <c r="E150" s="2384"/>
    </row>
    <row r="151" spans="1:5" s="1301" customFormat="1" ht="15.75" hidden="1" thickBot="1" x14ac:dyDescent="0.3">
      <c r="A151" s="285"/>
      <c r="B151" s="2385" t="s">
        <v>553</v>
      </c>
      <c r="C151" s="2386"/>
      <c r="D151" s="2385" t="s">
        <v>554</v>
      </c>
      <c r="E151" s="2386"/>
    </row>
    <row r="152" spans="1:5" s="1301" customFormat="1" ht="15.75" hidden="1" thickBot="1" x14ac:dyDescent="0.3">
      <c r="A152" s="138"/>
      <c r="B152" s="177" t="s">
        <v>555</v>
      </c>
      <c r="C152" s="176" t="s">
        <v>272</v>
      </c>
      <c r="D152" s="177" t="s">
        <v>555</v>
      </c>
      <c r="E152" s="176" t="s">
        <v>272</v>
      </c>
    </row>
    <row r="153" spans="1:5" s="1301" customFormat="1" ht="15.75" hidden="1" thickBot="1" x14ac:dyDescent="0.3">
      <c r="A153" s="2127" t="s">
        <v>556</v>
      </c>
      <c r="B153" s="2128"/>
      <c r="C153" s="2128"/>
      <c r="D153" s="2128"/>
      <c r="E153" s="2129"/>
    </row>
    <row r="154" spans="1:5" s="1301" customFormat="1" hidden="1" x14ac:dyDescent="0.25">
      <c r="A154" s="93" t="s">
        <v>276</v>
      </c>
      <c r="B154" s="387">
        <v>61</v>
      </c>
      <c r="C154" s="315">
        <f>SUM(B154/B162)</f>
        <v>5.3839364518976168E-2</v>
      </c>
      <c r="D154" s="387">
        <v>5</v>
      </c>
      <c r="E154" s="315">
        <f>SUM(D154/D162)</f>
        <v>1.179245283018868E-2</v>
      </c>
    </row>
    <row r="155" spans="1:5" s="1301" customFormat="1" hidden="1" x14ac:dyDescent="0.25">
      <c r="A155" s="94" t="s">
        <v>277</v>
      </c>
      <c r="B155" s="1796">
        <v>346</v>
      </c>
      <c r="C155" s="316">
        <f>SUM(B155/B162)</f>
        <v>0.3053839364518976</v>
      </c>
      <c r="D155" s="1796">
        <v>40</v>
      </c>
      <c r="E155" s="316">
        <f>SUM(D155/D162)</f>
        <v>9.4339622641509441E-2</v>
      </c>
    </row>
    <row r="156" spans="1:5" s="1301" customFormat="1" hidden="1" x14ac:dyDescent="0.25">
      <c r="A156" s="94" t="s">
        <v>278</v>
      </c>
      <c r="B156" s="1796">
        <v>251</v>
      </c>
      <c r="C156" s="316">
        <f>SUM(B156/B162)</f>
        <v>0.22153574580759047</v>
      </c>
      <c r="D156" s="1796">
        <v>43</v>
      </c>
      <c r="E156" s="316">
        <f>SUM(D156/D162)</f>
        <v>0.10141509433962265</v>
      </c>
    </row>
    <row r="157" spans="1:5" s="1301" customFormat="1" hidden="1" x14ac:dyDescent="0.25">
      <c r="A157" s="94" t="s">
        <v>279</v>
      </c>
      <c r="B157" s="1796">
        <v>209</v>
      </c>
      <c r="C157" s="316">
        <f>SUM(B157/B162)</f>
        <v>0.18446601941747573</v>
      </c>
      <c r="D157" s="1796">
        <v>85</v>
      </c>
      <c r="E157" s="316">
        <f>SUM(D157/D162)</f>
        <v>0.20047169811320756</v>
      </c>
    </row>
    <row r="158" spans="1:5" s="1301" customFormat="1" hidden="1" x14ac:dyDescent="0.25">
      <c r="A158" s="94" t="s">
        <v>280</v>
      </c>
      <c r="B158" s="1796">
        <v>114</v>
      </c>
      <c r="C158" s="316">
        <f>SUM(B158/B162)</f>
        <v>0.10061782877316858</v>
      </c>
      <c r="D158" s="1796">
        <v>84</v>
      </c>
      <c r="E158" s="316">
        <f>SUM(D158/D162)</f>
        <v>0.19811320754716982</v>
      </c>
    </row>
    <row r="159" spans="1:5" s="1301" customFormat="1" hidden="1" x14ac:dyDescent="0.25">
      <c r="A159" s="94" t="s">
        <v>281</v>
      </c>
      <c r="B159" s="1796">
        <v>113</v>
      </c>
      <c r="C159" s="316">
        <f>SUM(B159/B162)</f>
        <v>9.9735216240070604E-2</v>
      </c>
      <c r="D159" s="1796">
        <v>124</v>
      </c>
      <c r="E159" s="316">
        <f>SUM(D159/D162)</f>
        <v>0.29245283018867924</v>
      </c>
    </row>
    <row r="160" spans="1:5" s="1301" customFormat="1" hidden="1" x14ac:dyDescent="0.25">
      <c r="A160" s="94" t="s">
        <v>282</v>
      </c>
      <c r="B160" s="1796">
        <v>39</v>
      </c>
      <c r="C160" s="316">
        <f>SUM(B160/B162)</f>
        <v>3.442188879082083E-2</v>
      </c>
      <c r="D160" s="1796">
        <v>43</v>
      </c>
      <c r="E160" s="316">
        <f>SUM(D160/D162)</f>
        <v>0.10141509433962265</v>
      </c>
    </row>
    <row r="161" spans="1:5" s="1301" customFormat="1" ht="15.75" hidden="1" thickBot="1" x14ac:dyDescent="0.3">
      <c r="A161" s="95" t="s">
        <v>401</v>
      </c>
      <c r="B161" s="339">
        <v>0</v>
      </c>
      <c r="C161" s="317">
        <f>SUM(B161/B162)</f>
        <v>0</v>
      </c>
      <c r="D161" s="339">
        <v>0</v>
      </c>
      <c r="E161" s="317">
        <f>SUM(D161/D162)</f>
        <v>0</v>
      </c>
    </row>
    <row r="162" spans="1:5" s="1301" customFormat="1" ht="16.5" hidden="1" thickTop="1" thickBot="1" x14ac:dyDescent="0.3">
      <c r="A162" s="34" t="s">
        <v>402</v>
      </c>
      <c r="B162" s="388">
        <f>SUM(B154:B161)</f>
        <v>1133</v>
      </c>
      <c r="C162" s="203">
        <f>SUM(C154:C161)</f>
        <v>1</v>
      </c>
      <c r="D162" s="388">
        <f>SUM(D154:D161)</f>
        <v>424</v>
      </c>
      <c r="E162" s="203">
        <f>SUM(E154:E161)</f>
        <v>1</v>
      </c>
    </row>
    <row r="163" spans="1:5" s="33" customFormat="1" ht="15.75" hidden="1" thickBot="1" x14ac:dyDescent="0.25">
      <c r="A163" s="2127" t="s">
        <v>557</v>
      </c>
      <c r="B163" s="2128"/>
      <c r="C163" s="2128"/>
      <c r="D163" s="2128"/>
      <c r="E163" s="2129"/>
    </row>
    <row r="164" spans="1:5" s="1301" customFormat="1" hidden="1" x14ac:dyDescent="0.25">
      <c r="A164" s="93" t="s">
        <v>286</v>
      </c>
      <c r="B164" s="387">
        <v>206</v>
      </c>
      <c r="C164" s="318">
        <f>SUM(B164/B170)</f>
        <v>0.18181818181818182</v>
      </c>
      <c r="D164" s="387">
        <v>73</v>
      </c>
      <c r="E164" s="318">
        <f>SUM(D164/D170)</f>
        <v>0.17216981132075471</v>
      </c>
    </row>
    <row r="165" spans="1:5" s="1301" customFormat="1" hidden="1" x14ac:dyDescent="0.25">
      <c r="A165" s="94" t="s">
        <v>287</v>
      </c>
      <c r="B165" s="1796">
        <v>82</v>
      </c>
      <c r="C165" s="319">
        <f>SUM(B165/B170)</f>
        <v>7.237422771403354E-2</v>
      </c>
      <c r="D165" s="1796">
        <v>37</v>
      </c>
      <c r="E165" s="319">
        <f>SUM(D165/D170)</f>
        <v>8.7264150943396221E-2</v>
      </c>
    </row>
    <row r="166" spans="1:5" s="1301" customFormat="1" hidden="1" x14ac:dyDescent="0.25">
      <c r="A166" s="94" t="s">
        <v>288</v>
      </c>
      <c r="B166" s="1796">
        <v>9</v>
      </c>
      <c r="C166" s="319">
        <f>SUM(B166/B170)</f>
        <v>7.9435127978817292E-3</v>
      </c>
      <c r="D166" s="1796">
        <v>3</v>
      </c>
      <c r="E166" s="319">
        <f>SUM(D166/D170)</f>
        <v>7.0754716981132077E-3</v>
      </c>
    </row>
    <row r="167" spans="1:5" s="1301" customFormat="1" hidden="1" x14ac:dyDescent="0.25">
      <c r="A167" s="94" t="s">
        <v>289</v>
      </c>
      <c r="B167" s="1796">
        <v>396</v>
      </c>
      <c r="C167" s="319">
        <f>SUM(B167/B170)</f>
        <v>0.34951456310679613</v>
      </c>
      <c r="D167" s="1796">
        <v>133</v>
      </c>
      <c r="E167" s="319">
        <f>SUM(D167/D170)</f>
        <v>0.31367924528301888</v>
      </c>
    </row>
    <row r="168" spans="1:5" s="1301" customFormat="1" hidden="1" x14ac:dyDescent="0.25">
      <c r="A168" s="94" t="s">
        <v>290</v>
      </c>
      <c r="B168" s="1796">
        <v>364</v>
      </c>
      <c r="C168" s="319">
        <f>SUM(B168/B170)</f>
        <v>0.32127096204766109</v>
      </c>
      <c r="D168" s="1796">
        <v>163</v>
      </c>
      <c r="E168" s="319">
        <f>SUM(D168/D170)</f>
        <v>0.38443396226415094</v>
      </c>
    </row>
    <row r="169" spans="1:5" s="1301" customFormat="1" ht="15.75" hidden="1" thickBot="1" x14ac:dyDescent="0.3">
      <c r="A169" s="111" t="s">
        <v>291</v>
      </c>
      <c r="B169" s="339">
        <v>76</v>
      </c>
      <c r="C169" s="320">
        <f>SUM(B169/B170)</f>
        <v>6.7078552515445714E-2</v>
      </c>
      <c r="D169" s="339">
        <v>15</v>
      </c>
      <c r="E169" s="320">
        <f>SUM(D169/D170)</f>
        <v>3.5377358490566037E-2</v>
      </c>
    </row>
    <row r="170" spans="1:5" s="1301" customFormat="1" ht="16.5" hidden="1" thickTop="1" thickBot="1" x14ac:dyDescent="0.3">
      <c r="A170" s="125" t="s">
        <v>558</v>
      </c>
      <c r="B170" s="124">
        <f>SUM(B164:B169)</f>
        <v>1133</v>
      </c>
      <c r="C170" s="718">
        <f>SUM(C164:C169)</f>
        <v>0.99999999999999989</v>
      </c>
      <c r="D170" s="124">
        <f>SUM(D164:D169)</f>
        <v>424</v>
      </c>
      <c r="E170" s="718">
        <f>SUM(E164:E169)</f>
        <v>1</v>
      </c>
    </row>
    <row r="171" spans="1:5" s="33" customFormat="1" ht="15.75" hidden="1" thickBot="1" x14ac:dyDescent="0.25">
      <c r="A171" s="2127" t="s">
        <v>559</v>
      </c>
      <c r="B171" s="2128"/>
      <c r="C171" s="2128"/>
      <c r="D171" s="2128"/>
      <c r="E171" s="2129"/>
    </row>
    <row r="172" spans="1:5" s="1301" customFormat="1" ht="15.75" hidden="1" thickBot="1" x14ac:dyDescent="0.3">
      <c r="A172" s="724" t="s">
        <v>560</v>
      </c>
      <c r="B172" s="2389" t="s">
        <v>561</v>
      </c>
      <c r="C172" s="2390"/>
      <c r="D172" s="2389" t="s">
        <v>584</v>
      </c>
      <c r="E172" s="2390"/>
    </row>
    <row r="173" spans="1:5" s="1301" customFormat="1" ht="15.75" hidden="1" thickBot="1" x14ac:dyDescent="0.3">
      <c r="A173" s="2127" t="s">
        <v>562</v>
      </c>
      <c r="B173" s="2128"/>
      <c r="C173" s="2128"/>
      <c r="D173" s="2128"/>
      <c r="E173" s="2129"/>
    </row>
    <row r="174" spans="1:5" s="1301" customFormat="1" hidden="1" x14ac:dyDescent="0.25">
      <c r="A174" s="1781" t="s">
        <v>563</v>
      </c>
      <c r="B174" s="1792">
        <v>771</v>
      </c>
      <c r="C174" s="322">
        <f>SUM(B174/B177)</f>
        <v>0.68049426301853488</v>
      </c>
      <c r="D174" s="1792">
        <v>342</v>
      </c>
      <c r="E174" s="322">
        <f>SUM(D174/D177)</f>
        <v>0.80660377358490565</v>
      </c>
    </row>
    <row r="175" spans="1:5" s="1301" customFormat="1" hidden="1" x14ac:dyDescent="0.25">
      <c r="A175" s="97" t="s">
        <v>564</v>
      </c>
      <c r="B175" s="1796">
        <v>44</v>
      </c>
      <c r="C175" s="316">
        <f>SUM(B175/B177)</f>
        <v>3.8834951456310676E-2</v>
      </c>
      <c r="D175" s="1796">
        <v>20</v>
      </c>
      <c r="E175" s="316">
        <f>SUM(D175/D177)</f>
        <v>4.716981132075472E-2</v>
      </c>
    </row>
    <row r="176" spans="1:5" s="1301" customFormat="1" ht="15.75" hidden="1" thickBot="1" x14ac:dyDescent="0.3">
      <c r="A176" s="95" t="s">
        <v>565</v>
      </c>
      <c r="B176" s="339">
        <v>318</v>
      </c>
      <c r="C176" s="320">
        <f>SUM(B176/B177)</f>
        <v>0.28067078552515445</v>
      </c>
      <c r="D176" s="339">
        <v>62</v>
      </c>
      <c r="E176" s="320">
        <f>SUM(D176/D177)</f>
        <v>0.14622641509433962</v>
      </c>
    </row>
    <row r="177" spans="1:8" s="1301" customFormat="1" ht="16.5" hidden="1" thickTop="1" thickBot="1" x14ac:dyDescent="0.3">
      <c r="A177" s="123" t="s">
        <v>132</v>
      </c>
      <c r="B177" s="204">
        <f>SUM(B174:B176)</f>
        <v>1133</v>
      </c>
      <c r="C177" s="718">
        <f>SUM(C174:C176)</f>
        <v>1</v>
      </c>
      <c r="D177" s="204">
        <f>SUM(D174:D176)</f>
        <v>424</v>
      </c>
      <c r="E177" s="718">
        <f>SUM(E174:E176)</f>
        <v>1</v>
      </c>
    </row>
    <row r="178" spans="1:8" s="1301" customFormat="1" ht="15.75" hidden="1" thickBot="1" x14ac:dyDescent="0.3">
      <c r="A178" s="2127" t="s">
        <v>566</v>
      </c>
      <c r="B178" s="2128"/>
      <c r="C178" s="2128"/>
      <c r="D178" s="2128"/>
      <c r="E178" s="2129"/>
    </row>
    <row r="179" spans="1:8" s="1301" customFormat="1" hidden="1" x14ac:dyDescent="0.25">
      <c r="A179" s="1781" t="s">
        <v>567</v>
      </c>
      <c r="B179" s="1792">
        <v>24</v>
      </c>
      <c r="C179" s="318">
        <f>SUM(B179/B186)</f>
        <v>2.1182700794351281E-2</v>
      </c>
      <c r="D179" s="773"/>
      <c r="E179" s="722"/>
    </row>
    <row r="180" spans="1:8" s="1301" customFormat="1" hidden="1" x14ac:dyDescent="0.25">
      <c r="A180" s="94" t="s">
        <v>568</v>
      </c>
      <c r="B180" s="1796">
        <v>83</v>
      </c>
      <c r="C180" s="319">
        <f>SUM(B180/B186)</f>
        <v>7.3256840247131513E-2</v>
      </c>
      <c r="D180" s="774"/>
      <c r="E180" s="405"/>
    </row>
    <row r="181" spans="1:8" s="1301" customFormat="1" hidden="1" x14ac:dyDescent="0.25">
      <c r="A181" s="94" t="s">
        <v>569</v>
      </c>
      <c r="B181" s="1796">
        <v>102</v>
      </c>
      <c r="C181" s="319">
        <f>SUM(B181/B186)</f>
        <v>9.0026478375992938E-2</v>
      </c>
      <c r="D181" s="774"/>
      <c r="E181" s="405"/>
    </row>
    <row r="182" spans="1:8" s="1301" customFormat="1" hidden="1" x14ac:dyDescent="0.25">
      <c r="A182" s="94" t="s">
        <v>570</v>
      </c>
      <c r="B182" s="1796">
        <v>286</v>
      </c>
      <c r="C182" s="319">
        <f>SUM(B182/B186)</f>
        <v>0.25242718446601942</v>
      </c>
      <c r="D182" s="774"/>
      <c r="E182" s="405"/>
    </row>
    <row r="183" spans="1:8" s="1301" customFormat="1" hidden="1" x14ac:dyDescent="0.25">
      <c r="A183" s="94" t="s">
        <v>571</v>
      </c>
      <c r="B183" s="1796">
        <v>436</v>
      </c>
      <c r="C183" s="319">
        <f>SUM(B183/B186)</f>
        <v>0.3848190644307149</v>
      </c>
      <c r="D183" s="774"/>
      <c r="E183" s="405"/>
    </row>
    <row r="184" spans="1:8" s="1301" customFormat="1" hidden="1" x14ac:dyDescent="0.25">
      <c r="A184" s="94" t="s">
        <v>572</v>
      </c>
      <c r="B184" s="1796">
        <v>148</v>
      </c>
      <c r="C184" s="319">
        <f>SUM(B184/B186)</f>
        <v>0.13062665489849956</v>
      </c>
      <c r="D184" s="774"/>
      <c r="E184" s="405"/>
    </row>
    <row r="185" spans="1:8" s="1301" customFormat="1" ht="15.75" hidden="1" thickBot="1" x14ac:dyDescent="0.3">
      <c r="A185" s="111" t="s">
        <v>573</v>
      </c>
      <c r="B185" s="339">
        <v>54</v>
      </c>
      <c r="C185" s="320">
        <f>SUM(B185/B186)</f>
        <v>4.7661076787290382E-2</v>
      </c>
      <c r="D185" s="774"/>
      <c r="E185" s="405"/>
    </row>
    <row r="186" spans="1:8" s="1301" customFormat="1" ht="16.5" hidden="1" thickTop="1" thickBot="1" x14ac:dyDescent="0.3">
      <c r="A186" s="125" t="s">
        <v>132</v>
      </c>
      <c r="B186" s="204">
        <f>SUM(B179:B185)</f>
        <v>1133</v>
      </c>
      <c r="C186" s="776">
        <f>SUM(C179:C185)</f>
        <v>1</v>
      </c>
      <c r="D186" s="775"/>
      <c r="E186" s="719"/>
    </row>
    <row r="187" spans="1:8" s="1301" customFormat="1" ht="15.75" hidden="1" thickBot="1" x14ac:dyDescent="0.3">
      <c r="A187" s="2127" t="s">
        <v>574</v>
      </c>
      <c r="B187" s="2128"/>
      <c r="C187" s="2128"/>
      <c r="D187" s="2128"/>
      <c r="E187" s="2129"/>
    </row>
    <row r="188" spans="1:8" s="1301" customFormat="1" hidden="1" x14ac:dyDescent="0.25">
      <c r="A188" s="1781" t="s">
        <v>575</v>
      </c>
      <c r="B188" s="1792">
        <v>326</v>
      </c>
      <c r="C188" s="318">
        <f>SUM(B188/B193)</f>
        <v>0.28773168578993824</v>
      </c>
      <c r="D188" s="773"/>
      <c r="E188" s="722"/>
    </row>
    <row r="189" spans="1:8" s="1301" customFormat="1" hidden="1" x14ac:dyDescent="0.25">
      <c r="A189" s="94" t="s">
        <v>576</v>
      </c>
      <c r="B189" s="1796">
        <v>15</v>
      </c>
      <c r="C189" s="319">
        <f>SUM(B189/B193)</f>
        <v>1.323918799646955E-2</v>
      </c>
      <c r="D189" s="405"/>
      <c r="E189" s="405"/>
    </row>
    <row r="190" spans="1:8" s="1301" customFormat="1" hidden="1" x14ac:dyDescent="0.25">
      <c r="A190" s="94" t="s">
        <v>577</v>
      </c>
      <c r="B190" s="1796">
        <v>257</v>
      </c>
      <c r="C190" s="319">
        <f>SUM(B190/B193)</f>
        <v>0.22683142100617829</v>
      </c>
      <c r="D190" s="405"/>
      <c r="E190" s="405"/>
    </row>
    <row r="191" spans="1:8" s="1301" customFormat="1" hidden="1" x14ac:dyDescent="0.25">
      <c r="A191" s="1780" t="s">
        <v>578</v>
      </c>
      <c r="B191" s="1791">
        <v>2</v>
      </c>
      <c r="C191" s="1754">
        <f>SUM(B191/B193)</f>
        <v>1.76522506619594E-3</v>
      </c>
      <c r="D191" s="405"/>
      <c r="E191" s="405"/>
    </row>
    <row r="192" spans="1:8" s="1301" customFormat="1" ht="15.75" hidden="1" thickBot="1" x14ac:dyDescent="0.3">
      <c r="A192" s="111" t="s">
        <v>585</v>
      </c>
      <c r="B192" s="339">
        <v>533</v>
      </c>
      <c r="C192" s="320">
        <f>SUM(B192/B193)</f>
        <v>0.47043248014121802</v>
      </c>
      <c r="D192" s="405"/>
      <c r="E192" s="405"/>
      <c r="F192" s="1612"/>
      <c r="G192" s="1612"/>
      <c r="H192" s="1612"/>
    </row>
    <row r="193" spans="1:8" s="1301" customFormat="1" ht="16.5" hidden="1" thickTop="1" thickBot="1" x14ac:dyDescent="0.3">
      <c r="A193" s="125" t="s">
        <v>132</v>
      </c>
      <c r="B193" s="204">
        <f>SUM(B188:B192)</f>
        <v>1133</v>
      </c>
      <c r="C193" s="718">
        <f>SUM(C188:C192)</f>
        <v>1</v>
      </c>
      <c r="D193" s="719"/>
      <c r="E193" s="719"/>
    </row>
    <row r="194" spans="1:8" s="1301" customFormat="1" ht="15.75" hidden="1" thickBot="1" x14ac:dyDescent="0.3">
      <c r="A194" s="2127" t="s">
        <v>579</v>
      </c>
      <c r="B194" s="2128"/>
      <c r="C194" s="2128"/>
      <c r="D194" s="2128"/>
      <c r="E194" s="2129"/>
    </row>
    <row r="195" spans="1:8" s="1301" customFormat="1" hidden="1" x14ac:dyDescent="0.25">
      <c r="A195" s="1781" t="s">
        <v>580</v>
      </c>
      <c r="B195" s="1792">
        <v>398</v>
      </c>
      <c r="C195" s="721">
        <f>SUM(B195/B199)</f>
        <v>0.35127978817299205</v>
      </c>
      <c r="D195" s="722"/>
      <c r="E195" s="722"/>
    </row>
    <row r="196" spans="1:8" s="1301" customFormat="1" hidden="1" x14ac:dyDescent="0.25">
      <c r="A196" s="94" t="s">
        <v>581</v>
      </c>
      <c r="B196" s="1796">
        <v>5</v>
      </c>
      <c r="C196" s="721">
        <f>SUM(B196/B199)</f>
        <v>4.4130626654898496E-3</v>
      </c>
      <c r="D196" s="405"/>
      <c r="E196" s="405"/>
    </row>
    <row r="197" spans="1:8" s="1301" customFormat="1" hidden="1" x14ac:dyDescent="0.25">
      <c r="A197" s="1780" t="s">
        <v>582</v>
      </c>
      <c r="B197" s="1791">
        <v>23</v>
      </c>
      <c r="C197" s="1754">
        <f>SUM(B197/B199)</f>
        <v>2.0300088261253312E-2</v>
      </c>
      <c r="D197" s="405"/>
      <c r="E197" s="405"/>
    </row>
    <row r="198" spans="1:8" s="1301" customFormat="1" ht="15.75" hidden="1" thickBot="1" x14ac:dyDescent="0.3">
      <c r="A198" s="111" t="s">
        <v>585</v>
      </c>
      <c r="B198" s="339">
        <v>707</v>
      </c>
      <c r="C198" s="320">
        <f>SUM(B198/B199)</f>
        <v>0.62400706090026481</v>
      </c>
      <c r="D198" s="405"/>
      <c r="E198" s="405"/>
      <c r="F198" s="1612"/>
      <c r="G198" s="1612"/>
      <c r="H198" s="1612"/>
    </row>
    <row r="199" spans="1:8" s="1301" customFormat="1" ht="16.5" hidden="1" thickTop="1" thickBot="1" x14ac:dyDescent="0.3">
      <c r="A199" s="35" t="s">
        <v>132</v>
      </c>
      <c r="B199" s="109">
        <f>SUM(B195:B198)</f>
        <v>1133</v>
      </c>
      <c r="C199" s="203">
        <f>SUM(C195:C198)</f>
        <v>1</v>
      </c>
      <c r="D199" s="405"/>
      <c r="E199" s="405"/>
    </row>
    <row r="200" spans="1:8" s="197" customFormat="1" ht="16.5" hidden="1" thickBot="1" x14ac:dyDescent="0.3">
      <c r="A200" s="2382" t="s">
        <v>419</v>
      </c>
      <c r="B200" s="2383"/>
      <c r="C200" s="2383"/>
      <c r="D200" s="2383"/>
      <c r="E200" s="2384"/>
      <c r="F200" s="1301"/>
      <c r="G200" s="1301"/>
      <c r="H200" s="1301"/>
    </row>
    <row r="201" spans="1:8" s="197" customFormat="1" ht="15.75" hidden="1" thickBot="1" x14ac:dyDescent="0.3">
      <c r="A201" s="285"/>
      <c r="B201" s="2385" t="s">
        <v>553</v>
      </c>
      <c r="C201" s="2386"/>
      <c r="D201" s="2385" t="s">
        <v>554</v>
      </c>
      <c r="E201" s="2386"/>
      <c r="F201" s="1301"/>
      <c r="G201" s="1301"/>
      <c r="H201" s="1301"/>
    </row>
    <row r="202" spans="1:8" s="197" customFormat="1" ht="15.75" hidden="1" thickBot="1" x14ac:dyDescent="0.3">
      <c r="A202" s="138"/>
      <c r="B202" s="177" t="s">
        <v>555</v>
      </c>
      <c r="C202" s="176" t="s">
        <v>272</v>
      </c>
      <c r="D202" s="177" t="s">
        <v>555</v>
      </c>
      <c r="E202" s="176" t="s">
        <v>272</v>
      </c>
      <c r="F202" s="1301"/>
      <c r="G202" s="1301"/>
      <c r="H202" s="1301"/>
    </row>
    <row r="203" spans="1:8" s="197" customFormat="1" ht="15.75" hidden="1" thickBot="1" x14ac:dyDescent="0.3">
      <c r="A203" s="2127" t="s">
        <v>556</v>
      </c>
      <c r="B203" s="2128"/>
      <c r="C203" s="2128"/>
      <c r="D203" s="2128"/>
      <c r="E203" s="2129"/>
      <c r="F203" s="1301"/>
      <c r="G203" s="1301"/>
      <c r="H203" s="1301"/>
    </row>
    <row r="204" spans="1:8" s="197" customFormat="1" hidden="1" x14ac:dyDescent="0.25">
      <c r="A204" s="93" t="s">
        <v>276</v>
      </c>
      <c r="B204" s="387">
        <v>94</v>
      </c>
      <c r="C204" s="592">
        <f>SUM(B204/B212)</f>
        <v>7.2530864197530867E-2</v>
      </c>
      <c r="D204" s="387">
        <v>10</v>
      </c>
      <c r="E204" s="315">
        <f>SUM(D204/D212)</f>
        <v>1.5037593984962405E-2</v>
      </c>
      <c r="F204" s="1301"/>
      <c r="G204" s="1301"/>
      <c r="H204" s="1301"/>
    </row>
    <row r="205" spans="1:8" s="197" customFormat="1" hidden="1" x14ac:dyDescent="0.25">
      <c r="A205" s="94" t="s">
        <v>277</v>
      </c>
      <c r="B205" s="1779">
        <v>401</v>
      </c>
      <c r="C205" s="338">
        <f>SUM(B205/B212)</f>
        <v>0.30941358024691357</v>
      </c>
      <c r="D205" s="1779">
        <v>79</v>
      </c>
      <c r="E205" s="316">
        <f>SUM(D205/D212)</f>
        <v>0.11879699248120301</v>
      </c>
      <c r="F205" s="1301"/>
      <c r="G205" s="1301"/>
      <c r="H205" s="1301"/>
    </row>
    <row r="206" spans="1:8" s="197" customFormat="1" hidden="1" x14ac:dyDescent="0.25">
      <c r="A206" s="94" t="s">
        <v>278</v>
      </c>
      <c r="B206" s="1779">
        <v>282</v>
      </c>
      <c r="C206" s="338">
        <f>SUM(B206/B212)</f>
        <v>0.21759259259259259</v>
      </c>
      <c r="D206" s="1779">
        <v>95</v>
      </c>
      <c r="E206" s="316">
        <f>SUM(D206/D212)</f>
        <v>0.14285714285714285</v>
      </c>
      <c r="F206" s="1301"/>
      <c r="G206" s="1301"/>
      <c r="H206" s="1301"/>
    </row>
    <row r="207" spans="1:8" s="197" customFormat="1" hidden="1" x14ac:dyDescent="0.25">
      <c r="A207" s="94" t="s">
        <v>279</v>
      </c>
      <c r="B207" s="1779">
        <v>228</v>
      </c>
      <c r="C207" s="338">
        <f>SUM(B207/B212)</f>
        <v>0.17592592592592593</v>
      </c>
      <c r="D207" s="1779">
        <v>152</v>
      </c>
      <c r="E207" s="316">
        <f>SUM(D207/D212)</f>
        <v>0.22857142857142856</v>
      </c>
      <c r="F207" s="1301"/>
      <c r="G207" s="1301"/>
      <c r="H207" s="1301"/>
    </row>
    <row r="208" spans="1:8" s="197" customFormat="1" hidden="1" x14ac:dyDescent="0.25">
      <c r="A208" s="94" t="s">
        <v>280</v>
      </c>
      <c r="B208" s="1779">
        <v>131</v>
      </c>
      <c r="C208" s="338">
        <f>SUM(B208/B212)</f>
        <v>0.10108024691358025</v>
      </c>
      <c r="D208" s="1779">
        <v>105</v>
      </c>
      <c r="E208" s="316">
        <f>SUM(D208/D212)</f>
        <v>0.15789473684210525</v>
      </c>
      <c r="F208" s="1301"/>
      <c r="G208" s="1301"/>
      <c r="H208" s="1301"/>
    </row>
    <row r="209" spans="1:8" s="197" customFormat="1" hidden="1" x14ac:dyDescent="0.25">
      <c r="A209" s="94" t="s">
        <v>281</v>
      </c>
      <c r="B209" s="1779">
        <v>121</v>
      </c>
      <c r="C209" s="338">
        <f>SUM(B209/B212)</f>
        <v>9.3364197530864196E-2</v>
      </c>
      <c r="D209" s="1779">
        <v>157</v>
      </c>
      <c r="E209" s="316">
        <f>SUM(D209/D212)</f>
        <v>0.23609022556390977</v>
      </c>
      <c r="F209" s="1301"/>
      <c r="G209" s="1301"/>
      <c r="H209" s="1301"/>
    </row>
    <row r="210" spans="1:8" s="197" customFormat="1" hidden="1" x14ac:dyDescent="0.25">
      <c r="A210" s="94" t="s">
        <v>282</v>
      </c>
      <c r="B210" s="1779">
        <v>39</v>
      </c>
      <c r="C210" s="338">
        <f>SUM(B210/B212)</f>
        <v>3.0092592592592591E-2</v>
      </c>
      <c r="D210" s="1779">
        <v>67</v>
      </c>
      <c r="E210" s="316">
        <f>SUM(D210/D212)</f>
        <v>0.10075187969924812</v>
      </c>
      <c r="F210" s="1301"/>
      <c r="G210" s="1301"/>
      <c r="H210" s="1301"/>
    </row>
    <row r="211" spans="1:8" s="197" customFormat="1" ht="15.75" hidden="1" thickBot="1" x14ac:dyDescent="0.3">
      <c r="A211" s="95" t="s">
        <v>401</v>
      </c>
      <c r="B211" s="339">
        <v>0</v>
      </c>
      <c r="C211" s="340">
        <f>SUM(B211/B212)</f>
        <v>0</v>
      </c>
      <c r="D211" s="339">
        <v>0</v>
      </c>
      <c r="E211" s="317">
        <f>SUM(D211/D212)</f>
        <v>0</v>
      </c>
      <c r="F211" s="1301"/>
      <c r="G211" s="1301"/>
      <c r="H211" s="1301"/>
    </row>
    <row r="212" spans="1:8" s="197" customFormat="1" ht="16.5" hidden="1" thickTop="1" thickBot="1" x14ac:dyDescent="0.3">
      <c r="A212" s="34" t="s">
        <v>402</v>
      </c>
      <c r="B212" s="388">
        <f>SUM(B204:B211)</f>
        <v>1296</v>
      </c>
      <c r="C212" s="203">
        <f>SUM(C204:C211)</f>
        <v>0.99999999999999989</v>
      </c>
      <c r="D212" s="388">
        <f>SUM(D204:D211)</f>
        <v>665</v>
      </c>
      <c r="E212" s="203">
        <f>SUM(E204:E211)</f>
        <v>1</v>
      </c>
      <c r="F212" s="1301"/>
      <c r="G212" s="1301"/>
      <c r="H212" s="1301"/>
    </row>
    <row r="213" spans="1:8" s="33" customFormat="1" ht="15.75" hidden="1" thickBot="1" x14ac:dyDescent="0.25">
      <c r="A213" s="2127" t="s">
        <v>557</v>
      </c>
      <c r="B213" s="2128"/>
      <c r="C213" s="2128"/>
      <c r="D213" s="2128"/>
      <c r="E213" s="2129"/>
    </row>
    <row r="214" spans="1:8" s="197" customFormat="1" hidden="1" x14ac:dyDescent="0.25">
      <c r="A214" s="93" t="s">
        <v>286</v>
      </c>
      <c r="B214" s="387">
        <v>179</v>
      </c>
      <c r="C214" s="594">
        <f>SUM(B214/B220)</f>
        <v>0.13811728395061729</v>
      </c>
      <c r="D214" s="387">
        <v>114</v>
      </c>
      <c r="E214" s="318">
        <f>SUM(D214/D220)</f>
        <v>0.17142857142857143</v>
      </c>
    </row>
    <row r="215" spans="1:8" s="197" customFormat="1" hidden="1" x14ac:dyDescent="0.25">
      <c r="A215" s="94" t="s">
        <v>287</v>
      </c>
      <c r="B215" s="1779">
        <v>86</v>
      </c>
      <c r="C215" s="595">
        <f>SUM(B215/B220)</f>
        <v>6.6358024691358028E-2</v>
      </c>
      <c r="D215" s="1779">
        <v>44</v>
      </c>
      <c r="E215" s="319">
        <f>SUM(D215/D220)</f>
        <v>6.616541353383458E-2</v>
      </c>
    </row>
    <row r="216" spans="1:8" s="197" customFormat="1" hidden="1" x14ac:dyDescent="0.25">
      <c r="A216" s="94" t="s">
        <v>288</v>
      </c>
      <c r="B216" s="1779">
        <v>10</v>
      </c>
      <c r="C216" s="595">
        <f>SUM(B216/B220)</f>
        <v>7.716049382716049E-3</v>
      </c>
      <c r="D216" s="1779">
        <v>8</v>
      </c>
      <c r="E216" s="319">
        <f>SUM(D216/D220)</f>
        <v>1.2030075187969926E-2</v>
      </c>
    </row>
    <row r="217" spans="1:8" s="197" customFormat="1" hidden="1" x14ac:dyDescent="0.25">
      <c r="A217" s="94" t="s">
        <v>289</v>
      </c>
      <c r="B217" s="1779">
        <v>396</v>
      </c>
      <c r="C217" s="595">
        <f>SUM(B217/B220)</f>
        <v>0.30555555555555558</v>
      </c>
      <c r="D217" s="1779">
        <v>207</v>
      </c>
      <c r="E217" s="319">
        <f>SUM(D217/D220)</f>
        <v>0.31127819548872182</v>
      </c>
    </row>
    <row r="218" spans="1:8" s="197" customFormat="1" hidden="1" x14ac:dyDescent="0.25">
      <c r="A218" s="94" t="s">
        <v>290</v>
      </c>
      <c r="B218" s="1779">
        <v>367</v>
      </c>
      <c r="C218" s="595">
        <f>SUM(B218/B220)</f>
        <v>0.28317901234567899</v>
      </c>
      <c r="D218" s="1779">
        <v>232</v>
      </c>
      <c r="E218" s="319">
        <f>SUM(D218/D220)</f>
        <v>0.34887218045112783</v>
      </c>
    </row>
    <row r="219" spans="1:8" s="197" customFormat="1" ht="15.75" hidden="1" thickBot="1" x14ac:dyDescent="0.3">
      <c r="A219" s="111" t="s">
        <v>291</v>
      </c>
      <c r="B219" s="339">
        <v>258</v>
      </c>
      <c r="C219" s="596">
        <f>SUM(B219/B220)</f>
        <v>0.19907407407407407</v>
      </c>
      <c r="D219" s="339">
        <v>60</v>
      </c>
      <c r="E219" s="320">
        <f>SUM(D219/D220)</f>
        <v>9.0225563909774431E-2</v>
      </c>
    </row>
    <row r="220" spans="1:8" s="197" customFormat="1" ht="16.5" hidden="1" thickTop="1" thickBot="1" x14ac:dyDescent="0.3">
      <c r="A220" s="125" t="s">
        <v>558</v>
      </c>
      <c r="B220" s="124">
        <f>SUM(B214:B219)</f>
        <v>1296</v>
      </c>
      <c r="C220" s="718">
        <f>SUM(C214:C219)</f>
        <v>1</v>
      </c>
      <c r="D220" s="124">
        <f>SUM(D214:D219)</f>
        <v>665</v>
      </c>
      <c r="E220" s="718">
        <f>SUM(E214:E219)</f>
        <v>1</v>
      </c>
    </row>
    <row r="221" spans="1:8" s="33" customFormat="1" ht="15.75" hidden="1" thickBot="1" x14ac:dyDescent="0.25">
      <c r="A221" s="2127" t="s">
        <v>559</v>
      </c>
      <c r="B221" s="2128"/>
      <c r="C221" s="2128"/>
      <c r="D221" s="2128"/>
      <c r="E221" s="2129"/>
    </row>
    <row r="222" spans="1:8" s="197" customFormat="1" ht="15.75" hidden="1" thickBot="1" x14ac:dyDescent="0.3">
      <c r="A222" s="724" t="s">
        <v>560</v>
      </c>
      <c r="B222" s="2389" t="s">
        <v>586</v>
      </c>
      <c r="C222" s="2390"/>
      <c r="D222" s="2389" t="s">
        <v>587</v>
      </c>
      <c r="E222" s="2390"/>
    </row>
    <row r="223" spans="1:8" s="197" customFormat="1" ht="15.75" hidden="1" thickBot="1" x14ac:dyDescent="0.3">
      <c r="A223" s="2127" t="s">
        <v>562</v>
      </c>
      <c r="B223" s="2128"/>
      <c r="C223" s="2128"/>
      <c r="D223" s="2128"/>
      <c r="E223" s="2129"/>
    </row>
    <row r="224" spans="1:8" s="197" customFormat="1" hidden="1" x14ac:dyDescent="0.25">
      <c r="A224" s="1781" t="s">
        <v>563</v>
      </c>
      <c r="B224" s="1761">
        <v>919</v>
      </c>
      <c r="C224" s="716">
        <f>SUM(B224/B227)</f>
        <v>0.70910493827160492</v>
      </c>
      <c r="D224" s="1761">
        <v>537</v>
      </c>
      <c r="E224" s="322">
        <f>SUM(D224/D227)</f>
        <v>0.80751879699248119</v>
      </c>
    </row>
    <row r="225" spans="1:8" s="197" customFormat="1" hidden="1" x14ac:dyDescent="0.25">
      <c r="A225" s="97" t="s">
        <v>564</v>
      </c>
      <c r="B225" s="1779">
        <v>48</v>
      </c>
      <c r="C225" s="338">
        <f>SUM(B225/B227)</f>
        <v>3.7037037037037035E-2</v>
      </c>
      <c r="D225" s="1779">
        <v>29</v>
      </c>
      <c r="E225" s="316">
        <f>SUM(D225/D227)</f>
        <v>4.3609022556390979E-2</v>
      </c>
    </row>
    <row r="226" spans="1:8" s="197" customFormat="1" ht="15.75" hidden="1" thickBot="1" x14ac:dyDescent="0.3">
      <c r="A226" s="95" t="s">
        <v>565</v>
      </c>
      <c r="B226" s="339">
        <v>329</v>
      </c>
      <c r="C226" s="596">
        <f>SUM(B226/B227)</f>
        <v>0.25385802469135804</v>
      </c>
      <c r="D226" s="339">
        <v>99</v>
      </c>
      <c r="E226" s="320">
        <f>SUM(D226/D227)</f>
        <v>0.14887218045112782</v>
      </c>
    </row>
    <row r="227" spans="1:8" s="197" customFormat="1" ht="16.5" hidden="1" thickTop="1" thickBot="1" x14ac:dyDescent="0.3">
      <c r="A227" s="123" t="s">
        <v>132</v>
      </c>
      <c r="B227" s="204">
        <f>SUM(B224:B226)</f>
        <v>1296</v>
      </c>
      <c r="C227" s="718">
        <f>SUM(C224:C226)</f>
        <v>1</v>
      </c>
      <c r="D227" s="204">
        <f>SUM(D224:D226)</f>
        <v>665</v>
      </c>
      <c r="E227" s="718">
        <f>SUM(E224:E226)</f>
        <v>1</v>
      </c>
    </row>
    <row r="228" spans="1:8" s="197" customFormat="1" ht="15.75" hidden="1" thickBot="1" x14ac:dyDescent="0.3">
      <c r="A228" s="2127" t="s">
        <v>566</v>
      </c>
      <c r="B228" s="2128"/>
      <c r="C228" s="2128"/>
      <c r="D228" s="2128"/>
      <c r="E228" s="2129"/>
    </row>
    <row r="229" spans="1:8" s="197" customFormat="1" hidden="1" x14ac:dyDescent="0.25">
      <c r="A229" s="1781" t="s">
        <v>567</v>
      </c>
      <c r="B229" s="1761">
        <v>19</v>
      </c>
      <c r="C229" s="318">
        <f>SUM(B229/B236)</f>
        <v>1.4660493827160493E-2</v>
      </c>
      <c r="D229" s="773"/>
      <c r="E229" s="722"/>
      <c r="F229" s="1301"/>
      <c r="G229" s="1301"/>
      <c r="H229" s="1301"/>
    </row>
    <row r="230" spans="1:8" s="197" customFormat="1" hidden="1" x14ac:dyDescent="0.25">
      <c r="A230" s="94" t="s">
        <v>568</v>
      </c>
      <c r="B230" s="1779">
        <v>92</v>
      </c>
      <c r="C230" s="319">
        <f>SUM(B230/B236)</f>
        <v>7.098765432098765E-2</v>
      </c>
      <c r="D230" s="774"/>
      <c r="E230" s="405"/>
      <c r="F230" s="1301"/>
      <c r="G230" s="1301"/>
      <c r="H230" s="1301"/>
    </row>
    <row r="231" spans="1:8" s="197" customFormat="1" hidden="1" x14ac:dyDescent="0.25">
      <c r="A231" s="94" t="s">
        <v>569</v>
      </c>
      <c r="B231" s="1779">
        <v>122</v>
      </c>
      <c r="C231" s="319">
        <f>SUM(B231/B236)</f>
        <v>9.4135802469135804E-2</v>
      </c>
      <c r="D231" s="774"/>
      <c r="E231" s="405"/>
      <c r="F231" s="1301"/>
      <c r="G231" s="1301"/>
      <c r="H231" s="1301"/>
    </row>
    <row r="232" spans="1:8" s="197" customFormat="1" hidden="1" x14ac:dyDescent="0.25">
      <c r="A232" s="94" t="s">
        <v>570</v>
      </c>
      <c r="B232" s="1779">
        <v>376</v>
      </c>
      <c r="C232" s="319">
        <f>SUM(B232/B236)</f>
        <v>0.29012345679012347</v>
      </c>
      <c r="D232" s="774"/>
      <c r="E232" s="405"/>
      <c r="F232" s="1301"/>
      <c r="G232" s="1301"/>
      <c r="H232" s="1301"/>
    </row>
    <row r="233" spans="1:8" s="197" customFormat="1" hidden="1" x14ac:dyDescent="0.25">
      <c r="A233" s="94" t="s">
        <v>571</v>
      </c>
      <c r="B233" s="1779">
        <v>525</v>
      </c>
      <c r="C233" s="319">
        <f>SUM(B233/B236)</f>
        <v>0.40509259259259262</v>
      </c>
      <c r="D233" s="774"/>
      <c r="E233" s="405"/>
      <c r="F233" s="1301"/>
      <c r="G233" s="1301"/>
      <c r="H233" s="1301"/>
    </row>
    <row r="234" spans="1:8" s="197" customFormat="1" hidden="1" x14ac:dyDescent="0.25">
      <c r="A234" s="94" t="s">
        <v>572</v>
      </c>
      <c r="B234" s="1779">
        <v>118</v>
      </c>
      <c r="C234" s="319">
        <f>SUM(B234/B236)</f>
        <v>9.1049382716049385E-2</v>
      </c>
      <c r="D234" s="774"/>
      <c r="E234" s="405"/>
      <c r="F234" s="1301"/>
      <c r="G234" s="1301"/>
      <c r="H234" s="1301"/>
    </row>
    <row r="235" spans="1:8" s="197" customFormat="1" ht="15.75" hidden="1" thickBot="1" x14ac:dyDescent="0.3">
      <c r="A235" s="111" t="s">
        <v>573</v>
      </c>
      <c r="B235" s="339">
        <v>44</v>
      </c>
      <c r="C235" s="320">
        <f>SUM(B235/B236)</f>
        <v>3.3950617283950615E-2</v>
      </c>
      <c r="D235" s="774"/>
      <c r="E235" s="405"/>
      <c r="F235" s="1301"/>
      <c r="G235" s="1301"/>
      <c r="H235" s="1301"/>
    </row>
    <row r="236" spans="1:8" s="197" customFormat="1" ht="16.5" hidden="1" thickTop="1" thickBot="1" x14ac:dyDescent="0.3">
      <c r="A236" s="125" t="s">
        <v>132</v>
      </c>
      <c r="B236" s="204">
        <f>SUM(B229:B235)</f>
        <v>1296</v>
      </c>
      <c r="C236" s="776">
        <f>SUM(C229:C235)</f>
        <v>1</v>
      </c>
      <c r="D236" s="775"/>
      <c r="E236" s="719"/>
      <c r="F236" s="1301"/>
      <c r="G236" s="1301"/>
      <c r="H236" s="1301"/>
    </row>
    <row r="237" spans="1:8" s="197" customFormat="1" ht="15.75" hidden="1" thickBot="1" x14ac:dyDescent="0.3">
      <c r="A237" s="2127" t="s">
        <v>588</v>
      </c>
      <c r="B237" s="2128"/>
      <c r="C237" s="2128"/>
      <c r="D237" s="2128"/>
      <c r="E237" s="2129"/>
      <c r="F237" s="1301"/>
      <c r="G237" s="1301"/>
      <c r="H237" s="1301"/>
    </row>
    <row r="238" spans="1:8" s="197" customFormat="1" hidden="1" x14ac:dyDescent="0.25">
      <c r="A238" s="1781" t="s">
        <v>575</v>
      </c>
      <c r="B238" s="1761">
        <v>398</v>
      </c>
      <c r="C238" s="318">
        <f>SUM(B238/B243)</f>
        <v>0.30709876543209874</v>
      </c>
      <c r="D238" s="773"/>
      <c r="E238" s="722"/>
      <c r="F238" s="1301"/>
      <c r="G238" s="1301"/>
      <c r="H238" s="1301"/>
    </row>
    <row r="239" spans="1:8" s="197" customFormat="1" hidden="1" x14ac:dyDescent="0.25">
      <c r="A239" s="94" t="s">
        <v>576</v>
      </c>
      <c r="B239" s="1779">
        <v>8</v>
      </c>
      <c r="C239" s="319">
        <f>SUM(B239/B243)</f>
        <v>6.1728395061728392E-3</v>
      </c>
      <c r="D239" s="405"/>
      <c r="E239" s="405"/>
      <c r="F239" s="1301"/>
      <c r="G239" s="1301"/>
      <c r="H239" s="1301"/>
    </row>
    <row r="240" spans="1:8" s="1301" customFormat="1" hidden="1" x14ac:dyDescent="0.25">
      <c r="A240" s="94" t="s">
        <v>577</v>
      </c>
      <c r="B240" s="1779">
        <v>343</v>
      </c>
      <c r="C240" s="319">
        <f>SUM(B240/B243)</f>
        <v>0.2646604938271605</v>
      </c>
      <c r="D240" s="405"/>
      <c r="E240" s="405"/>
      <c r="F240" s="1684"/>
    </row>
    <row r="241" spans="1:8" s="197" customFormat="1" hidden="1" x14ac:dyDescent="0.25">
      <c r="A241" s="94" t="s">
        <v>578</v>
      </c>
      <c r="B241" s="1779">
        <v>3</v>
      </c>
      <c r="C241" s="319">
        <f>SUM(B241/B243)</f>
        <v>2.3148148148148147E-3</v>
      </c>
      <c r="D241" s="405"/>
      <c r="E241" s="405"/>
      <c r="F241" s="1684"/>
      <c r="G241" s="1612"/>
      <c r="H241" s="1612"/>
    </row>
    <row r="242" spans="1:8" s="197" customFormat="1" ht="15.75" hidden="1" thickBot="1" x14ac:dyDescent="0.3">
      <c r="A242" s="111" t="s">
        <v>585</v>
      </c>
      <c r="B242" s="339">
        <v>544</v>
      </c>
      <c r="C242" s="320">
        <f>SUM(B242/B243)</f>
        <v>0.41975308641975306</v>
      </c>
      <c r="D242" s="405"/>
      <c r="E242" s="405"/>
      <c r="F242" s="1612"/>
      <c r="G242" s="1612"/>
      <c r="H242" s="1612"/>
    </row>
    <row r="243" spans="1:8" s="197" customFormat="1" ht="16.5" hidden="1" thickTop="1" thickBot="1" x14ac:dyDescent="0.3">
      <c r="A243" s="125" t="s">
        <v>132</v>
      </c>
      <c r="B243" s="204">
        <f>SUM(B238:B242)</f>
        <v>1296</v>
      </c>
      <c r="C243" s="718">
        <f>SUM(C238:C242)</f>
        <v>0.99999999999999989</v>
      </c>
      <c r="D243" s="719"/>
      <c r="E243" s="719"/>
      <c r="F243" s="1612"/>
      <c r="G243" s="1612"/>
      <c r="H243" s="1612"/>
    </row>
    <row r="244" spans="1:8" s="197" customFormat="1" ht="15.75" hidden="1" thickBot="1" x14ac:dyDescent="0.3">
      <c r="A244" s="2127" t="s">
        <v>589</v>
      </c>
      <c r="B244" s="2128"/>
      <c r="C244" s="2128"/>
      <c r="D244" s="2128"/>
      <c r="E244" s="2129"/>
      <c r="F244" s="1612"/>
      <c r="G244" s="1612"/>
      <c r="H244" s="1612"/>
    </row>
    <row r="245" spans="1:8" s="197" customFormat="1" hidden="1" x14ac:dyDescent="0.25">
      <c r="A245" s="1781" t="s">
        <v>580</v>
      </c>
      <c r="B245" s="1761">
        <v>407</v>
      </c>
      <c r="C245" s="721">
        <f>SUM(B245/B249)</f>
        <v>0.31404320987654322</v>
      </c>
      <c r="D245" s="722"/>
      <c r="E245" s="722"/>
      <c r="F245" s="1612"/>
      <c r="G245" s="1612"/>
      <c r="H245" s="1612"/>
    </row>
    <row r="246" spans="1:8" s="197" customFormat="1" hidden="1" x14ac:dyDescent="0.25">
      <c r="A246" s="94" t="s">
        <v>581</v>
      </c>
      <c r="B246" s="1779">
        <v>8</v>
      </c>
      <c r="C246" s="721">
        <f>SUM(B246/B249)</f>
        <v>6.1728395061728392E-3</v>
      </c>
      <c r="D246" s="405"/>
      <c r="E246" s="405"/>
      <c r="F246" s="1684"/>
      <c r="G246" s="1612"/>
      <c r="H246" s="1612"/>
    </row>
    <row r="247" spans="1:8" s="1301" customFormat="1" hidden="1" x14ac:dyDescent="0.25">
      <c r="A247" s="94" t="s">
        <v>582</v>
      </c>
      <c r="B247" s="1779">
        <v>20</v>
      </c>
      <c r="C247" s="721">
        <f>SUM(B247/B249)</f>
        <v>1.5432098765432098E-2</v>
      </c>
      <c r="D247" s="405"/>
      <c r="E247" s="405"/>
      <c r="F247" s="1684"/>
      <c r="G247" s="1612"/>
      <c r="H247" s="1612"/>
    </row>
    <row r="248" spans="1:8" s="197" customFormat="1" ht="15.75" hidden="1" thickBot="1" x14ac:dyDescent="0.3">
      <c r="A248" s="111" t="s">
        <v>585</v>
      </c>
      <c r="B248" s="339">
        <v>861</v>
      </c>
      <c r="C248" s="320">
        <f>SUM(B248/B249)</f>
        <v>0.66435185185185186</v>
      </c>
      <c r="D248" s="405"/>
      <c r="E248" s="405"/>
      <c r="F248" s="1612"/>
      <c r="G248" s="1612"/>
      <c r="H248" s="1612"/>
    </row>
    <row r="249" spans="1:8" s="197" customFormat="1" ht="16.5" hidden="1" thickTop="1" thickBot="1" x14ac:dyDescent="0.3">
      <c r="A249" s="35" t="s">
        <v>132</v>
      </c>
      <c r="B249" s="109">
        <f>SUM(B245:B248)</f>
        <v>1296</v>
      </c>
      <c r="C249" s="321">
        <f>SUM(C245:C248)</f>
        <v>1</v>
      </c>
      <c r="D249" s="405"/>
      <c r="E249" s="405"/>
      <c r="F249" s="1612"/>
      <c r="G249" s="1612"/>
      <c r="H249" s="1612"/>
    </row>
    <row r="250" spans="1:8" s="197" customFormat="1" ht="3.6" hidden="1" customHeight="1" x14ac:dyDescent="0.25">
      <c r="A250" s="1301"/>
      <c r="B250" s="1301"/>
      <c r="C250" s="1301"/>
      <c r="D250" s="1301"/>
      <c r="E250" s="1301"/>
      <c r="F250" s="1301"/>
      <c r="G250" s="1301"/>
      <c r="H250" s="1301"/>
    </row>
    <row r="251" spans="1:8" s="197" customFormat="1" ht="3.6" hidden="1" customHeight="1" thickBot="1" x14ac:dyDescent="0.3">
      <c r="A251" s="1301"/>
      <c r="B251" s="1301"/>
      <c r="C251" s="1301"/>
      <c r="D251" s="1301"/>
      <c r="E251" s="1301"/>
      <c r="F251" s="1301"/>
      <c r="G251" s="1301"/>
      <c r="H251" s="1301"/>
    </row>
    <row r="252" spans="1:8" s="1301" customFormat="1" ht="16.5" hidden="1" thickBot="1" x14ac:dyDescent="0.3">
      <c r="A252" s="2382" t="s">
        <v>420</v>
      </c>
      <c r="B252" s="2383"/>
      <c r="C252" s="2383"/>
      <c r="D252" s="2383"/>
      <c r="E252" s="2384"/>
    </row>
    <row r="253" spans="1:8" s="1301" customFormat="1" ht="15.75" hidden="1" thickBot="1" x14ac:dyDescent="0.3">
      <c r="A253" s="285"/>
      <c r="B253" s="2385" t="s">
        <v>553</v>
      </c>
      <c r="C253" s="2386"/>
      <c r="D253" s="2385" t="s">
        <v>554</v>
      </c>
      <c r="E253" s="2386"/>
    </row>
    <row r="254" spans="1:8" s="1301" customFormat="1" ht="15.75" hidden="1" thickBot="1" x14ac:dyDescent="0.3">
      <c r="A254" s="138"/>
      <c r="B254" s="177" t="s">
        <v>555</v>
      </c>
      <c r="C254" s="176" t="s">
        <v>272</v>
      </c>
      <c r="D254" s="177" t="s">
        <v>555</v>
      </c>
      <c r="E254" s="176" t="s">
        <v>272</v>
      </c>
    </row>
    <row r="255" spans="1:8" s="1301" customFormat="1" ht="15.75" hidden="1" thickBot="1" x14ac:dyDescent="0.3">
      <c r="A255" s="2127" t="s">
        <v>556</v>
      </c>
      <c r="B255" s="2128"/>
      <c r="C255" s="2128"/>
      <c r="D255" s="2128"/>
      <c r="E255" s="2129"/>
    </row>
    <row r="256" spans="1:8" s="1301" customFormat="1" hidden="1" x14ac:dyDescent="0.25">
      <c r="A256" s="93" t="s">
        <v>276</v>
      </c>
      <c r="B256" s="387">
        <v>89</v>
      </c>
      <c r="C256" s="315">
        <f>SUM(B256/B264)</f>
        <v>6.2853107344632772E-2</v>
      </c>
      <c r="D256" s="387">
        <v>14</v>
      </c>
      <c r="E256" s="315">
        <f>SUM(D256/D264)</f>
        <v>1.7789072426937738E-2</v>
      </c>
    </row>
    <row r="257" spans="1:6" s="1301" customFormat="1" hidden="1" x14ac:dyDescent="0.25">
      <c r="A257" s="94" t="s">
        <v>277</v>
      </c>
      <c r="B257" s="1779">
        <v>307</v>
      </c>
      <c r="C257" s="316">
        <f>SUM(B257/B264)</f>
        <v>0.21680790960451976</v>
      </c>
      <c r="D257" s="1779">
        <v>133</v>
      </c>
      <c r="E257" s="316">
        <f>SUM(D257/D264)</f>
        <v>0.16899618805590852</v>
      </c>
    </row>
    <row r="258" spans="1:6" s="1301" customFormat="1" hidden="1" x14ac:dyDescent="0.25">
      <c r="A258" s="94" t="s">
        <v>278</v>
      </c>
      <c r="B258" s="1779">
        <v>278</v>
      </c>
      <c r="C258" s="316">
        <f>SUM(B258/B264)</f>
        <v>0.1963276836158192</v>
      </c>
      <c r="D258" s="1779">
        <v>150</v>
      </c>
      <c r="E258" s="316">
        <f>SUM(D258/D264)</f>
        <v>0.19059720457433291</v>
      </c>
    </row>
    <row r="259" spans="1:6" s="1301" customFormat="1" hidden="1" x14ac:dyDescent="0.25">
      <c r="A259" s="94" t="s">
        <v>279</v>
      </c>
      <c r="B259" s="1779">
        <v>168</v>
      </c>
      <c r="C259" s="316">
        <f>SUM(B259/B264)</f>
        <v>0.11864406779661017</v>
      </c>
      <c r="D259" s="1779">
        <v>140</v>
      </c>
      <c r="E259" s="316">
        <f>SUM(D259/D264)</f>
        <v>0.17789072426937738</v>
      </c>
      <c r="F259" s="1612"/>
    </row>
    <row r="260" spans="1:6" s="1301" customFormat="1" hidden="1" x14ac:dyDescent="0.25">
      <c r="A260" s="94" t="s">
        <v>280</v>
      </c>
      <c r="B260" s="1779">
        <v>386</v>
      </c>
      <c r="C260" s="316">
        <f>SUM(B260/B264)</f>
        <v>0.27259887005649719</v>
      </c>
      <c r="D260" s="1779">
        <v>102</v>
      </c>
      <c r="E260" s="316">
        <f>SUM(D260/D264)</f>
        <v>0.12960609911054638</v>
      </c>
    </row>
    <row r="261" spans="1:6" s="1301" customFormat="1" hidden="1" x14ac:dyDescent="0.25">
      <c r="A261" s="94" t="s">
        <v>281</v>
      </c>
      <c r="B261" s="1779">
        <v>146</v>
      </c>
      <c r="C261" s="316">
        <f>SUM(B261/B264)</f>
        <v>0.10310734463276836</v>
      </c>
      <c r="D261" s="1779">
        <v>188</v>
      </c>
      <c r="E261" s="316">
        <f>SUM(D261/D264)</f>
        <v>0.23888182973316391</v>
      </c>
    </row>
    <row r="262" spans="1:6" s="1301" customFormat="1" hidden="1" x14ac:dyDescent="0.25">
      <c r="A262" s="94" t="s">
        <v>282</v>
      </c>
      <c r="B262" s="1779">
        <v>42</v>
      </c>
      <c r="C262" s="316">
        <f>SUM(B262/B264)</f>
        <v>2.9661016949152543E-2</v>
      </c>
      <c r="D262" s="1779">
        <v>60</v>
      </c>
      <c r="E262" s="316">
        <f>SUM(D262/D264)</f>
        <v>7.6238881829733166E-2</v>
      </c>
    </row>
    <row r="263" spans="1:6" s="1301" customFormat="1" ht="15.75" hidden="1" thickBot="1" x14ac:dyDescent="0.3">
      <c r="A263" s="95" t="s">
        <v>401</v>
      </c>
      <c r="B263" s="339">
        <v>0</v>
      </c>
      <c r="C263" s="317">
        <f>SUM(B263/B264)</f>
        <v>0</v>
      </c>
      <c r="D263" s="339">
        <v>0</v>
      </c>
      <c r="E263" s="317">
        <f>SUM(D263/D264)</f>
        <v>0</v>
      </c>
    </row>
    <row r="264" spans="1:6" s="1301" customFormat="1" ht="16.5" hidden="1" thickTop="1" thickBot="1" x14ac:dyDescent="0.3">
      <c r="A264" s="34" t="s">
        <v>402</v>
      </c>
      <c r="B264" s="388">
        <f>SUM(B256:B263)</f>
        <v>1416</v>
      </c>
      <c r="C264" s="203">
        <f>SUM(C256:C263)</f>
        <v>1</v>
      </c>
      <c r="D264" s="388">
        <f>SUM(D256:D263)</f>
        <v>787</v>
      </c>
      <c r="E264" s="203">
        <f>SUM(E256:E263)</f>
        <v>0.99999999999999989</v>
      </c>
    </row>
    <row r="265" spans="1:6" s="33" customFormat="1" ht="15.75" hidden="1" thickBot="1" x14ac:dyDescent="0.25">
      <c r="A265" s="2127" t="s">
        <v>557</v>
      </c>
      <c r="B265" s="2128"/>
      <c r="C265" s="2128"/>
      <c r="D265" s="2128"/>
      <c r="E265" s="2129"/>
    </row>
    <row r="266" spans="1:6" s="1301" customFormat="1" hidden="1" x14ac:dyDescent="0.25">
      <c r="A266" s="93" t="s">
        <v>286</v>
      </c>
      <c r="B266" s="387">
        <v>195</v>
      </c>
      <c r="C266" s="594">
        <f>SUM(B266/B272)</f>
        <v>0.13771186440677965</v>
      </c>
      <c r="D266" s="387">
        <v>141</v>
      </c>
      <c r="E266" s="318">
        <f>SUM(D266/D272)</f>
        <v>0.17916137229987295</v>
      </c>
    </row>
    <row r="267" spans="1:6" s="1301" customFormat="1" hidden="1" x14ac:dyDescent="0.25">
      <c r="A267" s="94" t="s">
        <v>287</v>
      </c>
      <c r="B267" s="1779">
        <v>113</v>
      </c>
      <c r="C267" s="595">
        <f>SUM(B267/B272)</f>
        <v>7.980225988700565E-2</v>
      </c>
      <c r="D267" s="1779">
        <v>57</v>
      </c>
      <c r="E267" s="319">
        <f>SUM(D267/D272)</f>
        <v>7.2426937738246502E-2</v>
      </c>
    </row>
    <row r="268" spans="1:6" s="1301" customFormat="1" hidden="1" x14ac:dyDescent="0.25">
      <c r="A268" s="94" t="s">
        <v>288</v>
      </c>
      <c r="B268" s="1779">
        <v>14</v>
      </c>
      <c r="C268" s="595">
        <f>SUM(B268/B272)</f>
        <v>9.887005649717515E-3</v>
      </c>
      <c r="D268" s="1779">
        <v>6</v>
      </c>
      <c r="E268" s="319">
        <f>SUM(D268/D272)</f>
        <v>7.6238881829733167E-3</v>
      </c>
    </row>
    <row r="269" spans="1:6" s="1301" customFormat="1" hidden="1" x14ac:dyDescent="0.25">
      <c r="A269" s="94" t="s">
        <v>289</v>
      </c>
      <c r="B269" s="1779">
        <v>447</v>
      </c>
      <c r="C269" s="595">
        <f>SUM(B269/B272)</f>
        <v>0.31567796610169491</v>
      </c>
      <c r="D269" s="1779">
        <v>248</v>
      </c>
      <c r="E269" s="319">
        <f>SUM(D269/D272)</f>
        <v>0.31512071156289706</v>
      </c>
    </row>
    <row r="270" spans="1:6" s="1301" customFormat="1" hidden="1" x14ac:dyDescent="0.25">
      <c r="A270" s="94" t="s">
        <v>290</v>
      </c>
      <c r="B270" s="1779">
        <v>446</v>
      </c>
      <c r="C270" s="595">
        <f>SUM(B270/B272)</f>
        <v>0.31497175141242939</v>
      </c>
      <c r="D270" s="1779">
        <v>275</v>
      </c>
      <c r="E270" s="319">
        <f>SUM(D270/D272)</f>
        <v>0.34942820838627703</v>
      </c>
    </row>
    <row r="271" spans="1:6" s="1301" customFormat="1" ht="15.75" hidden="1" thickBot="1" x14ac:dyDescent="0.3">
      <c r="A271" s="111" t="s">
        <v>291</v>
      </c>
      <c r="B271" s="339">
        <v>201</v>
      </c>
      <c r="C271" s="596">
        <f>SUM(B271/B272)</f>
        <v>0.14194915254237289</v>
      </c>
      <c r="D271" s="339">
        <v>60</v>
      </c>
      <c r="E271" s="320">
        <f>SUM(D271/D272)</f>
        <v>7.6238881829733166E-2</v>
      </c>
    </row>
    <row r="272" spans="1:6" s="1301" customFormat="1" ht="16.5" hidden="1" thickTop="1" thickBot="1" x14ac:dyDescent="0.3">
      <c r="A272" s="125" t="s">
        <v>558</v>
      </c>
      <c r="B272" s="124">
        <f>SUM(B266:B271)</f>
        <v>1416</v>
      </c>
      <c r="C272" s="718">
        <f>SUM(C266:C271)</f>
        <v>1</v>
      </c>
      <c r="D272" s="124">
        <f>SUM(D266:D271)</f>
        <v>787</v>
      </c>
      <c r="E272" s="718">
        <f>SUM(E266:E271)</f>
        <v>0.99999999999999989</v>
      </c>
    </row>
    <row r="273" spans="1:5" s="33" customFormat="1" ht="15.75" hidden="1" thickBot="1" x14ac:dyDescent="0.25">
      <c r="A273" s="2127" t="s">
        <v>559</v>
      </c>
      <c r="B273" s="2128"/>
      <c r="C273" s="2128"/>
      <c r="D273" s="2128"/>
      <c r="E273" s="2129"/>
    </row>
    <row r="274" spans="1:5" s="1301" customFormat="1" ht="15.75" hidden="1" thickBot="1" x14ac:dyDescent="0.3">
      <c r="A274" s="724" t="s">
        <v>560</v>
      </c>
      <c r="B274" s="2389" t="s">
        <v>590</v>
      </c>
      <c r="C274" s="2390"/>
      <c r="D274" s="2389" t="s">
        <v>591</v>
      </c>
      <c r="E274" s="2390"/>
    </row>
    <row r="275" spans="1:5" s="1301" customFormat="1" ht="15.75" hidden="1" thickBot="1" x14ac:dyDescent="0.3">
      <c r="A275" s="2127" t="s">
        <v>562</v>
      </c>
      <c r="B275" s="2128"/>
      <c r="C275" s="2128"/>
      <c r="D275" s="2128"/>
      <c r="E275" s="2129"/>
    </row>
    <row r="276" spans="1:5" s="1301" customFormat="1" hidden="1" x14ac:dyDescent="0.25">
      <c r="A276" s="1781" t="s">
        <v>563</v>
      </c>
      <c r="B276" s="1761">
        <v>965</v>
      </c>
      <c r="C276" s="716">
        <f>SUM(B276/B279)</f>
        <v>0.68149717514124297</v>
      </c>
      <c r="D276" s="1761">
        <v>592</v>
      </c>
      <c r="E276" s="322">
        <f>SUM(D276/D279)</f>
        <v>0.75222363405336723</v>
      </c>
    </row>
    <row r="277" spans="1:5" s="1301" customFormat="1" hidden="1" x14ac:dyDescent="0.25">
      <c r="A277" s="97" t="s">
        <v>564</v>
      </c>
      <c r="B277" s="1779">
        <v>399</v>
      </c>
      <c r="C277" s="338">
        <f>SUM(B277/B279)</f>
        <v>0.28177966101694918</v>
      </c>
      <c r="D277" s="1779">
        <v>172</v>
      </c>
      <c r="E277" s="316">
        <f>SUM(D277/D279)</f>
        <v>0.21855146124523506</v>
      </c>
    </row>
    <row r="278" spans="1:5" s="1301" customFormat="1" ht="15.75" hidden="1" thickBot="1" x14ac:dyDescent="0.3">
      <c r="A278" s="95" t="s">
        <v>565</v>
      </c>
      <c r="B278" s="339">
        <v>52</v>
      </c>
      <c r="C278" s="596">
        <f>SUM(B278/B279)</f>
        <v>3.6723163841807911E-2</v>
      </c>
      <c r="D278" s="339">
        <v>23</v>
      </c>
      <c r="E278" s="320">
        <f>SUM(D278/D279)</f>
        <v>2.9224904701397714E-2</v>
      </c>
    </row>
    <row r="279" spans="1:5" s="1301" customFormat="1" ht="16.5" hidden="1" thickTop="1" thickBot="1" x14ac:dyDescent="0.3">
      <c r="A279" s="123" t="s">
        <v>132</v>
      </c>
      <c r="B279" s="204">
        <f>SUM(B276:B278)</f>
        <v>1416</v>
      </c>
      <c r="C279" s="718">
        <f>SUM(C276:C278)</f>
        <v>1</v>
      </c>
      <c r="D279" s="204">
        <f>SUM(D276:D278)</f>
        <v>787</v>
      </c>
      <c r="E279" s="718">
        <f>SUM(E276:E278)</f>
        <v>1</v>
      </c>
    </row>
    <row r="280" spans="1:5" s="1301" customFormat="1" ht="15.75" hidden="1" thickBot="1" x14ac:dyDescent="0.3">
      <c r="A280" s="2127" t="s">
        <v>566</v>
      </c>
      <c r="B280" s="2128"/>
      <c r="C280" s="2128"/>
      <c r="D280" s="2128"/>
      <c r="E280" s="2129"/>
    </row>
    <row r="281" spans="1:5" s="1301" customFormat="1" hidden="1" x14ac:dyDescent="0.25">
      <c r="A281" s="1781" t="s">
        <v>567</v>
      </c>
      <c r="B281" s="1761">
        <v>27</v>
      </c>
      <c r="C281" s="318">
        <f>SUM(B281/B288)</f>
        <v>1.9067796610169493E-2</v>
      </c>
      <c r="D281" s="773"/>
      <c r="E281" s="722"/>
    </row>
    <row r="282" spans="1:5" s="1301" customFormat="1" hidden="1" x14ac:dyDescent="0.25">
      <c r="A282" s="94" t="s">
        <v>568</v>
      </c>
      <c r="B282" s="1779">
        <v>109</v>
      </c>
      <c r="C282" s="319">
        <f>SUM(B282/B288)</f>
        <v>7.6977401129943501E-2</v>
      </c>
      <c r="D282" s="774"/>
      <c r="E282" s="405"/>
    </row>
    <row r="283" spans="1:5" s="1301" customFormat="1" hidden="1" x14ac:dyDescent="0.25">
      <c r="A283" s="94" t="s">
        <v>569</v>
      </c>
      <c r="B283" s="1779">
        <v>147</v>
      </c>
      <c r="C283" s="319">
        <f>SUM(B283/B288)</f>
        <v>0.1038135593220339</v>
      </c>
      <c r="D283" s="774"/>
      <c r="E283" s="405"/>
    </row>
    <row r="284" spans="1:5" s="1301" customFormat="1" hidden="1" x14ac:dyDescent="0.25">
      <c r="A284" s="94" t="s">
        <v>570</v>
      </c>
      <c r="B284" s="1779">
        <v>403</v>
      </c>
      <c r="C284" s="319">
        <f>SUM(B284/B288)</f>
        <v>0.2846045197740113</v>
      </c>
      <c r="D284" s="774"/>
      <c r="E284" s="405"/>
    </row>
    <row r="285" spans="1:5" s="1301" customFormat="1" hidden="1" x14ac:dyDescent="0.25">
      <c r="A285" s="94" t="s">
        <v>571</v>
      </c>
      <c r="B285" s="1779">
        <v>541</v>
      </c>
      <c r="C285" s="319">
        <f>SUM(B285/B288)</f>
        <v>0.38206214689265539</v>
      </c>
      <c r="D285" s="774"/>
      <c r="E285" s="405"/>
    </row>
    <row r="286" spans="1:5" s="1301" customFormat="1" hidden="1" x14ac:dyDescent="0.25">
      <c r="A286" s="94" t="s">
        <v>572</v>
      </c>
      <c r="B286" s="1779">
        <v>141</v>
      </c>
      <c r="C286" s="319">
        <f>SUM(B286/B288)</f>
        <v>9.9576271186440676E-2</v>
      </c>
      <c r="D286" s="774"/>
      <c r="E286" s="405"/>
    </row>
    <row r="287" spans="1:5" s="1301" customFormat="1" ht="15.75" hidden="1" thickBot="1" x14ac:dyDescent="0.3">
      <c r="A287" s="111" t="s">
        <v>573</v>
      </c>
      <c r="B287" s="339">
        <v>48</v>
      </c>
      <c r="C287" s="320">
        <f>SUM(B287/B288)</f>
        <v>3.3898305084745763E-2</v>
      </c>
      <c r="D287" s="774"/>
      <c r="E287" s="405"/>
    </row>
    <row r="288" spans="1:5" s="1301" customFormat="1" ht="16.5" hidden="1" thickTop="1" thickBot="1" x14ac:dyDescent="0.3">
      <c r="A288" s="125" t="s">
        <v>132</v>
      </c>
      <c r="B288" s="204">
        <f>SUM(B281:B287)</f>
        <v>1416</v>
      </c>
      <c r="C288" s="776">
        <f>SUM(C281:C287)</f>
        <v>1</v>
      </c>
      <c r="D288" s="775"/>
      <c r="E288" s="719"/>
    </row>
    <row r="289" spans="1:5" s="1301" customFormat="1" ht="15.75" hidden="1" thickBot="1" x14ac:dyDescent="0.3">
      <c r="A289" s="2127" t="s">
        <v>574</v>
      </c>
      <c r="B289" s="2128"/>
      <c r="C289" s="2128"/>
      <c r="D289" s="2128"/>
      <c r="E289" s="2129"/>
    </row>
    <row r="290" spans="1:5" s="1301" customFormat="1" hidden="1" x14ac:dyDescent="0.25">
      <c r="A290" s="1781" t="s">
        <v>575</v>
      </c>
      <c r="B290" s="1761">
        <v>20</v>
      </c>
      <c r="C290" s="318">
        <f>SUM(B290/B294)</f>
        <v>1.4124293785310734E-2</v>
      </c>
      <c r="D290" s="773"/>
      <c r="E290" s="722"/>
    </row>
    <row r="291" spans="1:5" s="1301" customFormat="1" hidden="1" x14ac:dyDescent="0.25">
      <c r="A291" s="94" t="s">
        <v>576</v>
      </c>
      <c r="B291" s="1779">
        <v>451</v>
      </c>
      <c r="C291" s="319">
        <f>SUM(B291/B294)</f>
        <v>0.31850282485875708</v>
      </c>
      <c r="D291" s="405"/>
      <c r="E291" s="405"/>
    </row>
    <row r="292" spans="1:5" s="1301" customFormat="1" hidden="1" x14ac:dyDescent="0.25">
      <c r="A292" s="94" t="s">
        <v>577</v>
      </c>
      <c r="B292" s="1779">
        <v>941</v>
      </c>
      <c r="C292" s="319">
        <f>SUM(B292/B294)</f>
        <v>0.66454802259887003</v>
      </c>
      <c r="D292" s="405"/>
      <c r="E292" s="405"/>
    </row>
    <row r="293" spans="1:5" s="1301" customFormat="1" ht="15.75" hidden="1" thickBot="1" x14ac:dyDescent="0.3">
      <c r="A293" s="111" t="s">
        <v>578</v>
      </c>
      <c r="B293" s="339">
        <v>4</v>
      </c>
      <c r="C293" s="320">
        <f>SUM(B293/B294)</f>
        <v>2.8248587570621469E-3</v>
      </c>
      <c r="D293" s="405"/>
      <c r="E293" s="405"/>
    </row>
    <row r="294" spans="1:5" s="1301" customFormat="1" ht="16.5" hidden="1" thickTop="1" thickBot="1" x14ac:dyDescent="0.3">
      <c r="A294" s="125" t="s">
        <v>132</v>
      </c>
      <c r="B294" s="204">
        <f>SUM(B290:B293)</f>
        <v>1416</v>
      </c>
      <c r="C294" s="718">
        <f>SUM(C290:C293)</f>
        <v>1</v>
      </c>
      <c r="D294" s="719"/>
      <c r="E294" s="719"/>
    </row>
    <row r="295" spans="1:5" s="1301" customFormat="1" ht="15.75" hidden="1" thickBot="1" x14ac:dyDescent="0.3">
      <c r="A295" s="2127" t="s">
        <v>579</v>
      </c>
      <c r="B295" s="2128"/>
      <c r="C295" s="2128"/>
      <c r="D295" s="2128"/>
      <c r="E295" s="2129"/>
    </row>
    <row r="296" spans="1:5" s="1301" customFormat="1" hidden="1" x14ac:dyDescent="0.25">
      <c r="A296" s="1781" t="s">
        <v>580</v>
      </c>
      <c r="B296" s="1761">
        <v>849</v>
      </c>
      <c r="C296" s="721">
        <f>SUM(B296/B299)</f>
        <v>0.59957627118644063</v>
      </c>
      <c r="D296" s="722"/>
      <c r="E296" s="722"/>
    </row>
    <row r="297" spans="1:5" s="1301" customFormat="1" hidden="1" x14ac:dyDescent="0.25">
      <c r="A297" s="94" t="s">
        <v>581</v>
      </c>
      <c r="B297" s="1779">
        <v>56</v>
      </c>
      <c r="C297" s="721">
        <f>SUM(B297/B299)</f>
        <v>3.954802259887006E-2</v>
      </c>
      <c r="D297" s="405"/>
      <c r="E297" s="405"/>
    </row>
    <row r="298" spans="1:5" s="1301" customFormat="1" ht="15.75" hidden="1" thickBot="1" x14ac:dyDescent="0.3">
      <c r="A298" s="111" t="s">
        <v>582</v>
      </c>
      <c r="B298" s="339">
        <v>511</v>
      </c>
      <c r="C298" s="320">
        <f>SUM(B298/B299)</f>
        <v>0.36087570621468928</v>
      </c>
      <c r="D298" s="405"/>
      <c r="E298" s="405"/>
    </row>
    <row r="299" spans="1:5" s="1301" customFormat="1" ht="16.5" hidden="1" thickTop="1" thickBot="1" x14ac:dyDescent="0.3">
      <c r="A299" s="35" t="s">
        <v>132</v>
      </c>
      <c r="B299" s="109">
        <f>SUM(B296:B298)</f>
        <v>1416</v>
      </c>
      <c r="C299" s="321">
        <f>SUM(C296:C298)</f>
        <v>1</v>
      </c>
      <c r="D299" s="405"/>
      <c r="E299" s="405"/>
    </row>
    <row r="300" spans="1:5" s="1301" customFormat="1" ht="15.95" hidden="1" customHeight="1" thickBot="1" x14ac:dyDescent="0.3">
      <c r="A300" s="2382" t="s">
        <v>421</v>
      </c>
      <c r="B300" s="2383"/>
      <c r="C300" s="2383"/>
      <c r="D300" s="2383"/>
      <c r="E300" s="2384"/>
    </row>
    <row r="301" spans="1:5" s="1301" customFormat="1" ht="15" hidden="1" customHeight="1" thickBot="1" x14ac:dyDescent="0.3">
      <c r="A301" s="285"/>
      <c r="B301" s="2385" t="s">
        <v>553</v>
      </c>
      <c r="C301" s="2386"/>
      <c r="D301" s="2385" t="s">
        <v>554</v>
      </c>
      <c r="E301" s="2386"/>
    </row>
    <row r="302" spans="1:5" s="1301" customFormat="1" ht="15" hidden="1" customHeight="1" thickBot="1" x14ac:dyDescent="0.3">
      <c r="A302" s="138"/>
      <c r="B302" s="177" t="s">
        <v>555</v>
      </c>
      <c r="C302" s="176" t="s">
        <v>272</v>
      </c>
      <c r="D302" s="177" t="s">
        <v>555</v>
      </c>
      <c r="E302" s="176" t="s">
        <v>272</v>
      </c>
    </row>
    <row r="303" spans="1:5" s="1301" customFormat="1" ht="15" hidden="1" customHeight="1" thickBot="1" x14ac:dyDescent="0.3">
      <c r="A303" s="2127" t="s">
        <v>556</v>
      </c>
      <c r="B303" s="2128"/>
      <c r="C303" s="2128"/>
      <c r="D303" s="2128"/>
      <c r="E303" s="2129"/>
    </row>
    <row r="304" spans="1:5" s="1301" customFormat="1" ht="14.45" hidden="1" customHeight="1" x14ac:dyDescent="0.25">
      <c r="A304" s="94" t="s">
        <v>276</v>
      </c>
      <c r="B304" s="1779">
        <v>99</v>
      </c>
      <c r="C304" s="338">
        <f>SUM(B304/B312)</f>
        <v>8.8314005352363958E-2</v>
      </c>
      <c r="D304" s="1779">
        <v>19</v>
      </c>
      <c r="E304" s="316">
        <f>SUM(D304/D312)</f>
        <v>2.4111675126903553E-2</v>
      </c>
    </row>
    <row r="305" spans="1:5" s="1301" customFormat="1" ht="14.45" hidden="1" customHeight="1" x14ac:dyDescent="0.25">
      <c r="A305" s="94" t="s">
        <v>277</v>
      </c>
      <c r="B305" s="1779">
        <v>338</v>
      </c>
      <c r="C305" s="338">
        <f>SUM(B305/B312)</f>
        <v>0.30151650312221229</v>
      </c>
      <c r="D305" s="1779">
        <v>117</v>
      </c>
      <c r="E305" s="316">
        <f>SUM(D305/D312)</f>
        <v>0.14847715736040609</v>
      </c>
    </row>
    <row r="306" spans="1:5" s="1301" customFormat="1" ht="14.45" hidden="1" customHeight="1" x14ac:dyDescent="0.25">
      <c r="A306" s="94" t="s">
        <v>278</v>
      </c>
      <c r="B306" s="1779">
        <v>242</v>
      </c>
      <c r="C306" s="338">
        <f>SUM(B306/B312)</f>
        <v>0.21587867975022301</v>
      </c>
      <c r="D306" s="1779">
        <v>132</v>
      </c>
      <c r="E306" s="316">
        <f>SUM(D306/D312)</f>
        <v>0.16751269035532995</v>
      </c>
    </row>
    <row r="307" spans="1:5" s="1301" customFormat="1" ht="14.45" hidden="1" customHeight="1" x14ac:dyDescent="0.25">
      <c r="A307" s="94" t="s">
        <v>279</v>
      </c>
      <c r="B307" s="1779">
        <v>201</v>
      </c>
      <c r="C307" s="338">
        <f>SUM(B307/B312)</f>
        <v>0.17930419268510259</v>
      </c>
      <c r="D307" s="1779">
        <v>176</v>
      </c>
      <c r="E307" s="316">
        <f>SUM(D307/D312)</f>
        <v>0.2233502538071066</v>
      </c>
    </row>
    <row r="308" spans="1:5" s="1301" customFormat="1" ht="14.45" hidden="1" customHeight="1" x14ac:dyDescent="0.25">
      <c r="A308" s="94" t="s">
        <v>280</v>
      </c>
      <c r="B308" s="1779">
        <v>115</v>
      </c>
      <c r="C308" s="338">
        <f>SUM(B308/B312)</f>
        <v>0.10258697591436218</v>
      </c>
      <c r="D308" s="1779">
        <v>131</v>
      </c>
      <c r="E308" s="316">
        <f>SUM(D308/D312)</f>
        <v>0.16624365482233502</v>
      </c>
    </row>
    <row r="309" spans="1:5" s="1301" customFormat="1" ht="14.45" hidden="1" customHeight="1" x14ac:dyDescent="0.25">
      <c r="A309" s="94" t="s">
        <v>281</v>
      </c>
      <c r="B309" s="1779">
        <v>94</v>
      </c>
      <c r="C309" s="338">
        <f>SUM(B309/B312)</f>
        <v>8.3853702051739518E-2</v>
      </c>
      <c r="D309" s="1779">
        <v>158</v>
      </c>
      <c r="E309" s="316">
        <f>SUM(D309/D312)</f>
        <v>0.20050761421319796</v>
      </c>
    </row>
    <row r="310" spans="1:5" s="1301" customFormat="1" ht="14.45" hidden="1" customHeight="1" x14ac:dyDescent="0.25">
      <c r="A310" s="94" t="s">
        <v>282</v>
      </c>
      <c r="B310" s="1779">
        <v>32</v>
      </c>
      <c r="C310" s="338">
        <f>SUM(B310/B312)</f>
        <v>2.8545941123996433E-2</v>
      </c>
      <c r="D310" s="1779">
        <v>55</v>
      </c>
      <c r="E310" s="316">
        <f>SUM(D310/D312)</f>
        <v>6.9796954314720813E-2</v>
      </c>
    </row>
    <row r="311" spans="1:5" s="1301" customFormat="1" ht="15" hidden="1" customHeight="1" thickBot="1" x14ac:dyDescent="0.3">
      <c r="A311" s="95" t="s">
        <v>401</v>
      </c>
      <c r="B311" s="339">
        <v>0</v>
      </c>
      <c r="C311" s="340">
        <f>SUM(B311/B312)</f>
        <v>0</v>
      </c>
      <c r="D311" s="339">
        <v>0</v>
      </c>
      <c r="E311" s="317">
        <f>SUM(D311/D312)</f>
        <v>0</v>
      </c>
    </row>
    <row r="312" spans="1:5" s="1301" customFormat="1" ht="15.6" hidden="1" customHeight="1" thickTop="1" thickBot="1" x14ac:dyDescent="0.3">
      <c r="A312" s="34" t="s">
        <v>402</v>
      </c>
      <c r="B312" s="388">
        <f>SUM(B304:B311)</f>
        <v>1121</v>
      </c>
      <c r="C312" s="203">
        <f>SUM(C304:C311)</f>
        <v>0.99999999999999989</v>
      </c>
      <c r="D312" s="388">
        <f>SUM(D304:D311)</f>
        <v>788</v>
      </c>
      <c r="E312" s="203">
        <f>SUM(E304:E311)</f>
        <v>1</v>
      </c>
    </row>
    <row r="313" spans="1:5" s="33" customFormat="1" ht="15" hidden="1" customHeight="1" thickBot="1" x14ac:dyDescent="0.25">
      <c r="A313" s="2127" t="s">
        <v>557</v>
      </c>
      <c r="B313" s="2128"/>
      <c r="C313" s="2128"/>
      <c r="D313" s="2128"/>
      <c r="E313" s="2129"/>
    </row>
    <row r="314" spans="1:5" s="1301" customFormat="1" ht="14.45" hidden="1" customHeight="1" x14ac:dyDescent="0.25">
      <c r="A314" s="93" t="s">
        <v>286</v>
      </c>
      <c r="B314" s="387">
        <v>142</v>
      </c>
      <c r="C314" s="594">
        <f>SUM(B314/B320)</f>
        <v>0.12655971479500891</v>
      </c>
      <c r="D314" s="387">
        <v>126</v>
      </c>
      <c r="E314" s="318">
        <f>SUM(D314/D320)</f>
        <v>0.1596958174904943</v>
      </c>
    </row>
    <row r="315" spans="1:5" s="1301" customFormat="1" ht="14.45" hidden="1" customHeight="1" x14ac:dyDescent="0.25">
      <c r="A315" s="94" t="s">
        <v>287</v>
      </c>
      <c r="B315" s="1779">
        <v>65</v>
      </c>
      <c r="C315" s="595">
        <f>SUM(B315/B320)</f>
        <v>5.7932263814616754E-2</v>
      </c>
      <c r="D315" s="1779">
        <v>62</v>
      </c>
      <c r="E315" s="319">
        <f>SUM(D315/D320)</f>
        <v>7.8580481622306714E-2</v>
      </c>
    </row>
    <row r="316" spans="1:5" s="1301" customFormat="1" ht="14.45" hidden="1" customHeight="1" x14ac:dyDescent="0.25">
      <c r="A316" s="94" t="s">
        <v>288</v>
      </c>
      <c r="B316" s="1779">
        <v>7</v>
      </c>
      <c r="C316" s="595">
        <f>SUM(B316/B320)</f>
        <v>6.2388591800356507E-3</v>
      </c>
      <c r="D316" s="1779">
        <v>7</v>
      </c>
      <c r="E316" s="319">
        <f>SUM(D316/D320)</f>
        <v>8.8719898605830166E-3</v>
      </c>
    </row>
    <row r="317" spans="1:5" s="1301" customFormat="1" ht="14.45" hidden="1" customHeight="1" x14ac:dyDescent="0.25">
      <c r="A317" s="94" t="s">
        <v>289</v>
      </c>
      <c r="B317" s="1779">
        <v>409</v>
      </c>
      <c r="C317" s="595">
        <f>SUM(B317/B320)</f>
        <v>0.36452762923351156</v>
      </c>
      <c r="D317" s="1779">
        <v>268</v>
      </c>
      <c r="E317" s="319">
        <f>SUM(D317/D320)</f>
        <v>0.33967046894803549</v>
      </c>
    </row>
    <row r="318" spans="1:5" s="1301" customFormat="1" ht="14.45" hidden="1" customHeight="1" x14ac:dyDescent="0.25">
      <c r="A318" s="94" t="s">
        <v>290</v>
      </c>
      <c r="B318" s="1779">
        <v>368</v>
      </c>
      <c r="C318" s="595">
        <f>SUM(B318/B320)</f>
        <v>0.32798573975044565</v>
      </c>
      <c r="D318" s="1779">
        <v>284</v>
      </c>
      <c r="E318" s="319">
        <f>SUM(D318/D320)</f>
        <v>0.35994930291508237</v>
      </c>
    </row>
    <row r="319" spans="1:5" s="1301" customFormat="1" ht="15" hidden="1" customHeight="1" thickBot="1" x14ac:dyDescent="0.3">
      <c r="A319" s="111" t="s">
        <v>291</v>
      </c>
      <c r="B319" s="339">
        <v>131</v>
      </c>
      <c r="C319" s="596">
        <f>SUM(B319/B320)</f>
        <v>0.11675579322638147</v>
      </c>
      <c r="D319" s="339">
        <v>42</v>
      </c>
      <c r="E319" s="320">
        <f>SUM(D319/D320)</f>
        <v>5.3231939163498096E-2</v>
      </c>
    </row>
    <row r="320" spans="1:5" s="1301" customFormat="1" ht="15.6" hidden="1" customHeight="1" thickTop="1" thickBot="1" x14ac:dyDescent="0.3">
      <c r="A320" s="125" t="s">
        <v>558</v>
      </c>
      <c r="B320" s="124">
        <f>SUM(B314:B319)</f>
        <v>1122</v>
      </c>
      <c r="C320" s="718">
        <f>SUM(C314:C319)</f>
        <v>1</v>
      </c>
      <c r="D320" s="124">
        <f>SUM(D314:D319)</f>
        <v>789</v>
      </c>
      <c r="E320" s="718">
        <f>SUM(E314:E319)</f>
        <v>1</v>
      </c>
    </row>
    <row r="321" spans="1:5" s="33" customFormat="1" ht="15" hidden="1" customHeight="1" thickBot="1" x14ac:dyDescent="0.25">
      <c r="A321" s="2127" t="s">
        <v>559</v>
      </c>
      <c r="B321" s="2128"/>
      <c r="C321" s="2128"/>
      <c r="D321" s="2128"/>
      <c r="E321" s="2129"/>
    </row>
    <row r="322" spans="1:5" s="1301" customFormat="1" ht="15" hidden="1" customHeight="1" thickBot="1" x14ac:dyDescent="0.3">
      <c r="A322" s="724" t="s">
        <v>560</v>
      </c>
      <c r="B322" s="2389" t="s">
        <v>592</v>
      </c>
      <c r="C322" s="2390"/>
      <c r="D322" s="2389" t="s">
        <v>593</v>
      </c>
      <c r="E322" s="2390"/>
    </row>
    <row r="323" spans="1:5" s="1301" customFormat="1" ht="15" hidden="1" customHeight="1" thickBot="1" x14ac:dyDescent="0.3">
      <c r="A323" s="2127" t="s">
        <v>562</v>
      </c>
      <c r="B323" s="2128"/>
      <c r="C323" s="2128"/>
      <c r="D323" s="2128"/>
      <c r="E323" s="2129"/>
    </row>
    <row r="324" spans="1:5" s="1301" customFormat="1" ht="14.45" hidden="1" customHeight="1" x14ac:dyDescent="0.25">
      <c r="A324" s="1781" t="s">
        <v>563</v>
      </c>
      <c r="B324" s="1761">
        <v>852</v>
      </c>
      <c r="C324" s="716">
        <f>SUM(B324/B327)</f>
        <v>0.75935828877005351</v>
      </c>
      <c r="D324" s="1761">
        <v>634</v>
      </c>
      <c r="E324" s="322">
        <f>SUM(D324/D327)</f>
        <v>0.80354879594423323</v>
      </c>
    </row>
    <row r="325" spans="1:5" s="1301" customFormat="1" ht="14.45" hidden="1" customHeight="1" x14ac:dyDescent="0.25">
      <c r="A325" s="97" t="s">
        <v>564</v>
      </c>
      <c r="B325" s="1779">
        <v>23</v>
      </c>
      <c r="C325" s="338">
        <f>SUM(B325/B327)</f>
        <v>2.0499108734402853E-2</v>
      </c>
      <c r="D325" s="1779">
        <v>18</v>
      </c>
      <c r="E325" s="316">
        <f>SUM(D325/D327)</f>
        <v>2.2813688212927757E-2</v>
      </c>
    </row>
    <row r="326" spans="1:5" s="1301" customFormat="1" ht="15" hidden="1" customHeight="1" thickBot="1" x14ac:dyDescent="0.3">
      <c r="A326" s="95" t="s">
        <v>565</v>
      </c>
      <c r="B326" s="339">
        <v>247</v>
      </c>
      <c r="C326" s="596">
        <f>SUM(B326/B327)</f>
        <v>0.22014260249554368</v>
      </c>
      <c r="D326" s="339">
        <v>137</v>
      </c>
      <c r="E326" s="320">
        <f>SUM(D326/D327)</f>
        <v>0.17363751584283904</v>
      </c>
    </row>
    <row r="327" spans="1:5" s="1301" customFormat="1" ht="15.6" hidden="1" customHeight="1" thickTop="1" thickBot="1" x14ac:dyDescent="0.3">
      <c r="A327" s="123" t="s">
        <v>132</v>
      </c>
      <c r="B327" s="204">
        <f>SUM(B324:B326)</f>
        <v>1122</v>
      </c>
      <c r="C327" s="718">
        <f>SUM(C324:C326)</f>
        <v>1</v>
      </c>
      <c r="D327" s="204">
        <f>SUM(D324:D326)</f>
        <v>789</v>
      </c>
      <c r="E327" s="718">
        <f>SUM(E324:E326)</f>
        <v>1</v>
      </c>
    </row>
    <row r="328" spans="1:5" s="1301" customFormat="1" ht="15" hidden="1" customHeight="1" thickBot="1" x14ac:dyDescent="0.3">
      <c r="A328" s="2127" t="s">
        <v>566</v>
      </c>
      <c r="B328" s="2128"/>
      <c r="C328" s="2128"/>
      <c r="D328" s="2128"/>
      <c r="E328" s="2129"/>
    </row>
    <row r="329" spans="1:5" s="1301" customFormat="1" ht="14.45" hidden="1" customHeight="1" x14ac:dyDescent="0.25">
      <c r="A329" s="1781" t="s">
        <v>567</v>
      </c>
      <c r="B329" s="1761">
        <v>26</v>
      </c>
      <c r="C329" s="318">
        <f>SUM(B329/B336)</f>
        <v>2.3172905525846704E-2</v>
      </c>
      <c r="D329" s="773"/>
      <c r="E329" s="722"/>
    </row>
    <row r="330" spans="1:5" s="1301" customFormat="1" ht="14.45" hidden="1" customHeight="1" x14ac:dyDescent="0.25">
      <c r="A330" s="94" t="s">
        <v>568</v>
      </c>
      <c r="B330" s="1779">
        <v>94</v>
      </c>
      <c r="C330" s="319">
        <f>SUM(B330/B336)</f>
        <v>8.3778966131907315E-2</v>
      </c>
      <c r="D330" s="774"/>
      <c r="E330" s="405"/>
    </row>
    <row r="331" spans="1:5" s="1301" customFormat="1" ht="14.45" hidden="1" customHeight="1" x14ac:dyDescent="0.25">
      <c r="A331" s="94" t="s">
        <v>569</v>
      </c>
      <c r="B331" s="1779">
        <v>124</v>
      </c>
      <c r="C331" s="319">
        <f>SUM(B331/B336)</f>
        <v>0.11051693404634581</v>
      </c>
      <c r="D331" s="774"/>
      <c r="E331" s="405"/>
    </row>
    <row r="332" spans="1:5" s="1301" customFormat="1" ht="14.45" hidden="1" customHeight="1" x14ac:dyDescent="0.25">
      <c r="A332" s="94" t="s">
        <v>570</v>
      </c>
      <c r="B332" s="1779">
        <v>300</v>
      </c>
      <c r="C332" s="319">
        <f>SUM(B332/B336)</f>
        <v>0.26737967914438504</v>
      </c>
      <c r="D332" s="774"/>
      <c r="E332" s="405"/>
    </row>
    <row r="333" spans="1:5" s="1301" customFormat="1" ht="14.45" hidden="1" customHeight="1" x14ac:dyDescent="0.25">
      <c r="A333" s="94" t="s">
        <v>571</v>
      </c>
      <c r="B333" s="1779">
        <v>437</v>
      </c>
      <c r="C333" s="319">
        <f>SUM(B333/B336)</f>
        <v>0.38948306595365417</v>
      </c>
      <c r="D333" s="774"/>
      <c r="E333" s="405"/>
    </row>
    <row r="334" spans="1:5" s="1301" customFormat="1" ht="14.45" hidden="1" customHeight="1" x14ac:dyDescent="0.25">
      <c r="A334" s="94" t="s">
        <v>572</v>
      </c>
      <c r="B334" s="1779">
        <v>116</v>
      </c>
      <c r="C334" s="319">
        <f>SUM(B334/B336)</f>
        <v>0.10338680926916222</v>
      </c>
      <c r="D334" s="774"/>
      <c r="E334" s="405"/>
    </row>
    <row r="335" spans="1:5" s="1301" customFormat="1" ht="15" hidden="1" customHeight="1" thickBot="1" x14ac:dyDescent="0.3">
      <c r="A335" s="111" t="s">
        <v>573</v>
      </c>
      <c r="B335" s="339">
        <v>25</v>
      </c>
      <c r="C335" s="320">
        <f>SUM(B335/B336)</f>
        <v>2.2281639928698752E-2</v>
      </c>
      <c r="D335" s="774"/>
      <c r="E335" s="405"/>
    </row>
    <row r="336" spans="1:5" s="1301" customFormat="1" ht="15.6" hidden="1" customHeight="1" thickTop="1" thickBot="1" x14ac:dyDescent="0.3">
      <c r="A336" s="125" t="s">
        <v>132</v>
      </c>
      <c r="B336" s="204">
        <f>SUM(B329:B335)</f>
        <v>1122</v>
      </c>
      <c r="C336" s="776">
        <f>SUM(C329:C335)</f>
        <v>1</v>
      </c>
      <c r="D336" s="775"/>
      <c r="E336" s="719"/>
    </row>
    <row r="337" spans="1:5" s="1301" customFormat="1" ht="15" hidden="1" customHeight="1" thickBot="1" x14ac:dyDescent="0.3">
      <c r="A337" s="2127" t="s">
        <v>574</v>
      </c>
      <c r="B337" s="2128"/>
      <c r="C337" s="2128"/>
      <c r="D337" s="2128"/>
      <c r="E337" s="2129"/>
    </row>
    <row r="338" spans="1:5" s="1301" customFormat="1" ht="14.45" hidden="1" customHeight="1" x14ac:dyDescent="0.25">
      <c r="A338" s="1781" t="s">
        <v>575</v>
      </c>
      <c r="B338" s="1761">
        <v>512</v>
      </c>
      <c r="C338" s="318">
        <f>SUM(B338/B342)</f>
        <v>0.45632798573975042</v>
      </c>
      <c r="D338" s="773"/>
      <c r="E338" s="722"/>
    </row>
    <row r="339" spans="1:5" s="1301" customFormat="1" ht="14.45" hidden="1" customHeight="1" x14ac:dyDescent="0.25">
      <c r="A339" s="94" t="s">
        <v>576</v>
      </c>
      <c r="B339" s="1779">
        <v>39</v>
      </c>
      <c r="C339" s="319">
        <f>SUM(B339/B342)</f>
        <v>3.4759358288770054E-2</v>
      </c>
      <c r="D339" s="405"/>
      <c r="E339" s="405"/>
    </row>
    <row r="340" spans="1:5" s="1301" customFormat="1" ht="14.45" hidden="1" customHeight="1" x14ac:dyDescent="0.25">
      <c r="A340" s="94" t="s">
        <v>577</v>
      </c>
      <c r="B340" s="1779">
        <v>565</v>
      </c>
      <c r="C340" s="319">
        <f>SUM(B340/B342)</f>
        <v>0.50356506238859178</v>
      </c>
      <c r="D340" s="405"/>
      <c r="E340" s="405"/>
    </row>
    <row r="341" spans="1:5" s="1301" customFormat="1" ht="15" hidden="1" customHeight="1" thickBot="1" x14ac:dyDescent="0.3">
      <c r="A341" s="111" t="s">
        <v>578</v>
      </c>
      <c r="B341" s="339">
        <v>6</v>
      </c>
      <c r="C341" s="320">
        <f>SUM(B341/B342)</f>
        <v>5.3475935828877002E-3</v>
      </c>
      <c r="D341" s="405"/>
      <c r="E341" s="405"/>
    </row>
    <row r="342" spans="1:5" s="1301" customFormat="1" ht="15.6" hidden="1" customHeight="1" thickTop="1" thickBot="1" x14ac:dyDescent="0.3">
      <c r="A342" s="125" t="s">
        <v>132</v>
      </c>
      <c r="B342" s="204">
        <f>SUM(B338:B341)</f>
        <v>1122</v>
      </c>
      <c r="C342" s="718">
        <f>SUM(C338:C341)</f>
        <v>1</v>
      </c>
      <c r="D342" s="719"/>
      <c r="E342" s="719"/>
    </row>
    <row r="343" spans="1:5" s="1301" customFormat="1" ht="15" hidden="1" customHeight="1" thickBot="1" x14ac:dyDescent="0.3">
      <c r="A343" s="2127" t="s">
        <v>579</v>
      </c>
      <c r="B343" s="2128"/>
      <c r="C343" s="2128"/>
      <c r="D343" s="2128"/>
      <c r="E343" s="2129"/>
    </row>
    <row r="344" spans="1:5" s="1301" customFormat="1" ht="14.45" hidden="1" customHeight="1" x14ac:dyDescent="0.25">
      <c r="A344" s="1781" t="s">
        <v>580</v>
      </c>
      <c r="B344" s="1761">
        <v>663</v>
      </c>
      <c r="C344" s="721">
        <f>SUM(B344/B347)</f>
        <v>0.59090909090909094</v>
      </c>
      <c r="D344" s="722"/>
      <c r="E344" s="722"/>
    </row>
    <row r="345" spans="1:5" s="1301" customFormat="1" ht="14.45" hidden="1" customHeight="1" x14ac:dyDescent="0.25">
      <c r="A345" s="94" t="s">
        <v>581</v>
      </c>
      <c r="B345" s="1779">
        <v>8</v>
      </c>
      <c r="C345" s="721">
        <f>SUM(B345/B347)</f>
        <v>7.1301247771836003E-3</v>
      </c>
      <c r="D345" s="405"/>
      <c r="E345" s="405"/>
    </row>
    <row r="346" spans="1:5" s="1301" customFormat="1" ht="15" hidden="1" customHeight="1" thickBot="1" x14ac:dyDescent="0.3">
      <c r="A346" s="111" t="s">
        <v>582</v>
      </c>
      <c r="B346" s="339">
        <v>451</v>
      </c>
      <c r="C346" s="320">
        <f>SUM(B346/B347)</f>
        <v>0.40196078431372551</v>
      </c>
      <c r="D346" s="405"/>
      <c r="E346" s="405"/>
    </row>
    <row r="347" spans="1:5" s="1301" customFormat="1" ht="15.6" hidden="1" customHeight="1" thickTop="1" thickBot="1" x14ac:dyDescent="0.3">
      <c r="A347" s="35" t="s">
        <v>132</v>
      </c>
      <c r="B347" s="109">
        <f>SUM(B344:B346)</f>
        <v>1122</v>
      </c>
      <c r="C347" s="321">
        <f>SUM(C344:C346)</f>
        <v>1</v>
      </c>
      <c r="D347" s="405"/>
      <c r="E347" s="405"/>
    </row>
    <row r="348" spans="1:5" s="1301" customFormat="1" ht="3.6" hidden="1" customHeight="1" thickBot="1" x14ac:dyDescent="0.3"/>
    <row r="349" spans="1:5" s="1301" customFormat="1" ht="15.95" hidden="1" customHeight="1" thickBot="1" x14ac:dyDescent="0.3">
      <c r="A349" s="2382" t="s">
        <v>422</v>
      </c>
      <c r="B349" s="2383"/>
      <c r="C349" s="2383"/>
      <c r="D349" s="2383"/>
      <c r="E349" s="2384"/>
    </row>
    <row r="350" spans="1:5" s="1301" customFormat="1" ht="21.6" hidden="1" customHeight="1" thickBot="1" x14ac:dyDescent="0.3">
      <c r="A350" s="285"/>
      <c r="B350" s="2385" t="s">
        <v>553</v>
      </c>
      <c r="C350" s="2386"/>
      <c r="D350" s="2385" t="s">
        <v>554</v>
      </c>
      <c r="E350" s="2386"/>
    </row>
    <row r="351" spans="1:5" s="1301" customFormat="1" ht="15" hidden="1" customHeight="1" thickBot="1" x14ac:dyDescent="0.3">
      <c r="A351" s="138"/>
      <c r="B351" s="177" t="s">
        <v>555</v>
      </c>
      <c r="C351" s="176" t="s">
        <v>272</v>
      </c>
      <c r="D351" s="177" t="s">
        <v>555</v>
      </c>
      <c r="E351" s="176" t="s">
        <v>272</v>
      </c>
    </row>
    <row r="352" spans="1:5" s="1301" customFormat="1" ht="15" hidden="1" customHeight="1" thickBot="1" x14ac:dyDescent="0.3">
      <c r="A352" s="2127" t="s">
        <v>556</v>
      </c>
      <c r="B352" s="2128"/>
      <c r="C352" s="2128"/>
      <c r="D352" s="2128"/>
      <c r="E352" s="2129"/>
    </row>
    <row r="353" spans="1:5" s="1301" customFormat="1" ht="14.45" hidden="1" customHeight="1" x14ac:dyDescent="0.25">
      <c r="A353" s="93" t="s">
        <v>276</v>
      </c>
      <c r="B353" s="387">
        <v>131</v>
      </c>
      <c r="C353" s="315">
        <f>SUM(B353/B361)</f>
        <v>5.6150878696956709E-2</v>
      </c>
      <c r="D353" s="387">
        <v>82</v>
      </c>
      <c r="E353" s="315">
        <f t="shared" ref="E353:E360" si="0">SUM(D353/$D$361)</f>
        <v>6.078576723498888E-2</v>
      </c>
    </row>
    <row r="354" spans="1:5" s="1301" customFormat="1" ht="14.45" hidden="1" customHeight="1" x14ac:dyDescent="0.25">
      <c r="A354" s="94" t="s">
        <v>277</v>
      </c>
      <c r="B354" s="1779">
        <v>603</v>
      </c>
      <c r="C354" s="316">
        <f t="shared" ref="C354:C359" si="1">SUM(B354/$B$361)</f>
        <v>0.25846549507072442</v>
      </c>
      <c r="D354" s="1779">
        <v>228</v>
      </c>
      <c r="E354" s="316">
        <f t="shared" si="0"/>
        <v>0.16901408450704225</v>
      </c>
    </row>
    <row r="355" spans="1:5" s="1301" customFormat="1" ht="14.45" hidden="1" customHeight="1" x14ac:dyDescent="0.25">
      <c r="A355" s="94" t="s">
        <v>278</v>
      </c>
      <c r="B355" s="1779">
        <v>517</v>
      </c>
      <c r="C355" s="316">
        <f t="shared" si="1"/>
        <v>0.22160308615516502</v>
      </c>
      <c r="D355" s="1779">
        <v>228</v>
      </c>
      <c r="E355" s="316">
        <f t="shared" si="0"/>
        <v>0.16901408450704225</v>
      </c>
    </row>
    <row r="356" spans="1:5" s="1301" customFormat="1" ht="14.45" hidden="1" customHeight="1" x14ac:dyDescent="0.25">
      <c r="A356" s="94" t="s">
        <v>279</v>
      </c>
      <c r="B356" s="1779">
        <v>459</v>
      </c>
      <c r="C356" s="316">
        <f t="shared" si="1"/>
        <v>0.19674239177025291</v>
      </c>
      <c r="D356" s="1779">
        <v>241</v>
      </c>
      <c r="E356" s="316">
        <f t="shared" si="0"/>
        <v>0.17865085248332097</v>
      </c>
    </row>
    <row r="357" spans="1:5" s="1301" customFormat="1" ht="14.45" hidden="1" customHeight="1" x14ac:dyDescent="0.25">
      <c r="A357" s="94" t="s">
        <v>280</v>
      </c>
      <c r="B357" s="1779">
        <v>316</v>
      </c>
      <c r="C357" s="316">
        <f t="shared" si="1"/>
        <v>0.13544792113159024</v>
      </c>
      <c r="D357" s="1779">
        <v>208</v>
      </c>
      <c r="E357" s="316">
        <f t="shared" si="0"/>
        <v>0.15418828762045961</v>
      </c>
    </row>
    <row r="358" spans="1:5" s="1301" customFormat="1" ht="14.45" hidden="1" customHeight="1" x14ac:dyDescent="0.25">
      <c r="A358" s="94" t="s">
        <v>281</v>
      </c>
      <c r="B358" s="1779">
        <v>218</v>
      </c>
      <c r="C358" s="316">
        <f t="shared" si="1"/>
        <v>9.3441920274324908E-2</v>
      </c>
      <c r="D358" s="1779">
        <v>291</v>
      </c>
      <c r="E358" s="316">
        <f t="shared" si="0"/>
        <v>0.2157153446997776</v>
      </c>
    </row>
    <row r="359" spans="1:5" s="1301" customFormat="1" ht="14.45" hidden="1" customHeight="1" x14ac:dyDescent="0.25">
      <c r="A359" s="94" t="s">
        <v>282</v>
      </c>
      <c r="B359" s="1779">
        <v>88</v>
      </c>
      <c r="C359" s="316">
        <f t="shared" si="1"/>
        <v>3.7719674239177027E-2</v>
      </c>
      <c r="D359" s="1779">
        <v>70</v>
      </c>
      <c r="E359" s="316">
        <f t="shared" si="0"/>
        <v>5.1890289103039292E-2</v>
      </c>
    </row>
    <row r="360" spans="1:5" s="1301" customFormat="1" ht="15" hidden="1" customHeight="1" thickBot="1" x14ac:dyDescent="0.3">
      <c r="A360" s="95" t="s">
        <v>401</v>
      </c>
      <c r="B360" s="339">
        <v>1</v>
      </c>
      <c r="C360" s="317">
        <f>SUM(B360/B361)</f>
        <v>4.2863266180882982E-4</v>
      </c>
      <c r="D360" s="339">
        <v>1</v>
      </c>
      <c r="E360" s="317">
        <f t="shared" si="0"/>
        <v>7.4128984432913266E-4</v>
      </c>
    </row>
    <row r="361" spans="1:5" s="1301" customFormat="1" ht="15.6" hidden="1" customHeight="1" thickTop="1" thickBot="1" x14ac:dyDescent="0.3">
      <c r="A361" s="34" t="s">
        <v>402</v>
      </c>
      <c r="B361" s="388">
        <f>SUM(B353:B360)</f>
        <v>2333</v>
      </c>
      <c r="C361" s="203">
        <f>SUM(C353:C360)</f>
        <v>1</v>
      </c>
      <c r="D361" s="388">
        <f>SUM(D353:D360)</f>
        <v>1349</v>
      </c>
      <c r="E361" s="203">
        <f>SUM(E353:E360)</f>
        <v>0.99999999999999989</v>
      </c>
    </row>
    <row r="362" spans="1:5" s="33" customFormat="1" ht="15" hidden="1" customHeight="1" thickBot="1" x14ac:dyDescent="0.25">
      <c r="A362" s="2127" t="s">
        <v>557</v>
      </c>
      <c r="B362" s="2128"/>
      <c r="C362" s="2128"/>
      <c r="D362" s="2128"/>
      <c r="E362" s="2129"/>
    </row>
    <row r="363" spans="1:5" s="1301" customFormat="1" ht="14.45" hidden="1" customHeight="1" x14ac:dyDescent="0.25">
      <c r="A363" s="93" t="s">
        <v>286</v>
      </c>
      <c r="B363" s="387">
        <v>402</v>
      </c>
      <c r="C363" s="318">
        <f>SUM(B363/B369)</f>
        <v>0.1723103300471496</v>
      </c>
      <c r="D363" s="387">
        <v>208</v>
      </c>
      <c r="E363" s="318">
        <f>SUM(D363/D369)</f>
        <v>0.15418828762045961</v>
      </c>
    </row>
    <row r="364" spans="1:5" s="1301" customFormat="1" ht="14.45" hidden="1" customHeight="1" x14ac:dyDescent="0.25">
      <c r="A364" s="94" t="s">
        <v>287</v>
      </c>
      <c r="B364" s="1779">
        <v>168</v>
      </c>
      <c r="C364" s="319">
        <f>SUM(B364/B369)</f>
        <v>7.2010287183883415E-2</v>
      </c>
      <c r="D364" s="1779">
        <v>75</v>
      </c>
      <c r="E364" s="319">
        <f>SUM(D364/D369)</f>
        <v>5.5596738324684952E-2</v>
      </c>
    </row>
    <row r="365" spans="1:5" s="1301" customFormat="1" ht="14.45" hidden="1" customHeight="1" x14ac:dyDescent="0.25">
      <c r="A365" s="94" t="s">
        <v>288</v>
      </c>
      <c r="B365" s="1779">
        <v>24</v>
      </c>
      <c r="C365" s="319">
        <f>SUM(B365/B369)</f>
        <v>1.0287183883411917E-2</v>
      </c>
      <c r="D365" s="1779">
        <v>10</v>
      </c>
      <c r="E365" s="319">
        <f>SUM(D365/D369)</f>
        <v>7.4128984432913266E-3</v>
      </c>
    </row>
    <row r="366" spans="1:5" s="1301" customFormat="1" ht="14.45" hidden="1" customHeight="1" x14ac:dyDescent="0.25">
      <c r="A366" s="94" t="s">
        <v>289</v>
      </c>
      <c r="B366" s="1779">
        <v>769</v>
      </c>
      <c r="C366" s="319">
        <f>SUM(B366/B369)</f>
        <v>0.32961851693099015</v>
      </c>
      <c r="D366" s="1779">
        <v>460</v>
      </c>
      <c r="E366" s="319">
        <f>SUM(D366/D369)</f>
        <v>0.34099332839140106</v>
      </c>
    </row>
    <row r="367" spans="1:5" s="1301" customFormat="1" ht="14.45" hidden="1" customHeight="1" x14ac:dyDescent="0.25">
      <c r="A367" s="94" t="s">
        <v>290</v>
      </c>
      <c r="B367" s="1779">
        <v>814</v>
      </c>
      <c r="C367" s="319">
        <f>SUM(B367/B369)</f>
        <v>0.34890698671238746</v>
      </c>
      <c r="D367" s="1779">
        <v>485</v>
      </c>
      <c r="E367" s="319">
        <f>SUM(D367/D369)</f>
        <v>0.35952557449962935</v>
      </c>
    </row>
    <row r="368" spans="1:5" s="1301" customFormat="1" ht="15" hidden="1" customHeight="1" thickBot="1" x14ac:dyDescent="0.3">
      <c r="A368" s="111" t="s">
        <v>291</v>
      </c>
      <c r="B368" s="339">
        <v>156</v>
      </c>
      <c r="C368" s="320">
        <f>SUM(B368/B369)</f>
        <v>6.6866695242177449E-2</v>
      </c>
      <c r="D368" s="339">
        <v>111</v>
      </c>
      <c r="E368" s="320">
        <f>SUM(D368/D369)</f>
        <v>8.2283172720533732E-2</v>
      </c>
    </row>
    <row r="369" spans="1:5" s="1301" customFormat="1" ht="15.6" hidden="1" customHeight="1" thickTop="1" thickBot="1" x14ac:dyDescent="0.3">
      <c r="A369" s="125" t="s">
        <v>558</v>
      </c>
      <c r="B369" s="124">
        <f>SUM(B363:B368)</f>
        <v>2333</v>
      </c>
      <c r="C369" s="718">
        <f>SUM(C363:C368)</f>
        <v>1</v>
      </c>
      <c r="D369" s="124">
        <f>SUM(D363:D368)</f>
        <v>1349</v>
      </c>
      <c r="E369" s="718">
        <f>SUM(E363:E368)</f>
        <v>1</v>
      </c>
    </row>
    <row r="370" spans="1:5" s="33" customFormat="1" ht="17.100000000000001" hidden="1" customHeight="1" thickBot="1" x14ac:dyDescent="0.25">
      <c r="A370" s="2127" t="s">
        <v>559</v>
      </c>
      <c r="B370" s="2128"/>
      <c r="C370" s="2128"/>
      <c r="D370" s="2128"/>
      <c r="E370" s="2129"/>
    </row>
    <row r="371" spans="1:5" s="1301" customFormat="1" ht="15" hidden="1" customHeight="1" thickBot="1" x14ac:dyDescent="0.3">
      <c r="A371" s="724" t="s">
        <v>560</v>
      </c>
      <c r="B371" s="2389" t="s">
        <v>594</v>
      </c>
      <c r="C371" s="2390"/>
      <c r="D371" s="2389" t="s">
        <v>595</v>
      </c>
      <c r="E371" s="2390"/>
    </row>
    <row r="372" spans="1:5" s="1301" customFormat="1" ht="17.100000000000001" hidden="1" customHeight="1" thickBot="1" x14ac:dyDescent="0.3">
      <c r="A372" s="2127" t="s">
        <v>562</v>
      </c>
      <c r="B372" s="2128"/>
      <c r="C372" s="2128"/>
      <c r="D372" s="2128"/>
      <c r="E372" s="2129"/>
    </row>
    <row r="373" spans="1:5" s="1301" customFormat="1" ht="14.45" hidden="1" customHeight="1" x14ac:dyDescent="0.25">
      <c r="A373" s="1781" t="s">
        <v>563</v>
      </c>
      <c r="B373" s="1761">
        <v>1545</v>
      </c>
      <c r="C373" s="716">
        <f>SUM(B373/B376)</f>
        <v>0.6622374624946421</v>
      </c>
      <c r="D373" s="1761">
        <v>786</v>
      </c>
      <c r="E373" s="322">
        <f>SUM(D373/D376)</f>
        <v>0.5826538176426983</v>
      </c>
    </row>
    <row r="374" spans="1:5" s="1301" customFormat="1" ht="14.45" hidden="1" customHeight="1" x14ac:dyDescent="0.25">
      <c r="A374" s="97" t="s">
        <v>564</v>
      </c>
      <c r="B374" s="1779">
        <v>72</v>
      </c>
      <c r="C374" s="338">
        <f>SUM(B374/B376)</f>
        <v>3.0861551650235748E-2</v>
      </c>
      <c r="D374" s="1779">
        <v>50</v>
      </c>
      <c r="E374" s="316">
        <f>SUM(D374/D376)</f>
        <v>3.7064492216456635E-2</v>
      </c>
    </row>
    <row r="375" spans="1:5" s="1301" customFormat="1" ht="15" hidden="1" customHeight="1" thickBot="1" x14ac:dyDescent="0.3">
      <c r="A375" s="95" t="s">
        <v>565</v>
      </c>
      <c r="B375" s="339">
        <v>716</v>
      </c>
      <c r="C375" s="596">
        <f>SUM(B375/B376)</f>
        <v>0.30690098585512215</v>
      </c>
      <c r="D375" s="339">
        <v>513</v>
      </c>
      <c r="E375" s="320">
        <f>SUM(D375/D376)</f>
        <v>0.38028169014084506</v>
      </c>
    </row>
    <row r="376" spans="1:5" s="1301" customFormat="1" ht="15.6" hidden="1" customHeight="1" thickTop="1" thickBot="1" x14ac:dyDescent="0.3">
      <c r="A376" s="123" t="s">
        <v>132</v>
      </c>
      <c r="B376" s="204">
        <f>SUM(B373:B375)</f>
        <v>2333</v>
      </c>
      <c r="C376" s="718">
        <f>SUM(C373:C375)</f>
        <v>1</v>
      </c>
      <c r="D376" s="204">
        <f>SUM(D373:D375)</f>
        <v>1349</v>
      </c>
      <c r="E376" s="718">
        <f>SUM(E373:E375)</f>
        <v>1</v>
      </c>
    </row>
    <row r="377" spans="1:5" s="1301" customFormat="1" ht="15.95" hidden="1" customHeight="1" thickBot="1" x14ac:dyDescent="0.3">
      <c r="A377" s="2127" t="s">
        <v>566</v>
      </c>
      <c r="B377" s="2128"/>
      <c r="C377" s="2128"/>
      <c r="D377" s="2128"/>
      <c r="E377" s="2129"/>
    </row>
    <row r="378" spans="1:5" s="1301" customFormat="1" ht="14.45" hidden="1" customHeight="1" x14ac:dyDescent="0.25">
      <c r="A378" s="1781" t="s">
        <v>567</v>
      </c>
      <c r="B378" s="1761">
        <v>45</v>
      </c>
      <c r="C378" s="318">
        <f>SUM(B378/B385)</f>
        <v>1.9288469781397342E-2</v>
      </c>
      <c r="D378" s="773"/>
      <c r="E378" s="722"/>
    </row>
    <row r="379" spans="1:5" s="1301" customFormat="1" ht="14.45" hidden="1" customHeight="1" x14ac:dyDescent="0.25">
      <c r="A379" s="94" t="s">
        <v>568</v>
      </c>
      <c r="B379" s="1779">
        <v>2288</v>
      </c>
      <c r="C379" s="319">
        <f>SUM(B379/B385)</f>
        <v>0.98071153021860269</v>
      </c>
      <c r="D379" s="774"/>
      <c r="E379" s="405"/>
    </row>
    <row r="380" spans="1:5" s="1301" customFormat="1" ht="14.45" hidden="1" customHeight="1" x14ac:dyDescent="0.25">
      <c r="A380" s="94" t="s">
        <v>569</v>
      </c>
      <c r="B380" s="1779">
        <v>0</v>
      </c>
      <c r="C380" s="319">
        <f>SUM(B380/B385)</f>
        <v>0</v>
      </c>
      <c r="D380" s="774"/>
      <c r="E380" s="405"/>
    </row>
    <row r="381" spans="1:5" s="1301" customFormat="1" ht="14.45" hidden="1" customHeight="1" x14ac:dyDescent="0.25">
      <c r="A381" s="94" t="s">
        <v>570</v>
      </c>
      <c r="B381" s="1779">
        <v>0</v>
      </c>
      <c r="C381" s="319">
        <f>SUM(B381/B385)</f>
        <v>0</v>
      </c>
      <c r="D381" s="774"/>
      <c r="E381" s="405"/>
    </row>
    <row r="382" spans="1:5" s="1301" customFormat="1" ht="14.45" hidden="1" customHeight="1" x14ac:dyDescent="0.25">
      <c r="A382" s="94" t="s">
        <v>571</v>
      </c>
      <c r="B382" s="1779">
        <v>0</v>
      </c>
      <c r="C382" s="319">
        <f>SUM(B382/B385)</f>
        <v>0</v>
      </c>
      <c r="D382" s="774"/>
      <c r="E382" s="405"/>
    </row>
    <row r="383" spans="1:5" s="1301" customFormat="1" ht="14.45" hidden="1" customHeight="1" x14ac:dyDescent="0.25">
      <c r="A383" s="94" t="s">
        <v>572</v>
      </c>
      <c r="B383" s="1779">
        <v>0</v>
      </c>
      <c r="C383" s="319">
        <f>SUM(B383/B385)</f>
        <v>0</v>
      </c>
      <c r="D383" s="774"/>
      <c r="E383" s="405"/>
    </row>
    <row r="384" spans="1:5" s="1301" customFormat="1" ht="15" hidden="1" customHeight="1" thickBot="1" x14ac:dyDescent="0.3">
      <c r="A384" s="111" t="s">
        <v>573</v>
      </c>
      <c r="B384" s="339">
        <v>0</v>
      </c>
      <c r="C384" s="320">
        <f>SUM(B384/B385)</f>
        <v>0</v>
      </c>
      <c r="D384" s="774"/>
      <c r="E384" s="405"/>
    </row>
    <row r="385" spans="1:5" s="1301" customFormat="1" ht="15.6" hidden="1" customHeight="1" thickTop="1" thickBot="1" x14ac:dyDescent="0.3">
      <c r="A385" s="125" t="s">
        <v>132</v>
      </c>
      <c r="B385" s="204">
        <f>SUM(B378:B384)</f>
        <v>2333</v>
      </c>
      <c r="C385" s="776">
        <f>SUM(C378:C384)</f>
        <v>1</v>
      </c>
      <c r="D385" s="775"/>
      <c r="E385" s="719"/>
    </row>
    <row r="386" spans="1:5" s="1301" customFormat="1" ht="17.100000000000001" hidden="1" customHeight="1" thickBot="1" x14ac:dyDescent="0.3">
      <c r="A386" s="2127" t="s">
        <v>574</v>
      </c>
      <c r="B386" s="2128"/>
      <c r="C386" s="2128"/>
      <c r="D386" s="2128"/>
      <c r="E386" s="2129"/>
    </row>
    <row r="387" spans="1:5" s="1301" customFormat="1" ht="14.45" hidden="1" customHeight="1" x14ac:dyDescent="0.25">
      <c r="A387" s="1781" t="s">
        <v>575</v>
      </c>
      <c r="B387" s="1761">
        <v>226</v>
      </c>
      <c r="C387" s="318">
        <f>SUM(B387/B391)</f>
        <v>9.6870981568795547E-2</v>
      </c>
      <c r="D387" s="773"/>
      <c r="E387" s="722"/>
    </row>
    <row r="388" spans="1:5" s="1301" customFormat="1" ht="14.45" hidden="1" customHeight="1" x14ac:dyDescent="0.25">
      <c r="A388" s="94" t="s">
        <v>576</v>
      </c>
      <c r="B388" s="1779">
        <v>6</v>
      </c>
      <c r="C388" s="319">
        <f>SUM(B388/B391)</f>
        <v>2.5717959708529792E-3</v>
      </c>
      <c r="D388" s="405"/>
      <c r="E388" s="405"/>
    </row>
    <row r="389" spans="1:5" s="1301" customFormat="1" ht="14.45" hidden="1" customHeight="1" x14ac:dyDescent="0.25">
      <c r="A389" s="94" t="s">
        <v>577</v>
      </c>
      <c r="B389" s="1779">
        <v>2101</v>
      </c>
      <c r="C389" s="319">
        <f>SUM(B389/B391)</f>
        <v>0.90055722246035153</v>
      </c>
      <c r="D389" s="405"/>
      <c r="E389" s="405"/>
    </row>
    <row r="390" spans="1:5" s="1301" customFormat="1" ht="15" hidden="1" customHeight="1" thickBot="1" x14ac:dyDescent="0.3">
      <c r="A390" s="111" t="s">
        <v>578</v>
      </c>
      <c r="B390" s="339">
        <v>0</v>
      </c>
      <c r="C390" s="320">
        <f>SUM(B390/B391)</f>
        <v>0</v>
      </c>
      <c r="D390" s="405"/>
      <c r="E390" s="405"/>
    </row>
    <row r="391" spans="1:5" s="1301" customFormat="1" ht="15.6" hidden="1" customHeight="1" thickTop="1" thickBot="1" x14ac:dyDescent="0.3">
      <c r="A391" s="125" t="s">
        <v>132</v>
      </c>
      <c r="B391" s="204">
        <f>SUM(B387:B390)</f>
        <v>2333</v>
      </c>
      <c r="C391" s="718">
        <f>SUM(C387:C390)</f>
        <v>1</v>
      </c>
      <c r="D391" s="719"/>
      <c r="E391" s="719"/>
    </row>
    <row r="392" spans="1:5" s="1301" customFormat="1" ht="17.100000000000001" hidden="1" customHeight="1" thickBot="1" x14ac:dyDescent="0.3">
      <c r="A392" s="2127" t="s">
        <v>579</v>
      </c>
      <c r="B392" s="2128"/>
      <c r="C392" s="2128"/>
      <c r="D392" s="2128"/>
      <c r="E392" s="2129"/>
    </row>
    <row r="393" spans="1:5" s="1301" customFormat="1" ht="14.45" hidden="1" customHeight="1" x14ac:dyDescent="0.25">
      <c r="A393" s="1781" t="s">
        <v>580</v>
      </c>
      <c r="B393" s="1761">
        <v>1286</v>
      </c>
      <c r="C393" s="721">
        <f>SUM(B393/B396)</f>
        <v>0.5512216030861552</v>
      </c>
      <c r="D393" s="722"/>
      <c r="E393" s="722"/>
    </row>
    <row r="394" spans="1:5" s="1301" customFormat="1" ht="14.45" hidden="1" customHeight="1" x14ac:dyDescent="0.25">
      <c r="A394" s="94" t="s">
        <v>581</v>
      </c>
      <c r="B394" s="1779">
        <v>80</v>
      </c>
      <c r="C394" s="721">
        <f>SUM(B394/B396)</f>
        <v>3.4290612944706388E-2</v>
      </c>
      <c r="D394" s="405"/>
      <c r="E394" s="405"/>
    </row>
    <row r="395" spans="1:5" s="1301" customFormat="1" ht="15" hidden="1" customHeight="1" thickBot="1" x14ac:dyDescent="0.3">
      <c r="A395" s="111" t="s">
        <v>582</v>
      </c>
      <c r="B395" s="339">
        <v>967</v>
      </c>
      <c r="C395" s="320">
        <f>SUM(B395/B396)</f>
        <v>0.41448778396913843</v>
      </c>
      <c r="D395" s="405"/>
      <c r="E395" s="405"/>
    </row>
    <row r="396" spans="1:5" s="1301" customFormat="1" ht="15.6" hidden="1" customHeight="1" thickTop="1" thickBot="1" x14ac:dyDescent="0.3">
      <c r="A396" s="35" t="s">
        <v>132</v>
      </c>
      <c r="B396" s="109">
        <f>SUM(B393:B395)</f>
        <v>2333</v>
      </c>
      <c r="C396" s="321">
        <f>SUM(C393:C395)</f>
        <v>1</v>
      </c>
      <c r="D396" s="405"/>
      <c r="E396" s="405"/>
    </row>
    <row r="397" spans="1:5" s="1301" customFormat="1" ht="3.6" hidden="1" customHeight="1" x14ac:dyDescent="0.25"/>
    <row r="398" spans="1:5" s="1301" customFormat="1" ht="3.6" hidden="1" customHeight="1" thickBot="1" x14ac:dyDescent="0.3"/>
    <row r="399" spans="1:5" s="197" customFormat="1" ht="18.95" hidden="1" customHeight="1" thickBot="1" x14ac:dyDescent="0.35">
      <c r="A399" s="2194" t="s">
        <v>551</v>
      </c>
      <c r="B399" s="2195"/>
      <c r="C399" s="2195"/>
      <c r="D399" s="2195"/>
      <c r="E399" s="2196"/>
    </row>
    <row r="400" spans="1:5" s="197" customFormat="1" ht="15.95" hidden="1" customHeight="1" thickBot="1" x14ac:dyDescent="0.3">
      <c r="A400" s="2382" t="s">
        <v>423</v>
      </c>
      <c r="B400" s="2383"/>
      <c r="C400" s="2383"/>
      <c r="D400" s="2383"/>
      <c r="E400" s="2384"/>
    </row>
    <row r="401" spans="1:17" s="197" customFormat="1" ht="15" hidden="1" customHeight="1" thickBot="1" x14ac:dyDescent="0.3">
      <c r="A401" s="285"/>
      <c r="B401" s="2385" t="s">
        <v>553</v>
      </c>
      <c r="C401" s="2386"/>
      <c r="D401" s="2385" t="s">
        <v>554</v>
      </c>
      <c r="E401" s="2386"/>
    </row>
    <row r="402" spans="1:17" s="197" customFormat="1" ht="15" hidden="1" customHeight="1" thickBot="1" x14ac:dyDescent="0.3">
      <c r="A402" s="138"/>
      <c r="B402" s="177" t="s">
        <v>555</v>
      </c>
      <c r="C402" s="176" t="s">
        <v>272</v>
      </c>
      <c r="D402" s="177" t="s">
        <v>555</v>
      </c>
      <c r="E402" s="176" t="s">
        <v>272</v>
      </c>
    </row>
    <row r="403" spans="1:17" s="197" customFormat="1" ht="15" hidden="1" customHeight="1" thickBot="1" x14ac:dyDescent="0.3">
      <c r="A403" s="2127" t="s">
        <v>596</v>
      </c>
      <c r="B403" s="2128"/>
      <c r="C403" s="2128"/>
      <c r="D403" s="2128"/>
      <c r="E403" s="2129"/>
    </row>
    <row r="404" spans="1:17" s="197" customFormat="1" ht="14.45" hidden="1" customHeight="1" x14ac:dyDescent="0.25">
      <c r="A404" s="93" t="s">
        <v>276</v>
      </c>
      <c r="B404" s="387">
        <v>196</v>
      </c>
      <c r="C404" s="592">
        <f>SUM(B404/B412)</f>
        <v>7.1926605504587154E-2</v>
      </c>
      <c r="D404" s="387">
        <v>127</v>
      </c>
      <c r="E404" s="592">
        <f>SUM(D404/D412)</f>
        <v>9.2028985507246377E-2</v>
      </c>
    </row>
    <row r="405" spans="1:17" s="197" customFormat="1" ht="14.45" hidden="1" customHeight="1" x14ac:dyDescent="0.25">
      <c r="A405" s="94" t="s">
        <v>277</v>
      </c>
      <c r="B405" s="1779">
        <v>672</v>
      </c>
      <c r="C405" s="338">
        <f>SUM(B405/B412)</f>
        <v>0.24660550458715597</v>
      </c>
      <c r="D405" s="1779">
        <v>203</v>
      </c>
      <c r="E405" s="338">
        <f>SUM(D405/D412)</f>
        <v>0.14710144927536231</v>
      </c>
      <c r="F405" s="1301"/>
      <c r="G405" s="1301"/>
      <c r="H405" s="1301"/>
      <c r="I405" s="1301"/>
      <c r="J405" s="1301"/>
      <c r="K405" s="1301"/>
      <c r="L405" s="1301"/>
      <c r="M405" s="1301"/>
      <c r="N405" s="1301"/>
      <c r="O405" s="1301"/>
      <c r="P405" s="1301"/>
      <c r="Q405" s="1301"/>
    </row>
    <row r="406" spans="1:17" s="197" customFormat="1" ht="14.45" hidden="1" customHeight="1" x14ac:dyDescent="0.25">
      <c r="A406" s="94" t="s">
        <v>278</v>
      </c>
      <c r="B406" s="1779">
        <v>587</v>
      </c>
      <c r="C406" s="338">
        <f>SUM(B406/B412)</f>
        <v>0.21541284403669725</v>
      </c>
      <c r="D406" s="1779">
        <v>230</v>
      </c>
      <c r="E406" s="338">
        <f>SUM(D406/D412)</f>
        <v>0.16666666666666666</v>
      </c>
      <c r="F406" s="1301"/>
      <c r="G406" s="1301"/>
      <c r="H406" s="1301"/>
      <c r="I406" s="1301"/>
      <c r="J406" s="1301"/>
      <c r="K406" s="1301"/>
      <c r="L406" s="1301"/>
      <c r="M406" s="1301"/>
      <c r="N406" s="1301"/>
      <c r="O406" s="1301"/>
      <c r="P406" s="1301"/>
      <c r="Q406" s="1301"/>
    </row>
    <row r="407" spans="1:17" s="197" customFormat="1" ht="14.45" hidden="1" customHeight="1" x14ac:dyDescent="0.25">
      <c r="A407" s="94" t="s">
        <v>279</v>
      </c>
      <c r="B407" s="1779">
        <v>562</v>
      </c>
      <c r="C407" s="338">
        <f>SUM(B407/B412)</f>
        <v>0.20623853211009174</v>
      </c>
      <c r="D407" s="1779">
        <v>249</v>
      </c>
      <c r="E407" s="338">
        <f>SUM(D407/D412)</f>
        <v>0.18043478260869567</v>
      </c>
      <c r="F407" s="1301"/>
      <c r="G407" s="1301"/>
      <c r="H407" s="1301"/>
      <c r="I407" s="1301"/>
      <c r="J407" s="1301"/>
      <c r="K407" s="1301"/>
      <c r="L407" s="1301"/>
      <c r="M407" s="1301"/>
      <c r="N407" s="1301"/>
      <c r="O407" s="1301"/>
      <c r="P407" s="1301"/>
      <c r="Q407" s="1301"/>
    </row>
    <row r="408" spans="1:17" s="197" customFormat="1" ht="14.45" hidden="1" customHeight="1" x14ac:dyDescent="0.25">
      <c r="A408" s="94" t="s">
        <v>280</v>
      </c>
      <c r="B408" s="1779">
        <v>337</v>
      </c>
      <c r="C408" s="338">
        <f>SUM(B408/B412)</f>
        <v>0.1236697247706422</v>
      </c>
      <c r="D408" s="1779">
        <v>233</v>
      </c>
      <c r="E408" s="338">
        <f>SUM(D408/D412)</f>
        <v>0.16884057971014493</v>
      </c>
      <c r="F408" s="1301"/>
      <c r="G408" s="1301"/>
      <c r="H408" s="1301"/>
      <c r="I408" s="1301"/>
      <c r="J408" s="1301"/>
      <c r="K408" s="1301"/>
      <c r="L408" s="1301"/>
      <c r="M408" s="1301"/>
      <c r="N408" s="1301"/>
      <c r="O408" s="1301"/>
      <c r="P408" s="1301"/>
      <c r="Q408" s="1301"/>
    </row>
    <row r="409" spans="1:17" s="197" customFormat="1" ht="14.45" hidden="1" customHeight="1" x14ac:dyDescent="0.25">
      <c r="A409" s="94" t="s">
        <v>281</v>
      </c>
      <c r="B409" s="1779">
        <v>286</v>
      </c>
      <c r="C409" s="338">
        <f>SUM(B409/B412)</f>
        <v>0.10495412844036697</v>
      </c>
      <c r="D409" s="1779">
        <v>274</v>
      </c>
      <c r="E409" s="338">
        <f>SUM(D409/D412)</f>
        <v>0.19855072463768117</v>
      </c>
      <c r="F409" s="1301"/>
      <c r="G409" s="1301"/>
      <c r="H409" s="1301"/>
      <c r="I409" s="1301"/>
      <c r="J409" s="1301"/>
      <c r="K409" s="1301"/>
      <c r="L409" s="1301"/>
      <c r="M409" s="1301"/>
      <c r="N409" s="1301"/>
      <c r="O409" s="1301"/>
      <c r="P409" s="1301"/>
      <c r="Q409" s="1301"/>
    </row>
    <row r="410" spans="1:17" s="197" customFormat="1" ht="14.45" hidden="1" customHeight="1" x14ac:dyDescent="0.25">
      <c r="A410" s="94" t="s">
        <v>282</v>
      </c>
      <c r="B410" s="1779">
        <v>85</v>
      </c>
      <c r="C410" s="338">
        <f>SUM(B410/B412)</f>
        <v>3.1192660550458717E-2</v>
      </c>
      <c r="D410" s="1779">
        <v>63</v>
      </c>
      <c r="E410" s="338">
        <f>SUM(D410/D412)</f>
        <v>4.5652173913043478E-2</v>
      </c>
      <c r="F410" s="1301"/>
      <c r="G410" s="1301"/>
      <c r="H410" s="1301"/>
      <c r="I410" s="1301"/>
      <c r="J410" s="1301"/>
      <c r="K410" s="1301"/>
      <c r="L410" s="1301"/>
      <c r="M410" s="1301"/>
      <c r="N410" s="1301"/>
      <c r="O410" s="1301"/>
      <c r="P410" s="1301"/>
      <c r="Q410" s="1301"/>
    </row>
    <row r="411" spans="1:17" s="197" customFormat="1" ht="15" hidden="1" customHeight="1" thickBot="1" x14ac:dyDescent="0.3">
      <c r="A411" s="95" t="s">
        <v>401</v>
      </c>
      <c r="B411" s="339">
        <v>0</v>
      </c>
      <c r="C411" s="340">
        <f>SUM(B411/B412)</f>
        <v>0</v>
      </c>
      <c r="D411" s="339">
        <v>1</v>
      </c>
      <c r="E411" s="340">
        <f>SUM(D411/D412)</f>
        <v>7.246376811594203E-4</v>
      </c>
      <c r="F411" s="1301"/>
      <c r="G411" s="1301"/>
      <c r="H411" s="1301"/>
      <c r="I411" s="1301"/>
      <c r="J411" s="1301"/>
      <c r="K411" s="1301"/>
      <c r="L411" s="1301"/>
      <c r="M411" s="1301"/>
      <c r="N411" s="1301"/>
      <c r="O411" s="1301"/>
      <c r="P411" s="1301"/>
      <c r="Q411" s="1301"/>
    </row>
    <row r="412" spans="1:17" s="197" customFormat="1" ht="15.6" hidden="1" customHeight="1" thickTop="1" thickBot="1" x14ac:dyDescent="0.3">
      <c r="A412" s="34" t="s">
        <v>402</v>
      </c>
      <c r="B412" s="388">
        <f>SUM(B404:B411)</f>
        <v>2725</v>
      </c>
      <c r="C412" s="593">
        <f>SUM(C404:C411)</f>
        <v>1</v>
      </c>
      <c r="D412" s="388">
        <f>SUM(D404:D411)</f>
        <v>1380</v>
      </c>
      <c r="E412" s="593">
        <f>SUM(E404:E411)</f>
        <v>0.99999999999999989</v>
      </c>
      <c r="F412" s="1301"/>
      <c r="G412" s="1301"/>
      <c r="H412" s="1301"/>
      <c r="I412" s="1301"/>
      <c r="J412" s="1301"/>
      <c r="K412" s="1301"/>
      <c r="L412" s="1301"/>
      <c r="M412" s="1301"/>
      <c r="N412" s="1301"/>
      <c r="O412" s="1301"/>
      <c r="P412" s="1301"/>
      <c r="Q412" s="1301"/>
    </row>
    <row r="413" spans="1:17" s="33" customFormat="1" ht="15" hidden="1" customHeight="1" thickBot="1" x14ac:dyDescent="0.3">
      <c r="A413" s="2127" t="s">
        <v>557</v>
      </c>
      <c r="B413" s="2128"/>
      <c r="C413" s="2128"/>
      <c r="D413" s="2128"/>
      <c r="E413" s="2129"/>
      <c r="G413" s="1301"/>
      <c r="H413" s="1301"/>
      <c r="I413" s="1301"/>
      <c r="J413" s="1301"/>
      <c r="K413" s="1301"/>
      <c r="L413" s="1301"/>
      <c r="M413" s="1301"/>
      <c r="N413" s="1301"/>
      <c r="O413" s="1301"/>
      <c r="P413" s="1301"/>
      <c r="Q413" s="1301"/>
    </row>
    <row r="414" spans="1:17" s="197" customFormat="1" ht="14.45" hidden="1" customHeight="1" x14ac:dyDescent="0.25">
      <c r="A414" s="93" t="s">
        <v>286</v>
      </c>
      <c r="B414" s="387">
        <v>443</v>
      </c>
      <c r="C414" s="594">
        <f>SUM(B414/B420)</f>
        <v>0.16256880733944953</v>
      </c>
      <c r="D414" s="387">
        <v>232</v>
      </c>
      <c r="E414" s="594">
        <f>SUM(D414/D420)</f>
        <v>0.1681159420289855</v>
      </c>
      <c r="F414" s="1301"/>
      <c r="G414" s="1301"/>
      <c r="H414" s="1301"/>
      <c r="I414" s="1301"/>
      <c r="J414" s="1301"/>
      <c r="K414" s="1301"/>
      <c r="L414" s="1301"/>
      <c r="M414" s="1301"/>
      <c r="N414" s="1301"/>
      <c r="O414" s="1301"/>
      <c r="P414" s="1301"/>
      <c r="Q414" s="1301"/>
    </row>
    <row r="415" spans="1:17" s="197" customFormat="1" ht="14.45" hidden="1" customHeight="1" x14ac:dyDescent="0.25">
      <c r="A415" s="94" t="s">
        <v>287</v>
      </c>
      <c r="B415" s="1779">
        <v>181</v>
      </c>
      <c r="C415" s="595">
        <f>SUM(B415/B420)</f>
        <v>6.6422018348623851E-2</v>
      </c>
      <c r="D415" s="1779">
        <v>79</v>
      </c>
      <c r="E415" s="595">
        <f>SUM(D415/D420)</f>
        <v>5.7246376811594203E-2</v>
      </c>
      <c r="F415" s="1301"/>
      <c r="G415" s="1301"/>
      <c r="H415" s="1301"/>
      <c r="I415" s="1301"/>
      <c r="J415" s="1301"/>
      <c r="K415" s="1301"/>
      <c r="L415" s="1301"/>
      <c r="M415" s="1301"/>
      <c r="N415" s="1301"/>
      <c r="O415" s="1301"/>
      <c r="P415" s="1301"/>
      <c r="Q415" s="1301"/>
    </row>
    <row r="416" spans="1:17" s="197" customFormat="1" ht="14.45" hidden="1" customHeight="1" x14ac:dyDescent="0.25">
      <c r="A416" s="94" t="s">
        <v>288</v>
      </c>
      <c r="B416" s="1779">
        <v>24</v>
      </c>
      <c r="C416" s="595">
        <f>SUM(B416/B420)</f>
        <v>8.8073394495412852E-3</v>
      </c>
      <c r="D416" s="1779">
        <v>8</v>
      </c>
      <c r="E416" s="595">
        <f>SUM(D416/D420)</f>
        <v>5.7971014492753624E-3</v>
      </c>
      <c r="F416" s="1301"/>
      <c r="G416" s="1301"/>
      <c r="H416" s="1301"/>
      <c r="I416" s="1301"/>
      <c r="J416" s="1301"/>
      <c r="K416" s="1301"/>
      <c r="L416" s="1301"/>
      <c r="M416" s="1301"/>
      <c r="N416" s="1301"/>
      <c r="O416" s="1301"/>
      <c r="P416" s="1301"/>
      <c r="Q416" s="1301"/>
    </row>
    <row r="417" spans="1:17" s="197" customFormat="1" ht="14.45" hidden="1" customHeight="1" x14ac:dyDescent="0.25">
      <c r="A417" s="94" t="s">
        <v>289</v>
      </c>
      <c r="B417" s="1779">
        <v>923</v>
      </c>
      <c r="C417" s="595">
        <f>SUM(B417/B420)</f>
        <v>0.3387155963302752</v>
      </c>
      <c r="D417" s="1779">
        <v>446</v>
      </c>
      <c r="E417" s="595">
        <f>SUM(D417/D420)</f>
        <v>0.32318840579710145</v>
      </c>
      <c r="F417" s="1301"/>
      <c r="G417" s="1301"/>
      <c r="H417" s="1301"/>
      <c r="I417" s="1301"/>
      <c r="J417" s="1301"/>
      <c r="K417" s="1301"/>
      <c r="L417" s="1301"/>
      <c r="M417" s="1301"/>
      <c r="N417" s="1301"/>
      <c r="O417" s="1301"/>
      <c r="P417" s="1301"/>
      <c r="Q417" s="1301"/>
    </row>
    <row r="418" spans="1:17" s="197" customFormat="1" ht="14.45" hidden="1" customHeight="1" x14ac:dyDescent="0.25">
      <c r="A418" s="94" t="s">
        <v>290</v>
      </c>
      <c r="B418" s="1779">
        <v>949</v>
      </c>
      <c r="C418" s="595">
        <f>SUM(B418/B420)</f>
        <v>0.34825688073394495</v>
      </c>
      <c r="D418" s="1779">
        <v>510</v>
      </c>
      <c r="E418" s="595">
        <f>SUM(D418/D420)</f>
        <v>0.36956521739130432</v>
      </c>
      <c r="F418" s="1301"/>
      <c r="G418" s="1301"/>
      <c r="H418" s="1301"/>
      <c r="I418" s="1301"/>
      <c r="J418" s="1301"/>
      <c r="K418" s="1301"/>
      <c r="L418" s="1301"/>
      <c r="M418" s="1301"/>
      <c r="N418" s="1301"/>
      <c r="O418" s="1301"/>
      <c r="P418" s="1301"/>
      <c r="Q418" s="1301"/>
    </row>
    <row r="419" spans="1:17" s="197" customFormat="1" ht="15" hidden="1" customHeight="1" thickBot="1" x14ac:dyDescent="0.3">
      <c r="A419" s="111" t="s">
        <v>291</v>
      </c>
      <c r="B419" s="339">
        <v>205</v>
      </c>
      <c r="C419" s="596">
        <f>SUM(B419/B420)</f>
        <v>7.5229357798165142E-2</v>
      </c>
      <c r="D419" s="339">
        <v>105</v>
      </c>
      <c r="E419" s="596">
        <f>SUM(D419/D420)</f>
        <v>7.6086956521739135E-2</v>
      </c>
      <c r="F419" s="1301"/>
      <c r="G419" s="1301"/>
      <c r="H419" s="1301"/>
      <c r="I419" s="1301"/>
      <c r="J419" s="1301"/>
      <c r="K419" s="1301"/>
      <c r="L419" s="1301"/>
      <c r="M419" s="1301"/>
      <c r="N419" s="1301"/>
      <c r="O419" s="1301"/>
      <c r="P419" s="1301"/>
      <c r="Q419" s="1301"/>
    </row>
    <row r="420" spans="1:17" s="197" customFormat="1" ht="15.6" hidden="1" customHeight="1" thickTop="1" thickBot="1" x14ac:dyDescent="0.3">
      <c r="A420" s="125" t="s">
        <v>558</v>
      </c>
      <c r="B420" s="1386">
        <f>SUM(B414:B419)</f>
        <v>2725</v>
      </c>
      <c r="C420" s="717">
        <f>SUM(C414:C419)</f>
        <v>1</v>
      </c>
      <c r="D420" s="1386">
        <f>SUM(D414:D419)</f>
        <v>1380</v>
      </c>
      <c r="E420" s="717">
        <f>SUM(E414:E419)</f>
        <v>1</v>
      </c>
      <c r="F420" s="1301"/>
      <c r="G420" s="1301"/>
      <c r="H420" s="1301"/>
      <c r="I420" s="1301"/>
      <c r="J420" s="1301"/>
      <c r="K420" s="1301"/>
      <c r="L420" s="1301"/>
      <c r="M420" s="1301"/>
      <c r="N420" s="1301"/>
      <c r="O420" s="1301"/>
      <c r="P420" s="1301"/>
      <c r="Q420" s="1301"/>
    </row>
    <row r="421" spans="1:17" s="33" customFormat="1" ht="15" hidden="1" customHeight="1" thickBot="1" x14ac:dyDescent="0.3">
      <c r="A421" s="2127" t="s">
        <v>559</v>
      </c>
      <c r="B421" s="2128"/>
      <c r="C421" s="2128"/>
      <c r="D421" s="2128"/>
      <c r="E421" s="2129"/>
      <c r="G421" s="1301"/>
      <c r="H421" s="1301"/>
      <c r="I421" s="1301"/>
      <c r="J421" s="1301"/>
      <c r="K421" s="1301"/>
      <c r="L421" s="1301"/>
      <c r="M421" s="1301"/>
      <c r="N421" s="1301"/>
      <c r="O421" s="1301"/>
      <c r="P421" s="1301"/>
      <c r="Q421" s="1301"/>
    </row>
    <row r="422" spans="1:17" s="197" customFormat="1" ht="15" hidden="1" customHeight="1" thickBot="1" x14ac:dyDescent="0.3">
      <c r="A422" s="724" t="s">
        <v>560</v>
      </c>
      <c r="B422" s="2389" t="s">
        <v>597</v>
      </c>
      <c r="C422" s="2390"/>
      <c r="D422" s="2389" t="s">
        <v>598</v>
      </c>
      <c r="E422" s="2390"/>
      <c r="F422" s="1301"/>
      <c r="G422" s="1301"/>
      <c r="H422" s="1301"/>
      <c r="I422" s="1301"/>
      <c r="J422" s="1301"/>
      <c r="K422" s="1301"/>
      <c r="L422" s="1301"/>
      <c r="M422" s="1301"/>
      <c r="N422" s="1301"/>
      <c r="O422" s="1301"/>
      <c r="P422" s="1301"/>
      <c r="Q422" s="1301"/>
    </row>
    <row r="423" spans="1:17" s="197" customFormat="1" ht="15" hidden="1" customHeight="1" thickBot="1" x14ac:dyDescent="0.3">
      <c r="A423" s="2127" t="s">
        <v>562</v>
      </c>
      <c r="B423" s="2128"/>
      <c r="C423" s="2128"/>
      <c r="D423" s="2128"/>
      <c r="E423" s="2129"/>
      <c r="F423" s="1301"/>
      <c r="G423" s="1301"/>
      <c r="H423" s="1301"/>
      <c r="I423" s="1301"/>
      <c r="J423" s="1301"/>
      <c r="K423" s="1301"/>
      <c r="L423" s="1301"/>
      <c r="M423" s="1301"/>
      <c r="N423" s="1301"/>
      <c r="O423" s="1301"/>
      <c r="P423" s="1301"/>
      <c r="Q423" s="1301"/>
    </row>
    <row r="424" spans="1:17" s="197" customFormat="1" ht="14.45" hidden="1" customHeight="1" x14ac:dyDescent="0.25">
      <c r="A424" s="1781" t="s">
        <v>563</v>
      </c>
      <c r="B424" s="1761">
        <v>1462</v>
      </c>
      <c r="C424" s="716">
        <f>SUM(B424/B427)</f>
        <v>0.53651376146788987</v>
      </c>
      <c r="D424" s="1761">
        <v>643</v>
      </c>
      <c r="E424" s="716">
        <f>SUM(D424/D427)</f>
        <v>0.46594202898550724</v>
      </c>
      <c r="F424" s="1301"/>
      <c r="G424" s="1301"/>
      <c r="H424" s="1301"/>
      <c r="I424" s="1301"/>
      <c r="J424" s="1301"/>
      <c r="K424" s="1301"/>
      <c r="L424" s="1301"/>
      <c r="M424" s="1301"/>
      <c r="N424" s="1301"/>
      <c r="O424" s="1301"/>
      <c r="P424" s="1301"/>
      <c r="Q424" s="1301"/>
    </row>
    <row r="425" spans="1:17" s="197" customFormat="1" ht="14.45" hidden="1" customHeight="1" x14ac:dyDescent="0.25">
      <c r="A425" s="97" t="s">
        <v>564</v>
      </c>
      <c r="B425" s="1779">
        <v>107</v>
      </c>
      <c r="C425" s="338">
        <f>SUM(B425/B427)</f>
        <v>3.9266055045871558E-2</v>
      </c>
      <c r="D425" s="1779">
        <v>68</v>
      </c>
      <c r="E425" s="338">
        <f>SUM(D425/D427)</f>
        <v>4.9275362318840582E-2</v>
      </c>
      <c r="F425" s="1301"/>
      <c r="G425" s="1301"/>
      <c r="H425" s="1301"/>
      <c r="I425" s="1301"/>
      <c r="J425" s="1301"/>
      <c r="K425" s="1301"/>
      <c r="L425" s="1301"/>
      <c r="M425" s="1301"/>
      <c r="N425" s="1301"/>
      <c r="O425" s="1301"/>
      <c r="P425" s="1301"/>
      <c r="Q425" s="1301"/>
    </row>
    <row r="426" spans="1:17" s="197" customFormat="1" ht="15" hidden="1" customHeight="1" thickBot="1" x14ac:dyDescent="0.3">
      <c r="A426" s="95" t="s">
        <v>565</v>
      </c>
      <c r="B426" s="339">
        <v>1156</v>
      </c>
      <c r="C426" s="596">
        <f>SUM(B426/B427)</f>
        <v>0.42422018348623852</v>
      </c>
      <c r="D426" s="339">
        <v>669</v>
      </c>
      <c r="E426" s="596">
        <f>SUM(D426/D427)</f>
        <v>0.48478260869565215</v>
      </c>
      <c r="F426" s="1301"/>
      <c r="G426" s="1301"/>
      <c r="H426" s="1301"/>
      <c r="I426" s="1301"/>
      <c r="J426" s="1301"/>
      <c r="K426" s="1301"/>
      <c r="L426" s="1301"/>
      <c r="M426" s="1301"/>
      <c r="N426" s="1301"/>
      <c r="O426" s="1301"/>
      <c r="P426" s="1301"/>
      <c r="Q426" s="1301"/>
    </row>
    <row r="427" spans="1:17" s="197" customFormat="1" ht="15.6" hidden="1" customHeight="1" thickTop="1" thickBot="1" x14ac:dyDescent="0.3">
      <c r="A427" s="123" t="s">
        <v>132</v>
      </c>
      <c r="B427" s="487">
        <f>SUM(B424:B426)</f>
        <v>2725</v>
      </c>
      <c r="C427" s="717">
        <f>SUM(C424:C426)</f>
        <v>1</v>
      </c>
      <c r="D427" s="487">
        <f>SUM(D424:D426)</f>
        <v>1380</v>
      </c>
      <c r="E427" s="717">
        <f>SUM(E424:E426)</f>
        <v>1</v>
      </c>
      <c r="F427" s="1301"/>
      <c r="G427" s="1301"/>
      <c r="H427" s="1301"/>
      <c r="I427" s="1301"/>
      <c r="J427" s="1301"/>
      <c r="K427" s="1301"/>
      <c r="L427" s="1301"/>
      <c r="M427" s="1301"/>
      <c r="N427" s="1301"/>
      <c r="O427" s="1301"/>
      <c r="P427" s="1301"/>
      <c r="Q427" s="1301"/>
    </row>
    <row r="428" spans="1:17" s="197" customFormat="1" ht="15" hidden="1" customHeight="1" thickBot="1" x14ac:dyDescent="0.3">
      <c r="A428" s="2127" t="s">
        <v>566</v>
      </c>
      <c r="B428" s="2128"/>
      <c r="C428" s="2128"/>
      <c r="D428" s="2128"/>
      <c r="E428" s="2129"/>
      <c r="F428" s="1301"/>
      <c r="G428" s="1301"/>
      <c r="H428" s="1301"/>
      <c r="I428" s="1301"/>
      <c r="J428" s="1301"/>
      <c r="K428" s="1301"/>
      <c r="L428" s="1301"/>
      <c r="M428" s="1301"/>
      <c r="N428" s="1301"/>
      <c r="O428" s="1301"/>
      <c r="P428" s="1301"/>
      <c r="Q428" s="1301"/>
    </row>
    <row r="429" spans="1:17" s="197" customFormat="1" ht="14.45" hidden="1" customHeight="1" x14ac:dyDescent="0.25">
      <c r="A429" s="1781" t="s">
        <v>567</v>
      </c>
      <c r="B429" s="1761">
        <v>58</v>
      </c>
      <c r="C429" s="594">
        <f>SUM(B429/B436)</f>
        <v>2.1284403669724769E-2</v>
      </c>
      <c r="D429" s="773"/>
      <c r="E429" s="722"/>
      <c r="F429" s="1301"/>
      <c r="G429" s="1301"/>
      <c r="H429" s="1301"/>
      <c r="I429" s="1301"/>
      <c r="J429" s="1301"/>
      <c r="K429" s="1301"/>
      <c r="L429" s="1301"/>
      <c r="M429" s="1301"/>
      <c r="N429" s="1301"/>
      <c r="O429" s="1301"/>
      <c r="P429" s="1301"/>
      <c r="Q429" s="1301"/>
    </row>
    <row r="430" spans="1:17" s="197" customFormat="1" ht="14.45" hidden="1" customHeight="1" x14ac:dyDescent="0.25">
      <c r="A430" s="94" t="s">
        <v>568</v>
      </c>
      <c r="B430" s="1779">
        <v>2661</v>
      </c>
      <c r="C430" s="595">
        <f>SUM(B430/B436)</f>
        <v>0.97651376146788993</v>
      </c>
      <c r="D430" s="774"/>
      <c r="E430" s="405"/>
      <c r="F430" s="1301"/>
      <c r="G430" s="1301"/>
      <c r="H430" s="1301"/>
      <c r="I430" s="1301"/>
      <c r="J430" s="1301"/>
      <c r="K430" s="1301"/>
      <c r="L430" s="1301"/>
      <c r="M430" s="1301"/>
      <c r="N430" s="1301"/>
      <c r="O430" s="1301"/>
      <c r="P430" s="1301"/>
      <c r="Q430" s="1301"/>
    </row>
    <row r="431" spans="1:17" s="197" customFormat="1" ht="14.45" hidden="1" customHeight="1" x14ac:dyDescent="0.25">
      <c r="A431" s="94" t="s">
        <v>569</v>
      </c>
      <c r="B431" s="1779">
        <v>6</v>
      </c>
      <c r="C431" s="595">
        <f>SUM(B431/B436)</f>
        <v>2.2018348623853213E-3</v>
      </c>
      <c r="D431" s="774"/>
      <c r="E431" s="405"/>
      <c r="F431" s="1301"/>
      <c r="G431" s="1301"/>
      <c r="H431" s="1301"/>
      <c r="I431" s="1301"/>
      <c r="J431" s="1301"/>
      <c r="K431" s="1301"/>
      <c r="L431" s="1301"/>
      <c r="M431" s="1301"/>
      <c r="N431" s="1301"/>
      <c r="O431" s="1301"/>
      <c r="P431" s="1301"/>
      <c r="Q431" s="1301"/>
    </row>
    <row r="432" spans="1:17" s="197" customFormat="1" ht="14.45" hidden="1" customHeight="1" x14ac:dyDescent="0.25">
      <c r="A432" s="94" t="s">
        <v>570</v>
      </c>
      <c r="B432" s="1779">
        <v>0</v>
      </c>
      <c r="C432" s="595">
        <f>SUM(B432/B436)</f>
        <v>0</v>
      </c>
      <c r="D432" s="774"/>
      <c r="E432" s="405"/>
      <c r="F432" s="1301"/>
      <c r="G432" s="1301"/>
      <c r="H432" s="1301"/>
      <c r="I432" s="1301"/>
      <c r="J432" s="1301"/>
      <c r="K432" s="1301"/>
      <c r="L432" s="1301"/>
      <c r="M432" s="1301"/>
      <c r="N432" s="1301"/>
      <c r="O432" s="1301"/>
      <c r="P432" s="1301"/>
      <c r="Q432" s="1301"/>
    </row>
    <row r="433" spans="1:17" s="197" customFormat="1" ht="14.45" hidden="1" customHeight="1" x14ac:dyDescent="0.25">
      <c r="A433" s="94" t="s">
        <v>571</v>
      </c>
      <c r="B433" s="1779">
        <v>0</v>
      </c>
      <c r="C433" s="595">
        <f>SUM(B433/B436)</f>
        <v>0</v>
      </c>
      <c r="D433" s="774"/>
      <c r="E433" s="405"/>
      <c r="F433" s="1301"/>
      <c r="G433" s="1301"/>
      <c r="H433" s="1301"/>
      <c r="I433" s="1301"/>
      <c r="J433" s="1301"/>
      <c r="K433" s="1301"/>
      <c r="L433" s="1301"/>
      <c r="M433" s="1301"/>
      <c r="N433" s="1301"/>
      <c r="O433" s="1301"/>
      <c r="P433" s="1301"/>
      <c r="Q433" s="1301"/>
    </row>
    <row r="434" spans="1:17" s="197" customFormat="1" ht="14.45" hidden="1" customHeight="1" x14ac:dyDescent="0.25">
      <c r="A434" s="94" t="s">
        <v>572</v>
      </c>
      <c r="B434" s="1779">
        <v>0</v>
      </c>
      <c r="C434" s="595">
        <f>SUM(B434/B436)</f>
        <v>0</v>
      </c>
      <c r="D434" s="774"/>
      <c r="E434" s="405"/>
      <c r="F434" s="1301"/>
      <c r="G434" s="1301"/>
      <c r="H434" s="1301"/>
      <c r="I434" s="1301"/>
      <c r="J434" s="1301"/>
      <c r="K434" s="1301"/>
      <c r="L434" s="1301"/>
      <c r="M434" s="1301"/>
      <c r="N434" s="1301"/>
      <c r="O434" s="1301"/>
      <c r="P434" s="1301"/>
      <c r="Q434" s="1301"/>
    </row>
    <row r="435" spans="1:17" s="197" customFormat="1" ht="15" hidden="1" customHeight="1" thickBot="1" x14ac:dyDescent="0.3">
      <c r="A435" s="111" t="s">
        <v>573</v>
      </c>
      <c r="B435" s="339">
        <v>0</v>
      </c>
      <c r="C435" s="596">
        <f>SUM(B435/B436)</f>
        <v>0</v>
      </c>
      <c r="D435" s="774"/>
      <c r="E435" s="405"/>
      <c r="F435" s="1301"/>
      <c r="G435" s="1301"/>
      <c r="H435" s="1301"/>
      <c r="I435" s="1301"/>
      <c r="J435" s="1301"/>
      <c r="K435" s="1301"/>
      <c r="L435" s="1301"/>
      <c r="M435" s="1301"/>
      <c r="N435" s="1301"/>
      <c r="O435" s="1301"/>
      <c r="P435" s="1301"/>
      <c r="Q435" s="1301"/>
    </row>
    <row r="436" spans="1:17" s="197" customFormat="1" ht="15.6" hidden="1" customHeight="1" thickTop="1" thickBot="1" x14ac:dyDescent="0.3">
      <c r="A436" s="125" t="s">
        <v>132</v>
      </c>
      <c r="B436" s="487">
        <f>SUM(B429:B435)</f>
        <v>2725</v>
      </c>
      <c r="C436" s="1387">
        <f>SUM(C429:C435)</f>
        <v>1</v>
      </c>
      <c r="D436" s="775"/>
      <c r="E436" s="719"/>
      <c r="F436" s="1301"/>
      <c r="G436" s="1301"/>
      <c r="H436" s="1301"/>
      <c r="I436" s="1301"/>
      <c r="J436" s="1301"/>
      <c r="K436" s="1301"/>
      <c r="L436" s="1301"/>
      <c r="M436" s="1301"/>
      <c r="N436" s="1301"/>
      <c r="O436" s="1301"/>
      <c r="P436" s="1301"/>
      <c r="Q436" s="1301"/>
    </row>
    <row r="437" spans="1:17" s="197" customFormat="1" ht="15" hidden="1" customHeight="1" thickBot="1" x14ac:dyDescent="0.3">
      <c r="A437" s="2127" t="s">
        <v>574</v>
      </c>
      <c r="B437" s="2128"/>
      <c r="C437" s="2128"/>
      <c r="D437" s="2128"/>
      <c r="E437" s="2129"/>
    </row>
    <row r="438" spans="1:17" s="197" customFormat="1" ht="14.45" hidden="1" customHeight="1" x14ac:dyDescent="0.25">
      <c r="A438" s="1781" t="s">
        <v>575</v>
      </c>
      <c r="B438" s="1761">
        <v>474</v>
      </c>
      <c r="C438" s="594">
        <f>SUM(B438/B442)</f>
        <v>0.17394495412844035</v>
      </c>
      <c r="D438" s="773"/>
      <c r="E438" s="722"/>
    </row>
    <row r="439" spans="1:17" s="197" customFormat="1" ht="14.45" hidden="1" customHeight="1" x14ac:dyDescent="0.25">
      <c r="A439" s="94" t="s">
        <v>576</v>
      </c>
      <c r="B439" s="1779">
        <v>18</v>
      </c>
      <c r="C439" s="595">
        <f>SUM(B439/B442)</f>
        <v>6.6055045871559635E-3</v>
      </c>
      <c r="D439" s="405"/>
      <c r="E439" s="405"/>
    </row>
    <row r="440" spans="1:17" s="197" customFormat="1" ht="14.45" hidden="1" customHeight="1" x14ac:dyDescent="0.25">
      <c r="A440" s="94" t="s">
        <v>577</v>
      </c>
      <c r="B440" s="1779">
        <v>2229</v>
      </c>
      <c r="C440" s="595">
        <f>SUM(B440/B442)</f>
        <v>0.81798165137614676</v>
      </c>
      <c r="D440" s="405"/>
      <c r="E440" s="405"/>
    </row>
    <row r="441" spans="1:17" s="197" customFormat="1" ht="15" hidden="1" customHeight="1" thickBot="1" x14ac:dyDescent="0.3">
      <c r="A441" s="111" t="s">
        <v>578</v>
      </c>
      <c r="B441" s="339">
        <v>4</v>
      </c>
      <c r="C441" s="596">
        <f>SUM(B441/B442)</f>
        <v>1.4678899082568807E-3</v>
      </c>
      <c r="D441" s="405"/>
      <c r="E441" s="405"/>
    </row>
    <row r="442" spans="1:17" s="197" customFormat="1" ht="15.6" hidden="1" customHeight="1" thickTop="1" thickBot="1" x14ac:dyDescent="0.3">
      <c r="A442" s="125" t="s">
        <v>132</v>
      </c>
      <c r="B442" s="487">
        <f>SUM(B438:B441)</f>
        <v>2725</v>
      </c>
      <c r="C442" s="717">
        <f>SUM(C438:C441)</f>
        <v>0.99999999999999989</v>
      </c>
      <c r="D442" s="719"/>
      <c r="E442" s="719"/>
    </row>
    <row r="443" spans="1:17" s="197" customFormat="1" ht="15" hidden="1" customHeight="1" thickBot="1" x14ac:dyDescent="0.3">
      <c r="A443" s="2127" t="s">
        <v>579</v>
      </c>
      <c r="B443" s="2128"/>
      <c r="C443" s="2128"/>
      <c r="D443" s="2128"/>
      <c r="E443" s="2129"/>
    </row>
    <row r="444" spans="1:17" s="197" customFormat="1" ht="14.45" hidden="1" customHeight="1" x14ac:dyDescent="0.25">
      <c r="A444" s="1781" t="s">
        <v>580</v>
      </c>
      <c r="B444" s="1761">
        <v>1529</v>
      </c>
      <c r="C444" s="1782">
        <f>SUM(B444/B447)</f>
        <v>0.56110091743119261</v>
      </c>
      <c r="D444" s="722"/>
      <c r="E444" s="722"/>
    </row>
    <row r="445" spans="1:17" s="197" customFormat="1" ht="14.45" hidden="1" customHeight="1" x14ac:dyDescent="0.25">
      <c r="A445" s="94" t="s">
        <v>581</v>
      </c>
      <c r="B445" s="1779">
        <v>109</v>
      </c>
      <c r="C445" s="1782">
        <f>SUM(B445/B447)</f>
        <v>0.04</v>
      </c>
      <c r="D445" s="405"/>
      <c r="E445" s="405"/>
    </row>
    <row r="446" spans="1:17" s="197" customFormat="1" ht="15" hidden="1" customHeight="1" thickBot="1" x14ac:dyDescent="0.3">
      <c r="A446" s="111" t="s">
        <v>582</v>
      </c>
      <c r="B446" s="339">
        <v>1087</v>
      </c>
      <c r="C446" s="596">
        <f>SUM(B446/B447)</f>
        <v>0.39889908256880735</v>
      </c>
      <c r="D446" s="405"/>
      <c r="E446" s="405"/>
    </row>
    <row r="447" spans="1:17" s="197" customFormat="1" ht="15.6" hidden="1" customHeight="1" thickTop="1" thickBot="1" x14ac:dyDescent="0.3">
      <c r="A447" s="35" t="s">
        <v>132</v>
      </c>
      <c r="B447" s="341">
        <f>SUM(B444:B446)</f>
        <v>2725</v>
      </c>
      <c r="C447" s="1388">
        <f>SUM(C444:C446)</f>
        <v>1</v>
      </c>
      <c r="D447" s="405"/>
      <c r="E447" s="405"/>
    </row>
    <row r="448" spans="1:17" s="197" customFormat="1" ht="14.45" hidden="1" customHeight="1" x14ac:dyDescent="0.25">
      <c r="A448" s="1301"/>
      <c r="B448" s="1301"/>
      <c r="C448" s="1301"/>
      <c r="D448" s="1301"/>
      <c r="E448" s="1301"/>
    </row>
    <row r="449" spans="1:5" s="197" customFormat="1" ht="15" hidden="1" customHeight="1" thickBot="1" x14ac:dyDescent="0.3">
      <c r="A449" s="1301"/>
      <c r="B449" s="1301"/>
      <c r="C449" s="1301"/>
      <c r="D449" s="1301"/>
      <c r="E449" s="1301"/>
    </row>
    <row r="450" spans="1:5" s="197" customFormat="1" ht="18.95" hidden="1" customHeight="1" thickBot="1" x14ac:dyDescent="0.35">
      <c r="A450" s="2194" t="s">
        <v>551</v>
      </c>
      <c r="B450" s="2195"/>
      <c r="C450" s="2195"/>
      <c r="D450" s="2195"/>
      <c r="E450" s="2196"/>
    </row>
    <row r="451" spans="1:5" s="197" customFormat="1" ht="15.95" hidden="1" customHeight="1" thickBot="1" x14ac:dyDescent="0.3">
      <c r="A451" s="2382" t="s">
        <v>424</v>
      </c>
      <c r="B451" s="2383"/>
      <c r="C451" s="2383"/>
      <c r="D451" s="2383"/>
      <c r="E451" s="2384"/>
    </row>
    <row r="452" spans="1:5" s="197" customFormat="1" ht="15" hidden="1" customHeight="1" thickBot="1" x14ac:dyDescent="0.3">
      <c r="A452" s="285"/>
      <c r="B452" s="2385" t="s">
        <v>553</v>
      </c>
      <c r="C452" s="2386"/>
      <c r="D452" s="2385" t="s">
        <v>554</v>
      </c>
      <c r="E452" s="2386"/>
    </row>
    <row r="453" spans="1:5" s="197" customFormat="1" ht="15" hidden="1" customHeight="1" thickBot="1" x14ac:dyDescent="0.3">
      <c r="A453" s="138"/>
      <c r="B453" s="177" t="s">
        <v>555</v>
      </c>
      <c r="C453" s="176" t="s">
        <v>272</v>
      </c>
      <c r="D453" s="177" t="s">
        <v>555</v>
      </c>
      <c r="E453" s="176" t="s">
        <v>272</v>
      </c>
    </row>
    <row r="454" spans="1:5" s="197" customFormat="1" ht="15" hidden="1" customHeight="1" thickBot="1" x14ac:dyDescent="0.3">
      <c r="A454" s="2127" t="s">
        <v>599</v>
      </c>
      <c r="B454" s="2128"/>
      <c r="C454" s="2128"/>
      <c r="D454" s="2128"/>
      <c r="E454" s="2129"/>
    </row>
    <row r="455" spans="1:5" s="197" customFormat="1" ht="14.45" hidden="1" customHeight="1" x14ac:dyDescent="0.25">
      <c r="A455" s="93" t="s">
        <v>276</v>
      </c>
      <c r="B455" s="1081">
        <v>241</v>
      </c>
      <c r="C455" s="315">
        <f>SUM(B455/B463)</f>
        <v>8.6535008976660679E-2</v>
      </c>
      <c r="D455" s="1081">
        <v>99</v>
      </c>
      <c r="E455" s="315">
        <f>SUM(D455/D463)</f>
        <v>7.5399847677075402E-2</v>
      </c>
    </row>
    <row r="456" spans="1:5" s="197" customFormat="1" ht="14.45" hidden="1" customHeight="1" x14ac:dyDescent="0.25">
      <c r="A456" s="94" t="s">
        <v>277</v>
      </c>
      <c r="B456" s="941">
        <v>672</v>
      </c>
      <c r="C456" s="316">
        <f>SUM(B456/B463)</f>
        <v>0.24129263913824056</v>
      </c>
      <c r="D456" s="941">
        <v>184</v>
      </c>
      <c r="E456" s="316">
        <f>SUM(D456/D463)</f>
        <v>0.14013709063214014</v>
      </c>
    </row>
    <row r="457" spans="1:5" s="197" customFormat="1" ht="14.45" hidden="1" customHeight="1" x14ac:dyDescent="0.25">
      <c r="A457" s="94" t="s">
        <v>278</v>
      </c>
      <c r="B457" s="941">
        <v>610</v>
      </c>
      <c r="C457" s="316">
        <f>SUM(B457/B463)</f>
        <v>0.21903052064631956</v>
      </c>
      <c r="D457" s="941">
        <v>191</v>
      </c>
      <c r="E457" s="316">
        <f>SUM(D457/D463)</f>
        <v>0.14546839299314546</v>
      </c>
    </row>
    <row r="458" spans="1:5" s="197" customFormat="1" ht="14.45" hidden="1" customHeight="1" x14ac:dyDescent="0.25">
      <c r="A458" s="94" t="s">
        <v>279</v>
      </c>
      <c r="B458" s="941">
        <v>571</v>
      </c>
      <c r="C458" s="316">
        <f>SUM(B458/B463)</f>
        <v>0.20502692998204669</v>
      </c>
      <c r="D458" s="941">
        <v>269</v>
      </c>
      <c r="E458" s="316">
        <f>SUM(D458/D463)</f>
        <v>0.20487433358720489</v>
      </c>
    </row>
    <row r="459" spans="1:5" s="197" customFormat="1" ht="14.45" hidden="1" customHeight="1" x14ac:dyDescent="0.25">
      <c r="A459" s="94" t="s">
        <v>280</v>
      </c>
      <c r="B459" s="941">
        <v>330</v>
      </c>
      <c r="C459" s="316">
        <f>SUM(B459/B463)</f>
        <v>0.118491921005386</v>
      </c>
      <c r="D459" s="941">
        <v>234</v>
      </c>
      <c r="E459" s="316">
        <f>SUM(D459/D463)</f>
        <v>0.17821782178217821</v>
      </c>
    </row>
    <row r="460" spans="1:5" s="197" customFormat="1" ht="14.45" hidden="1" customHeight="1" x14ac:dyDescent="0.25">
      <c r="A460" s="94" t="s">
        <v>281</v>
      </c>
      <c r="B460" s="941">
        <v>285</v>
      </c>
      <c r="C460" s="316">
        <f>SUM(B460/B463)</f>
        <v>0.10233393177737882</v>
      </c>
      <c r="D460" s="941">
        <v>268</v>
      </c>
      <c r="E460" s="316">
        <f>SUM(D460/D463)</f>
        <v>0.2041127189642041</v>
      </c>
    </row>
    <row r="461" spans="1:5" s="197" customFormat="1" ht="14.45" hidden="1" customHeight="1" x14ac:dyDescent="0.25">
      <c r="A461" s="94" t="s">
        <v>282</v>
      </c>
      <c r="B461" s="941">
        <v>76</v>
      </c>
      <c r="C461" s="316">
        <f>SUM(B461/B463)</f>
        <v>2.7289048473967684E-2</v>
      </c>
      <c r="D461" s="941">
        <v>67</v>
      </c>
      <c r="E461" s="316">
        <f>SUM(D461/D463)</f>
        <v>5.1028179741051026E-2</v>
      </c>
    </row>
    <row r="462" spans="1:5" s="197" customFormat="1" ht="15" hidden="1" customHeight="1" thickBot="1" x14ac:dyDescent="0.3">
      <c r="A462" s="95" t="s">
        <v>401</v>
      </c>
      <c r="B462" s="943">
        <v>0</v>
      </c>
      <c r="C462" s="317">
        <f>SUM(B462/B463)</f>
        <v>0</v>
      </c>
      <c r="D462" s="943">
        <v>1</v>
      </c>
      <c r="E462" s="317">
        <f>SUM(D462/D463)</f>
        <v>7.6161462300076163E-4</v>
      </c>
    </row>
    <row r="463" spans="1:5" s="197" customFormat="1" ht="15.6" hidden="1" customHeight="1" thickTop="1" thickBot="1" x14ac:dyDescent="0.3">
      <c r="A463" s="34" t="s">
        <v>402</v>
      </c>
      <c r="B463" s="388">
        <v>2785</v>
      </c>
      <c r="C463" s="203">
        <f>SUM(B463/B463)</f>
        <v>1</v>
      </c>
      <c r="D463" s="388">
        <f>SUM(D455:D462)</f>
        <v>1313</v>
      </c>
      <c r="E463" s="203">
        <f>SUM(E455:E462)</f>
        <v>0.99999999999999989</v>
      </c>
    </row>
    <row r="464" spans="1:5" s="33" customFormat="1" ht="15" hidden="1" customHeight="1" thickBot="1" x14ac:dyDescent="0.25">
      <c r="A464" s="2127" t="s">
        <v>600</v>
      </c>
      <c r="B464" s="2128"/>
      <c r="C464" s="2128"/>
      <c r="D464" s="2128"/>
      <c r="E464" s="2129"/>
    </row>
    <row r="465" spans="1:5" s="197" customFormat="1" ht="14.45" hidden="1" customHeight="1" x14ac:dyDescent="0.25">
      <c r="A465" s="93" t="s">
        <v>286</v>
      </c>
      <c r="B465" s="1081">
        <v>426</v>
      </c>
      <c r="C465" s="318">
        <f>SUM(B465/B471)</f>
        <v>0.15296229802513464</v>
      </c>
      <c r="D465" s="1081">
        <v>233</v>
      </c>
      <c r="E465" s="318">
        <f>SUM(D465/D471)</f>
        <v>0.17745620715917745</v>
      </c>
    </row>
    <row r="466" spans="1:5" s="197" customFormat="1" ht="14.45" hidden="1" customHeight="1" x14ac:dyDescent="0.25">
      <c r="A466" s="94" t="s">
        <v>287</v>
      </c>
      <c r="B466" s="941">
        <v>203</v>
      </c>
      <c r="C466" s="319">
        <f>SUM(B466/B471)</f>
        <v>7.2890484739676839E-2</v>
      </c>
      <c r="D466" s="941">
        <v>84</v>
      </c>
      <c r="E466" s="319">
        <f>SUM(D466/D471)</f>
        <v>6.397562833206398E-2</v>
      </c>
    </row>
    <row r="467" spans="1:5" s="197" customFormat="1" ht="14.45" hidden="1" customHeight="1" x14ac:dyDescent="0.25">
      <c r="A467" s="94" t="s">
        <v>288</v>
      </c>
      <c r="B467" s="941">
        <v>31</v>
      </c>
      <c r="C467" s="319">
        <f>SUM(B467/B471)</f>
        <v>1.1131059245960502E-2</v>
      </c>
      <c r="D467" s="941">
        <v>11</v>
      </c>
      <c r="E467" s="319">
        <f>SUM(D467/D471)</f>
        <v>8.3777608530083772E-3</v>
      </c>
    </row>
    <row r="468" spans="1:5" s="197" customFormat="1" ht="14.45" hidden="1" customHeight="1" x14ac:dyDescent="0.25">
      <c r="A468" s="94" t="s">
        <v>289</v>
      </c>
      <c r="B468" s="941">
        <v>919</v>
      </c>
      <c r="C468" s="319">
        <f>SUM(B468/B471)</f>
        <v>0.32998204667863557</v>
      </c>
      <c r="D468" s="941">
        <v>415</v>
      </c>
      <c r="E468" s="319">
        <f>SUM(D468/D471)</f>
        <v>0.31607006854531605</v>
      </c>
    </row>
    <row r="469" spans="1:5" s="197" customFormat="1" ht="14.45" hidden="1" customHeight="1" x14ac:dyDescent="0.25">
      <c r="A469" s="94" t="s">
        <v>290</v>
      </c>
      <c r="B469" s="941">
        <v>992</v>
      </c>
      <c r="C469" s="319">
        <f>SUM(B469/B471)</f>
        <v>0.35619389587073608</v>
      </c>
      <c r="D469" s="941">
        <v>503</v>
      </c>
      <c r="E469" s="319">
        <f>SUM(D469/D471)</f>
        <v>0.38309215536938307</v>
      </c>
    </row>
    <row r="470" spans="1:5" s="197" customFormat="1" ht="15" hidden="1" customHeight="1" thickBot="1" x14ac:dyDescent="0.3">
      <c r="A470" s="111" t="s">
        <v>291</v>
      </c>
      <c r="B470" s="943">
        <v>214</v>
      </c>
      <c r="C470" s="320">
        <f>SUM(B470/B471)</f>
        <v>7.6840215439856377E-2</v>
      </c>
      <c r="D470" s="943">
        <v>67</v>
      </c>
      <c r="E470" s="320">
        <f>SUM(D470/D471)</f>
        <v>5.1028179741051026E-2</v>
      </c>
    </row>
    <row r="471" spans="1:5" s="197" customFormat="1" ht="15.6" hidden="1" customHeight="1" thickTop="1" thickBot="1" x14ac:dyDescent="0.3">
      <c r="A471" s="125" t="s">
        <v>558</v>
      </c>
      <c r="B471" s="124">
        <f>SUM(B465:B470)</f>
        <v>2785</v>
      </c>
      <c r="C471" s="718">
        <f>SUM(B471/B471)</f>
        <v>1</v>
      </c>
      <c r="D471" s="124">
        <f>SUM(D465:D470)</f>
        <v>1313</v>
      </c>
      <c r="E471" s="718">
        <f>SUM(E465:E470)</f>
        <v>1</v>
      </c>
    </row>
    <row r="472" spans="1:5" s="33" customFormat="1" ht="15" hidden="1" customHeight="1" thickBot="1" x14ac:dyDescent="0.25">
      <c r="A472" s="2127" t="s">
        <v>601</v>
      </c>
      <c r="B472" s="2128"/>
      <c r="C472" s="2128"/>
      <c r="D472" s="2128"/>
      <c r="E472" s="2129"/>
    </row>
    <row r="473" spans="1:5" s="197" customFormat="1" ht="15" hidden="1" customHeight="1" thickBot="1" x14ac:dyDescent="0.3">
      <c r="A473" s="724" t="s">
        <v>560</v>
      </c>
      <c r="B473" s="2398" t="s">
        <v>602</v>
      </c>
      <c r="C473" s="2399"/>
      <c r="D473" s="2398" t="s">
        <v>603</v>
      </c>
      <c r="E473" s="2399"/>
    </row>
    <row r="474" spans="1:5" s="197" customFormat="1" ht="15" hidden="1" customHeight="1" thickBot="1" x14ac:dyDescent="0.3">
      <c r="A474" s="2127" t="s">
        <v>604</v>
      </c>
      <c r="B474" s="2128"/>
      <c r="C474" s="2128"/>
      <c r="D474" s="2128"/>
      <c r="E474" s="2129"/>
    </row>
    <row r="475" spans="1:5" s="197" customFormat="1" ht="14.45" hidden="1" customHeight="1" x14ac:dyDescent="0.25">
      <c r="A475" s="1781" t="s">
        <v>563</v>
      </c>
      <c r="B475" s="1119">
        <v>1553</v>
      </c>
      <c r="C475" s="322">
        <f>SUM(B475/B478)</f>
        <v>0.55763016157989231</v>
      </c>
      <c r="D475" s="1119">
        <v>674</v>
      </c>
      <c r="E475" s="322">
        <f>SUM(D475/D478)</f>
        <v>0.5133282559025133</v>
      </c>
    </row>
    <row r="476" spans="1:5" s="197" customFormat="1" ht="14.45" hidden="1" customHeight="1" x14ac:dyDescent="0.25">
      <c r="A476" s="97" t="s">
        <v>564</v>
      </c>
      <c r="B476" s="941">
        <v>134</v>
      </c>
      <c r="C476" s="316">
        <f>SUM(B476/B478)</f>
        <v>4.8114901256732498E-2</v>
      </c>
      <c r="D476" s="941">
        <v>50</v>
      </c>
      <c r="E476" s="316">
        <f>SUM(D476/D478)</f>
        <v>3.8080731150038079E-2</v>
      </c>
    </row>
    <row r="477" spans="1:5" s="197" customFormat="1" ht="15" hidden="1" customHeight="1" thickBot="1" x14ac:dyDescent="0.3">
      <c r="A477" s="95" t="s">
        <v>565</v>
      </c>
      <c r="B477" s="943">
        <v>1098</v>
      </c>
      <c r="C477" s="320">
        <f>SUM(B477/B478)</f>
        <v>0.39425493716337523</v>
      </c>
      <c r="D477" s="943">
        <v>589</v>
      </c>
      <c r="E477" s="320">
        <f>SUM(D477/D478)</f>
        <v>0.44859101294744858</v>
      </c>
    </row>
    <row r="478" spans="1:5" s="197" customFormat="1" ht="15.6" hidden="1" customHeight="1" thickTop="1" thickBot="1" x14ac:dyDescent="0.3">
      <c r="A478" s="123" t="s">
        <v>132</v>
      </c>
      <c r="B478" s="204">
        <f>SUM(B475:B477)</f>
        <v>2785</v>
      </c>
      <c r="C478" s="718">
        <f>SUM(C475:C477)</f>
        <v>1</v>
      </c>
      <c r="D478" s="204">
        <f>SUM(D475:D477)</f>
        <v>1313</v>
      </c>
      <c r="E478" s="718">
        <f>SUM(E475:E477)</f>
        <v>1</v>
      </c>
    </row>
    <row r="479" spans="1:5" s="197" customFormat="1" ht="15" hidden="1" customHeight="1" thickBot="1" x14ac:dyDescent="0.3">
      <c r="A479" s="2127" t="s">
        <v>605</v>
      </c>
      <c r="B479" s="2128"/>
      <c r="C479" s="2128"/>
      <c r="D479" s="2128"/>
      <c r="E479" s="2129"/>
    </row>
    <row r="480" spans="1:5" s="197" customFormat="1" ht="14.45" hidden="1" customHeight="1" x14ac:dyDescent="0.25">
      <c r="A480" s="1781" t="s">
        <v>567</v>
      </c>
      <c r="B480" s="1119">
        <v>104</v>
      </c>
      <c r="C480" s="318">
        <f>SUM(B480/B487)</f>
        <v>3.734290843806104E-2</v>
      </c>
      <c r="D480" s="773"/>
      <c r="E480" s="722"/>
    </row>
    <row r="481" spans="1:5" s="197" customFormat="1" ht="14.45" hidden="1" customHeight="1" x14ac:dyDescent="0.25">
      <c r="A481" s="94" t="s">
        <v>568</v>
      </c>
      <c r="B481" s="941">
        <v>2680</v>
      </c>
      <c r="C481" s="319">
        <f>SUM(B481/B487)</f>
        <v>0.9622980251346499</v>
      </c>
      <c r="D481" s="774"/>
      <c r="E481" s="405"/>
    </row>
    <row r="482" spans="1:5" s="197" customFormat="1" ht="14.45" hidden="1" customHeight="1" x14ac:dyDescent="0.25">
      <c r="A482" s="94" t="s">
        <v>569</v>
      </c>
      <c r="B482" s="941">
        <v>1</v>
      </c>
      <c r="C482" s="319">
        <f>SUM(B482/B487)</f>
        <v>3.590664272890485E-4</v>
      </c>
      <c r="D482" s="774"/>
      <c r="E482" s="405"/>
    </row>
    <row r="483" spans="1:5" s="197" customFormat="1" ht="14.45" hidden="1" customHeight="1" x14ac:dyDescent="0.25">
      <c r="A483" s="94" t="s">
        <v>570</v>
      </c>
      <c r="B483" s="941">
        <v>0</v>
      </c>
      <c r="C483" s="319">
        <f>SUM(B483/B487)</f>
        <v>0</v>
      </c>
      <c r="D483" s="774"/>
      <c r="E483" s="405"/>
    </row>
    <row r="484" spans="1:5" s="197" customFormat="1" ht="14.45" hidden="1" customHeight="1" x14ac:dyDescent="0.25">
      <c r="A484" s="94" t="s">
        <v>571</v>
      </c>
      <c r="B484" s="941">
        <v>0</v>
      </c>
      <c r="C484" s="319">
        <f>SUM(B484/B487)</f>
        <v>0</v>
      </c>
      <c r="D484" s="774"/>
      <c r="E484" s="405"/>
    </row>
    <row r="485" spans="1:5" s="197" customFormat="1" ht="14.45" hidden="1" customHeight="1" x14ac:dyDescent="0.25">
      <c r="A485" s="94" t="s">
        <v>572</v>
      </c>
      <c r="B485" s="941">
        <v>0</v>
      </c>
      <c r="C485" s="319">
        <f>SUM(B485/B487)</f>
        <v>0</v>
      </c>
      <c r="D485" s="774"/>
      <c r="E485" s="405"/>
    </row>
    <row r="486" spans="1:5" s="197" customFormat="1" ht="15" hidden="1" customHeight="1" thickBot="1" x14ac:dyDescent="0.3">
      <c r="A486" s="111" t="s">
        <v>573</v>
      </c>
      <c r="B486" s="943">
        <v>0</v>
      </c>
      <c r="C486" s="320">
        <f>SUM(B486/B487)</f>
        <v>0</v>
      </c>
      <c r="D486" s="774"/>
      <c r="E486" s="405"/>
    </row>
    <row r="487" spans="1:5" s="197" customFormat="1" ht="15.6" hidden="1" customHeight="1" thickTop="1" thickBot="1" x14ac:dyDescent="0.3">
      <c r="A487" s="125" t="s">
        <v>132</v>
      </c>
      <c r="B487" s="204">
        <f>SUM(B480:B486)</f>
        <v>2785</v>
      </c>
      <c r="C487" s="776">
        <f>SUM(B487/B487)</f>
        <v>1</v>
      </c>
      <c r="D487" s="775"/>
      <c r="E487" s="719"/>
    </row>
    <row r="488" spans="1:5" s="197" customFormat="1" ht="15" hidden="1" customHeight="1" thickBot="1" x14ac:dyDescent="0.3">
      <c r="A488" s="2127" t="s">
        <v>606</v>
      </c>
      <c r="B488" s="2128"/>
      <c r="C488" s="2128"/>
      <c r="D488" s="2128"/>
      <c r="E488" s="2129"/>
    </row>
    <row r="489" spans="1:5" s="197" customFormat="1" ht="14.45" hidden="1" customHeight="1" x14ac:dyDescent="0.25">
      <c r="A489" s="1781" t="s">
        <v>575</v>
      </c>
      <c r="B489" s="1119">
        <v>510</v>
      </c>
      <c r="C489" s="318">
        <f>SUM(B489/B493)</f>
        <v>0.18312387791741472</v>
      </c>
      <c r="D489" s="773"/>
      <c r="E489" s="722"/>
    </row>
    <row r="490" spans="1:5" s="197" customFormat="1" ht="14.45" hidden="1" customHeight="1" x14ac:dyDescent="0.25">
      <c r="A490" s="94" t="s">
        <v>576</v>
      </c>
      <c r="B490" s="941">
        <v>25</v>
      </c>
      <c r="C490" s="319">
        <f>SUM(B490/B493)</f>
        <v>8.9766606822262122E-3</v>
      </c>
      <c r="D490" s="405"/>
      <c r="E490" s="405"/>
    </row>
    <row r="491" spans="1:5" s="197" customFormat="1" ht="14.45" hidden="1" customHeight="1" x14ac:dyDescent="0.25">
      <c r="A491" s="94" t="s">
        <v>577</v>
      </c>
      <c r="B491" s="941">
        <v>2243</v>
      </c>
      <c r="C491" s="319">
        <f>SUM(B491/B493)</f>
        <v>0.80538599640933572</v>
      </c>
      <c r="D491" s="405"/>
      <c r="E491" s="405"/>
    </row>
    <row r="492" spans="1:5" s="197" customFormat="1" ht="15" hidden="1" customHeight="1" thickBot="1" x14ac:dyDescent="0.3">
      <c r="A492" s="111" t="s">
        <v>578</v>
      </c>
      <c r="B492" s="943">
        <v>7</v>
      </c>
      <c r="C492" s="320">
        <f>SUM(B492/B493)</f>
        <v>2.5134649910233393E-3</v>
      </c>
      <c r="D492" s="405"/>
      <c r="E492" s="405"/>
    </row>
    <row r="493" spans="1:5" s="197" customFormat="1" ht="15.6" hidden="1" customHeight="1" thickTop="1" thickBot="1" x14ac:dyDescent="0.3">
      <c r="A493" s="125" t="s">
        <v>132</v>
      </c>
      <c r="B493" s="204">
        <f>SUM(B489:B492)</f>
        <v>2785</v>
      </c>
      <c r="C493" s="718">
        <f>SUM(B493/B493)</f>
        <v>1</v>
      </c>
      <c r="D493" s="719"/>
      <c r="E493" s="719"/>
    </row>
    <row r="494" spans="1:5" s="197" customFormat="1" ht="15" hidden="1" customHeight="1" thickBot="1" x14ac:dyDescent="0.3">
      <c r="A494" s="2127" t="s">
        <v>607</v>
      </c>
      <c r="B494" s="2128"/>
      <c r="C494" s="2128"/>
      <c r="D494" s="2128"/>
      <c r="E494" s="2129"/>
    </row>
    <row r="495" spans="1:5" s="197" customFormat="1" ht="14.45" hidden="1" customHeight="1" x14ac:dyDescent="0.25">
      <c r="A495" s="1781" t="s">
        <v>580</v>
      </c>
      <c r="B495" s="1119">
        <v>1526</v>
      </c>
      <c r="C495" s="721">
        <f>SUM(B495/B498)</f>
        <v>0.54793536804308796</v>
      </c>
      <c r="D495" s="722"/>
      <c r="E495" s="722"/>
    </row>
    <row r="496" spans="1:5" s="197" customFormat="1" ht="14.45" hidden="1" customHeight="1" x14ac:dyDescent="0.25">
      <c r="A496" s="94" t="s">
        <v>581</v>
      </c>
      <c r="B496" s="941">
        <v>123</v>
      </c>
      <c r="C496" s="721">
        <f>SUM(B496/B498)</f>
        <v>4.416517055655296E-2</v>
      </c>
      <c r="D496" s="405"/>
      <c r="E496" s="405"/>
    </row>
    <row r="497" spans="1:5" s="197" customFormat="1" ht="15" hidden="1" customHeight="1" thickBot="1" x14ac:dyDescent="0.3">
      <c r="A497" s="111" t="s">
        <v>582</v>
      </c>
      <c r="B497" s="943">
        <v>1136</v>
      </c>
      <c r="C497" s="320">
        <f>SUM(B497/B498)</f>
        <v>0.40789946140035904</v>
      </c>
      <c r="D497" s="405"/>
      <c r="E497" s="405"/>
    </row>
    <row r="498" spans="1:5" s="197" customFormat="1" ht="15.6" hidden="1" customHeight="1" thickTop="1" thickBot="1" x14ac:dyDescent="0.3">
      <c r="A498" s="35" t="s">
        <v>132</v>
      </c>
      <c r="B498" s="109">
        <f>SUM(B495:B497)</f>
        <v>2785</v>
      </c>
      <c r="C498" s="321">
        <f>SUM(B498/B498)</f>
        <v>1</v>
      </c>
      <c r="D498" s="405"/>
      <c r="E498" s="405"/>
    </row>
    <row r="499" spans="1:5" s="197" customFormat="1" ht="14.45" hidden="1" customHeight="1" x14ac:dyDescent="0.25">
      <c r="A499" s="1301"/>
      <c r="B499" s="1301"/>
      <c r="C499" s="1301"/>
      <c r="D499" s="1301"/>
      <c r="E499" s="1301"/>
    </row>
    <row r="500" spans="1:5" s="197" customFormat="1" ht="15" hidden="1" customHeight="1" thickBot="1" x14ac:dyDescent="0.3">
      <c r="A500" s="1301"/>
      <c r="B500" s="1301"/>
      <c r="C500" s="1301"/>
      <c r="D500" s="1301"/>
      <c r="E500" s="1301"/>
    </row>
    <row r="501" spans="1:5" s="197" customFormat="1" ht="18.95" hidden="1" customHeight="1" thickBot="1" x14ac:dyDescent="0.35">
      <c r="A501" s="2194" t="s">
        <v>551</v>
      </c>
      <c r="B501" s="2195"/>
      <c r="C501" s="2195"/>
      <c r="D501" s="2195"/>
      <c r="E501" s="2196"/>
    </row>
    <row r="502" spans="1:5" s="197" customFormat="1" ht="15.95" hidden="1" customHeight="1" thickBot="1" x14ac:dyDescent="0.3">
      <c r="A502" s="2382" t="s">
        <v>185</v>
      </c>
      <c r="B502" s="2383"/>
      <c r="C502" s="2383"/>
      <c r="D502" s="2383"/>
      <c r="E502" s="2384"/>
    </row>
    <row r="503" spans="1:5" s="197" customFormat="1" ht="15" hidden="1" customHeight="1" thickBot="1" x14ac:dyDescent="0.3">
      <c r="A503" s="285"/>
      <c r="B503" s="2385" t="s">
        <v>553</v>
      </c>
      <c r="C503" s="2386"/>
      <c r="D503" s="2385" t="s">
        <v>554</v>
      </c>
      <c r="E503" s="2386"/>
    </row>
    <row r="504" spans="1:5" s="197" customFormat="1" ht="15" hidden="1" customHeight="1" thickBot="1" x14ac:dyDescent="0.3">
      <c r="A504" s="138"/>
      <c r="B504" s="177" t="s">
        <v>555</v>
      </c>
      <c r="C504" s="176" t="s">
        <v>272</v>
      </c>
      <c r="D504" s="177" t="s">
        <v>555</v>
      </c>
      <c r="E504" s="176" t="s">
        <v>272</v>
      </c>
    </row>
    <row r="505" spans="1:5" s="197" customFormat="1" ht="15" hidden="1" customHeight="1" thickBot="1" x14ac:dyDescent="0.3">
      <c r="A505" s="2127" t="s">
        <v>556</v>
      </c>
      <c r="B505" s="2128"/>
      <c r="C505" s="2128"/>
      <c r="D505" s="2128"/>
      <c r="E505" s="2129"/>
    </row>
    <row r="506" spans="1:5" s="197" customFormat="1" ht="14.45" hidden="1" customHeight="1" x14ac:dyDescent="0.25">
      <c r="A506" s="93" t="s">
        <v>276</v>
      </c>
      <c r="B506" s="1081">
        <v>231</v>
      </c>
      <c r="C506" s="315">
        <f>SUM(B506/B514)</f>
        <v>8.6907449209932278E-2</v>
      </c>
      <c r="D506" s="1081">
        <v>154</v>
      </c>
      <c r="E506" s="315">
        <f>SUM(D506/D514)</f>
        <v>8.8709677419354843E-2</v>
      </c>
    </row>
    <row r="507" spans="1:5" s="197" customFormat="1" ht="14.45" hidden="1" customHeight="1" x14ac:dyDescent="0.25">
      <c r="A507" s="94" t="s">
        <v>277</v>
      </c>
      <c r="B507" s="941">
        <v>601</v>
      </c>
      <c r="C507" s="316">
        <f>SUM(B507/B514)</f>
        <v>0.22610985703536493</v>
      </c>
      <c r="D507" s="941">
        <v>269</v>
      </c>
      <c r="E507" s="316">
        <f>SUM(D507/D514)</f>
        <v>0.15495391705069125</v>
      </c>
    </row>
    <row r="508" spans="1:5" s="197" customFormat="1" ht="14.45" hidden="1" customHeight="1" x14ac:dyDescent="0.25">
      <c r="A508" s="94" t="s">
        <v>278</v>
      </c>
      <c r="B508" s="941">
        <v>439</v>
      </c>
      <c r="C508" s="316">
        <f>SUM(B508/B514)</f>
        <v>0.1651617757712566</v>
      </c>
      <c r="D508" s="941">
        <v>252</v>
      </c>
      <c r="E508" s="316">
        <f>SUM(D508/D514)</f>
        <v>0.14516129032258066</v>
      </c>
    </row>
    <row r="509" spans="1:5" s="197" customFormat="1" ht="14.45" hidden="1" customHeight="1" x14ac:dyDescent="0.25">
      <c r="A509" s="94" t="s">
        <v>279</v>
      </c>
      <c r="B509" s="941">
        <v>570</v>
      </c>
      <c r="C509" s="316">
        <v>0.215</v>
      </c>
      <c r="D509" s="941">
        <v>374</v>
      </c>
      <c r="E509" s="316">
        <v>0.216</v>
      </c>
    </row>
    <row r="510" spans="1:5" s="197" customFormat="1" ht="14.45" hidden="1" customHeight="1" x14ac:dyDescent="0.25">
      <c r="A510" s="94" t="s">
        <v>280</v>
      </c>
      <c r="B510" s="941">
        <v>370</v>
      </c>
      <c r="C510" s="316">
        <f>SUM(B510/B514)</f>
        <v>0.13920240782543267</v>
      </c>
      <c r="D510" s="941">
        <v>280</v>
      </c>
      <c r="E510" s="316">
        <f>SUM(D510/D514)</f>
        <v>0.16129032258064516</v>
      </c>
    </row>
    <row r="511" spans="1:5" s="197" customFormat="1" ht="14.45" hidden="1" customHeight="1" x14ac:dyDescent="0.25">
      <c r="A511" s="94" t="s">
        <v>281</v>
      </c>
      <c r="B511" s="941">
        <v>321</v>
      </c>
      <c r="C511" s="316">
        <f>SUM(B511/B514)</f>
        <v>0.12076749435665914</v>
      </c>
      <c r="D511" s="941">
        <v>285</v>
      </c>
      <c r="E511" s="316">
        <f>SUM(D511/D514)</f>
        <v>0.16417050691244239</v>
      </c>
    </row>
    <row r="512" spans="1:5" s="197" customFormat="1" ht="14.45" hidden="1" customHeight="1" x14ac:dyDescent="0.25">
      <c r="A512" s="94" t="s">
        <v>282</v>
      </c>
      <c r="B512" s="941">
        <v>115</v>
      </c>
      <c r="C512" s="316">
        <f>SUM(B512/B514)</f>
        <v>4.3265613243039881E-2</v>
      </c>
      <c r="D512" s="941">
        <v>116</v>
      </c>
      <c r="E512" s="316">
        <f>SUM(D512/D514)</f>
        <v>6.6820276497695855E-2</v>
      </c>
    </row>
    <row r="513" spans="1:5" s="197" customFormat="1" ht="15" hidden="1" customHeight="1" thickBot="1" x14ac:dyDescent="0.3">
      <c r="A513" s="95" t="s">
        <v>401</v>
      </c>
      <c r="B513" s="943">
        <v>11</v>
      </c>
      <c r="C513" s="317">
        <f>SUM(B513/B514)</f>
        <v>4.1384499623777276E-3</v>
      </c>
      <c r="D513" s="943">
        <v>6</v>
      </c>
      <c r="E513" s="317">
        <f>SUM(D513/D514)</f>
        <v>3.4562211981566822E-3</v>
      </c>
    </row>
    <row r="514" spans="1:5" s="197" customFormat="1" ht="15.6" hidden="1" customHeight="1" thickTop="1" thickBot="1" x14ac:dyDescent="0.3">
      <c r="A514" s="34" t="s">
        <v>402</v>
      </c>
      <c r="B514" s="388">
        <f>SUM(B506:B513)</f>
        <v>2658</v>
      </c>
      <c r="C514" s="203">
        <f>SUM(B514/B514)</f>
        <v>1</v>
      </c>
      <c r="D514" s="388">
        <f>SUM(D506:D513)</f>
        <v>1736</v>
      </c>
      <c r="E514" s="203">
        <f>SUM(E506:E513)</f>
        <v>1.0005622119815667</v>
      </c>
    </row>
    <row r="515" spans="1:5" s="33" customFormat="1" ht="15" hidden="1" customHeight="1" thickBot="1" x14ac:dyDescent="0.25">
      <c r="A515" s="2127" t="s">
        <v>557</v>
      </c>
      <c r="B515" s="2128"/>
      <c r="C515" s="2128"/>
      <c r="D515" s="2128"/>
      <c r="E515" s="2129"/>
    </row>
    <row r="516" spans="1:5" s="197" customFormat="1" ht="14.45" hidden="1" customHeight="1" x14ac:dyDescent="0.25">
      <c r="A516" s="93" t="s">
        <v>286</v>
      </c>
      <c r="B516" s="1081">
        <v>425</v>
      </c>
      <c r="C516" s="318">
        <f>SUM(B516/B522)</f>
        <v>0.1598946576373213</v>
      </c>
      <c r="D516" s="1081">
        <v>302</v>
      </c>
      <c r="E516" s="318">
        <f>SUM(D516/D522)</f>
        <v>0.17396313364055299</v>
      </c>
    </row>
    <row r="517" spans="1:5" s="197" customFormat="1" ht="14.45" hidden="1" customHeight="1" x14ac:dyDescent="0.25">
      <c r="A517" s="94" t="s">
        <v>287</v>
      </c>
      <c r="B517" s="941">
        <v>222</v>
      </c>
      <c r="C517" s="319">
        <f>SUM(B517/B522)</f>
        <v>8.35214446952596E-2</v>
      </c>
      <c r="D517" s="941">
        <v>131</v>
      </c>
      <c r="E517" s="319">
        <f>SUM(D517/D522)</f>
        <v>7.5460829493087564E-2</v>
      </c>
    </row>
    <row r="518" spans="1:5" s="197" customFormat="1" ht="14.45" hidden="1" customHeight="1" x14ac:dyDescent="0.25">
      <c r="A518" s="94" t="s">
        <v>288</v>
      </c>
      <c r="B518" s="941">
        <v>24</v>
      </c>
      <c r="C518" s="319">
        <f>SUM(B518/B522)</f>
        <v>9.0293453724604959E-3</v>
      </c>
      <c r="D518" s="941">
        <v>16</v>
      </c>
      <c r="E518" s="319">
        <f>SUM(D518/D522)</f>
        <v>9.2165898617511521E-3</v>
      </c>
    </row>
    <row r="519" spans="1:5" s="197" customFormat="1" ht="14.45" hidden="1" customHeight="1" x14ac:dyDescent="0.25">
      <c r="A519" s="94" t="s">
        <v>289</v>
      </c>
      <c r="B519" s="941">
        <v>867</v>
      </c>
      <c r="C519" s="319">
        <f>SUM(B519/B522)</f>
        <v>0.32618510158013542</v>
      </c>
      <c r="D519" s="941">
        <v>546</v>
      </c>
      <c r="E519" s="319">
        <f>SUM(D519/D522)</f>
        <v>0.31451612903225806</v>
      </c>
    </row>
    <row r="520" spans="1:5" s="197" customFormat="1" ht="14.45" hidden="1" customHeight="1" x14ac:dyDescent="0.25">
      <c r="A520" s="94" t="s">
        <v>290</v>
      </c>
      <c r="B520" s="941">
        <v>933</v>
      </c>
      <c r="C520" s="319">
        <f>SUM(B520/B522)</f>
        <v>0.3510158013544018</v>
      </c>
      <c r="D520" s="941">
        <v>654</v>
      </c>
      <c r="E520" s="319">
        <f>SUM(D520/D522)</f>
        <v>0.37672811059907835</v>
      </c>
    </row>
    <row r="521" spans="1:5" s="197" customFormat="1" ht="15" hidden="1" customHeight="1" thickBot="1" x14ac:dyDescent="0.3">
      <c r="A521" s="111" t="s">
        <v>291</v>
      </c>
      <c r="B521" s="943">
        <v>187</v>
      </c>
      <c r="C521" s="320">
        <f>SUM(B521/B522)</f>
        <v>7.0353649360421364E-2</v>
      </c>
      <c r="D521" s="943">
        <v>87</v>
      </c>
      <c r="E521" s="320">
        <f>SUM(D521/D522)</f>
        <v>5.0115207373271888E-2</v>
      </c>
    </row>
    <row r="522" spans="1:5" s="197" customFormat="1" ht="15.6" hidden="1" customHeight="1" thickTop="1" thickBot="1" x14ac:dyDescent="0.3">
      <c r="A522" s="125" t="s">
        <v>558</v>
      </c>
      <c r="B522" s="124">
        <f>SUM(B516:B521)</f>
        <v>2658</v>
      </c>
      <c r="C522" s="718">
        <f>SUM(B522/B522)</f>
        <v>1</v>
      </c>
      <c r="D522" s="124">
        <f>SUM(D516:D521)</f>
        <v>1736</v>
      </c>
      <c r="E522" s="718">
        <f>SUM(E516:E521)</f>
        <v>1</v>
      </c>
    </row>
    <row r="523" spans="1:5" s="33" customFormat="1" ht="15" hidden="1" customHeight="1" thickBot="1" x14ac:dyDescent="0.25">
      <c r="A523" s="2127" t="s">
        <v>559</v>
      </c>
      <c r="B523" s="2128"/>
      <c r="C523" s="2128"/>
      <c r="D523" s="2128"/>
      <c r="E523" s="2129"/>
    </row>
    <row r="524" spans="1:5" s="197" customFormat="1" ht="15" hidden="1" customHeight="1" thickBot="1" x14ac:dyDescent="0.3">
      <c r="A524" s="724" t="s">
        <v>560</v>
      </c>
      <c r="B524" s="2407" t="s">
        <v>608</v>
      </c>
      <c r="C524" s="2408"/>
      <c r="D524" s="2407" t="s">
        <v>609</v>
      </c>
      <c r="E524" s="2408"/>
    </row>
    <row r="525" spans="1:5" s="197" customFormat="1" ht="15" hidden="1" customHeight="1" thickBot="1" x14ac:dyDescent="0.3">
      <c r="A525" s="2127" t="s">
        <v>562</v>
      </c>
      <c r="B525" s="2128"/>
      <c r="C525" s="2128"/>
      <c r="D525" s="2128"/>
      <c r="E525" s="2129"/>
    </row>
    <row r="526" spans="1:5" s="197" customFormat="1" ht="14.45" hidden="1" customHeight="1" x14ac:dyDescent="0.25">
      <c r="A526" s="1781" t="s">
        <v>563</v>
      </c>
      <c r="B526" s="1119">
        <v>1523</v>
      </c>
      <c r="C526" s="322">
        <f>SUM(B526/B529)</f>
        <v>0.57298720842738904</v>
      </c>
      <c r="D526" s="1119">
        <v>817</v>
      </c>
      <c r="E526" s="322">
        <f>SUM(D526/D529)</f>
        <v>0.47062211981566821</v>
      </c>
    </row>
    <row r="527" spans="1:5" s="197" customFormat="1" ht="14.45" hidden="1" customHeight="1" x14ac:dyDescent="0.25">
      <c r="A527" s="97" t="s">
        <v>564</v>
      </c>
      <c r="B527" s="941">
        <v>110</v>
      </c>
      <c r="C527" s="316">
        <f>SUM(B527/B529)</f>
        <v>4.1384499623777278E-2</v>
      </c>
      <c r="D527" s="941">
        <v>65</v>
      </c>
      <c r="E527" s="316">
        <f>SUM(D527/D529)</f>
        <v>3.7442396313364053E-2</v>
      </c>
    </row>
    <row r="528" spans="1:5" s="197" customFormat="1" ht="15" hidden="1" customHeight="1" thickBot="1" x14ac:dyDescent="0.3">
      <c r="A528" s="95" t="s">
        <v>565</v>
      </c>
      <c r="B528" s="943">
        <v>1025</v>
      </c>
      <c r="C528" s="320">
        <f>SUM(B528/B529)</f>
        <v>0.38562829194883369</v>
      </c>
      <c r="D528" s="943">
        <v>854</v>
      </c>
      <c r="E528" s="320">
        <f>SUM(D528/D529)</f>
        <v>0.49193548387096775</v>
      </c>
    </row>
    <row r="529" spans="1:5" s="197" customFormat="1" ht="15.6" hidden="1" customHeight="1" thickTop="1" thickBot="1" x14ac:dyDescent="0.3">
      <c r="A529" s="123" t="s">
        <v>132</v>
      </c>
      <c r="B529" s="204">
        <f>SUM(B526:B528)</f>
        <v>2658</v>
      </c>
      <c r="C529" s="718">
        <f>SUM(C526:C528)</f>
        <v>1</v>
      </c>
      <c r="D529" s="204">
        <f>SUM(D526:D528)</f>
        <v>1736</v>
      </c>
      <c r="E529" s="718">
        <f>SUM(E526:E528)</f>
        <v>1</v>
      </c>
    </row>
    <row r="530" spans="1:5" s="197" customFormat="1" ht="15" hidden="1" customHeight="1" thickBot="1" x14ac:dyDescent="0.3">
      <c r="A530" s="2127" t="s">
        <v>610</v>
      </c>
      <c r="B530" s="2128"/>
      <c r="C530" s="2128"/>
      <c r="D530" s="2128"/>
      <c r="E530" s="2129"/>
    </row>
    <row r="531" spans="1:5" s="197" customFormat="1" ht="14.45" hidden="1" customHeight="1" x14ac:dyDescent="0.25">
      <c r="A531" s="1781" t="s">
        <v>567</v>
      </c>
      <c r="B531" s="1119">
        <v>62</v>
      </c>
      <c r="C531" s="318">
        <f>SUM(B531/B538)</f>
        <v>2.3325808878856283E-2</v>
      </c>
      <c r="D531" s="773"/>
      <c r="E531" s="722"/>
    </row>
    <row r="532" spans="1:5" s="197" customFormat="1" ht="14.45" hidden="1" customHeight="1" x14ac:dyDescent="0.25">
      <c r="A532" s="94" t="s">
        <v>568</v>
      </c>
      <c r="B532" s="941">
        <v>2594</v>
      </c>
      <c r="C532" s="319">
        <v>0.97699999999999998</v>
      </c>
      <c r="D532" s="774"/>
      <c r="E532" s="405"/>
    </row>
    <row r="533" spans="1:5" s="197" customFormat="1" ht="14.45" hidden="1" customHeight="1" x14ac:dyDescent="0.25">
      <c r="A533" s="94" t="s">
        <v>569</v>
      </c>
      <c r="B533" s="941">
        <v>1</v>
      </c>
      <c r="C533" s="319">
        <f>SUM(B533/B538)</f>
        <v>3.7622272385252068E-4</v>
      </c>
      <c r="D533" s="774"/>
      <c r="E533" s="405"/>
    </row>
    <row r="534" spans="1:5" s="197" customFormat="1" ht="14.45" hidden="1" customHeight="1" x14ac:dyDescent="0.25">
      <c r="A534" s="94" t="s">
        <v>570</v>
      </c>
      <c r="B534" s="941">
        <v>0</v>
      </c>
      <c r="C534" s="319">
        <f>SUM(B534/B538)</f>
        <v>0</v>
      </c>
      <c r="D534" s="774"/>
      <c r="E534" s="405"/>
    </row>
    <row r="535" spans="1:5" s="197" customFormat="1" ht="14.45" hidden="1" customHeight="1" x14ac:dyDescent="0.25">
      <c r="A535" s="94" t="s">
        <v>571</v>
      </c>
      <c r="B535" s="941">
        <v>0</v>
      </c>
      <c r="C535" s="319">
        <f>SUM(B535/B538)</f>
        <v>0</v>
      </c>
      <c r="D535" s="774"/>
      <c r="E535" s="405"/>
    </row>
    <row r="536" spans="1:5" s="197" customFormat="1" ht="14.45" hidden="1" customHeight="1" x14ac:dyDescent="0.25">
      <c r="A536" s="94" t="s">
        <v>572</v>
      </c>
      <c r="B536" s="941">
        <v>1</v>
      </c>
      <c r="C536" s="319">
        <f>SUM(B536/B538)</f>
        <v>3.7622272385252068E-4</v>
      </c>
      <c r="D536" s="774"/>
      <c r="E536" s="405"/>
    </row>
    <row r="537" spans="1:5" s="197" customFormat="1" ht="15" hidden="1" customHeight="1" thickBot="1" x14ac:dyDescent="0.3">
      <c r="A537" s="111" t="s">
        <v>573</v>
      </c>
      <c r="B537" s="943">
        <v>0</v>
      </c>
      <c r="C537" s="320">
        <f>SUM(B537/B538)</f>
        <v>0</v>
      </c>
      <c r="D537" s="774"/>
      <c r="E537" s="405"/>
    </row>
    <row r="538" spans="1:5" s="197" customFormat="1" ht="15.6" hidden="1" customHeight="1" thickTop="1" thickBot="1" x14ac:dyDescent="0.3">
      <c r="A538" s="125" t="s">
        <v>132</v>
      </c>
      <c r="B538" s="204">
        <f>SUM(B531:B537)</f>
        <v>2658</v>
      </c>
      <c r="C538" s="776">
        <f>SUM(B538/B538)</f>
        <v>1</v>
      </c>
      <c r="D538" s="775"/>
      <c r="E538" s="719"/>
    </row>
    <row r="539" spans="1:5" s="197" customFormat="1" ht="15" hidden="1" customHeight="1" thickBot="1" x14ac:dyDescent="0.3">
      <c r="A539" s="2127" t="s">
        <v>611</v>
      </c>
      <c r="B539" s="2128"/>
      <c r="C539" s="2128"/>
      <c r="D539" s="2128"/>
      <c r="E539" s="2129"/>
    </row>
    <row r="540" spans="1:5" s="197" customFormat="1" ht="14.45" hidden="1" customHeight="1" x14ac:dyDescent="0.25">
      <c r="A540" s="1781" t="s">
        <v>575</v>
      </c>
      <c r="B540" s="1119">
        <v>563</v>
      </c>
      <c r="C540" s="318">
        <f>SUM(B540/B544)</f>
        <v>0.21181339352896916</v>
      </c>
      <c r="D540" s="773"/>
      <c r="E540" s="722"/>
    </row>
    <row r="541" spans="1:5" s="197" customFormat="1" ht="14.45" hidden="1" customHeight="1" x14ac:dyDescent="0.25">
      <c r="A541" s="94" t="s">
        <v>576</v>
      </c>
      <c r="B541" s="941">
        <v>29</v>
      </c>
      <c r="C541" s="319">
        <f>SUM(B541/B544)</f>
        <v>1.0910458991723101E-2</v>
      </c>
      <c r="D541" s="405"/>
      <c r="E541" s="405"/>
    </row>
    <row r="542" spans="1:5" s="197" customFormat="1" ht="14.45" hidden="1" customHeight="1" x14ac:dyDescent="0.25">
      <c r="A542" s="94" t="s">
        <v>577</v>
      </c>
      <c r="B542" s="941">
        <v>2062</v>
      </c>
      <c r="C542" s="319">
        <v>0.77500000000000002</v>
      </c>
      <c r="D542" s="405"/>
      <c r="E542" s="405"/>
    </row>
    <row r="543" spans="1:5" s="197" customFormat="1" ht="15" hidden="1" customHeight="1" thickBot="1" x14ac:dyDescent="0.3">
      <c r="A543" s="111" t="s">
        <v>578</v>
      </c>
      <c r="B543" s="943">
        <v>4</v>
      </c>
      <c r="C543" s="320">
        <f>SUM(B543/B544)</f>
        <v>1.5048908954100827E-3</v>
      </c>
      <c r="D543" s="405"/>
      <c r="E543" s="405"/>
    </row>
    <row r="544" spans="1:5" s="197" customFormat="1" ht="15.6" hidden="1" customHeight="1" thickTop="1" thickBot="1" x14ac:dyDescent="0.3">
      <c r="A544" s="125" t="s">
        <v>132</v>
      </c>
      <c r="B544" s="204">
        <f>SUM(B540:B543)</f>
        <v>2658</v>
      </c>
      <c r="C544" s="718">
        <f>SUM(B544/B544)</f>
        <v>1</v>
      </c>
      <c r="D544" s="719"/>
      <c r="E544" s="719"/>
    </row>
    <row r="545" spans="1:5" s="197" customFormat="1" ht="15" hidden="1" customHeight="1" thickBot="1" x14ac:dyDescent="0.3">
      <c r="A545" s="2127" t="s">
        <v>612</v>
      </c>
      <c r="B545" s="2128"/>
      <c r="C545" s="2128"/>
      <c r="D545" s="2128"/>
      <c r="E545" s="2129"/>
    </row>
    <row r="546" spans="1:5" s="197" customFormat="1" ht="14.45" hidden="1" customHeight="1" x14ac:dyDescent="0.25">
      <c r="A546" s="1781" t="s">
        <v>580</v>
      </c>
      <c r="B546" s="1119">
        <v>1473</v>
      </c>
      <c r="C546" s="721">
        <f>SUM(B546/B549)</f>
        <v>0.55417607223476295</v>
      </c>
      <c r="D546" s="722"/>
      <c r="E546" s="722"/>
    </row>
    <row r="547" spans="1:5" s="197" customFormat="1" ht="14.45" hidden="1" customHeight="1" x14ac:dyDescent="0.25">
      <c r="A547" s="94" t="s">
        <v>581</v>
      </c>
      <c r="B547" s="941">
        <v>115</v>
      </c>
      <c r="C547" s="721">
        <f>SUM(B547/B549)</f>
        <v>4.3265613243039881E-2</v>
      </c>
      <c r="D547" s="405"/>
      <c r="E547" s="405"/>
    </row>
    <row r="548" spans="1:5" s="197" customFormat="1" ht="15" hidden="1" customHeight="1" thickBot="1" x14ac:dyDescent="0.3">
      <c r="A548" s="111" t="s">
        <v>582</v>
      </c>
      <c r="B548" s="943">
        <v>1070</v>
      </c>
      <c r="C548" s="320">
        <f>SUM(B548/B549)</f>
        <v>0.40255831452219715</v>
      </c>
      <c r="D548" s="405"/>
      <c r="E548" s="405"/>
    </row>
    <row r="549" spans="1:5" s="197" customFormat="1" ht="15.6" hidden="1" customHeight="1" thickTop="1" thickBot="1" x14ac:dyDescent="0.3">
      <c r="A549" s="35" t="s">
        <v>132</v>
      </c>
      <c r="B549" s="109">
        <f>SUM(B546:B548)</f>
        <v>2658</v>
      </c>
      <c r="C549" s="321">
        <f>SUM(B549/B549)</f>
        <v>1</v>
      </c>
      <c r="D549" s="405"/>
      <c r="E549" s="405"/>
    </row>
    <row r="550" spans="1:5" s="197" customFormat="1" ht="15" hidden="1" customHeight="1" thickBot="1" x14ac:dyDescent="0.3">
      <c r="A550" s="1301"/>
      <c r="B550" s="1301"/>
      <c r="C550" s="1301"/>
      <c r="D550" s="1301"/>
      <c r="E550" s="1301"/>
    </row>
    <row r="551" spans="1:5" s="197" customFormat="1" ht="18.95" hidden="1" customHeight="1" thickBot="1" x14ac:dyDescent="0.35">
      <c r="A551" s="2194" t="s">
        <v>551</v>
      </c>
      <c r="B551" s="2195"/>
      <c r="C551" s="2195"/>
      <c r="D551" s="2195"/>
      <c r="E551" s="2196"/>
    </row>
    <row r="552" spans="1:5" s="197" customFormat="1" ht="15.95" hidden="1" customHeight="1" thickBot="1" x14ac:dyDescent="0.3">
      <c r="A552" s="2382" t="s">
        <v>186</v>
      </c>
      <c r="B552" s="2383"/>
      <c r="C552" s="2383"/>
      <c r="D552" s="2383"/>
      <c r="E552" s="2384"/>
    </row>
    <row r="553" spans="1:5" s="197" customFormat="1" ht="15" hidden="1" customHeight="1" thickBot="1" x14ac:dyDescent="0.3">
      <c r="A553" s="285"/>
      <c r="B553" s="2385" t="s">
        <v>553</v>
      </c>
      <c r="C553" s="2386"/>
      <c r="D553" s="2385" t="s">
        <v>554</v>
      </c>
      <c r="E553" s="2386"/>
    </row>
    <row r="554" spans="1:5" s="197" customFormat="1" ht="15" hidden="1" customHeight="1" thickBot="1" x14ac:dyDescent="0.3">
      <c r="A554" s="138"/>
      <c r="B554" s="177" t="s">
        <v>555</v>
      </c>
      <c r="C554" s="176" t="s">
        <v>272</v>
      </c>
      <c r="D554" s="177" t="s">
        <v>555</v>
      </c>
      <c r="E554" s="176" t="s">
        <v>272</v>
      </c>
    </row>
    <row r="555" spans="1:5" s="197" customFormat="1" ht="15" hidden="1" customHeight="1" thickBot="1" x14ac:dyDescent="0.3">
      <c r="A555" s="2228" t="s">
        <v>556</v>
      </c>
      <c r="B555" s="2133"/>
      <c r="C555" s="2133"/>
      <c r="D555" s="2133"/>
      <c r="E555" s="2233"/>
    </row>
    <row r="556" spans="1:5" s="197" customFormat="1" ht="14.45" hidden="1" customHeight="1" x14ac:dyDescent="0.25">
      <c r="A556" s="93" t="s">
        <v>276</v>
      </c>
      <c r="B556" s="387">
        <v>205</v>
      </c>
      <c r="C556" s="315">
        <f>SUM(B556/B564)</f>
        <v>8.3029566626164439E-2</v>
      </c>
      <c r="D556" s="387">
        <v>152</v>
      </c>
      <c r="E556" s="315">
        <f>SUM(D556/D564)</f>
        <v>8.6070215175537937E-2</v>
      </c>
    </row>
    <row r="557" spans="1:5" s="197" customFormat="1" ht="14.45" hidden="1" customHeight="1" x14ac:dyDescent="0.25">
      <c r="A557" s="94" t="s">
        <v>277</v>
      </c>
      <c r="B557" s="1779">
        <v>501</v>
      </c>
      <c r="C557" s="316">
        <v>0.20200000000000001</v>
      </c>
      <c r="D557" s="1779">
        <v>285</v>
      </c>
      <c r="E557" s="316">
        <f>SUM(D557/D564)</f>
        <v>0.16138165345413363</v>
      </c>
    </row>
    <row r="558" spans="1:5" s="197" customFormat="1" ht="14.45" hidden="1" customHeight="1" x14ac:dyDescent="0.25">
      <c r="A558" s="94" t="s">
        <v>278</v>
      </c>
      <c r="B558" s="1779">
        <v>533</v>
      </c>
      <c r="C558" s="316">
        <f>SUM(B558/B564)</f>
        <v>0.21587687322802754</v>
      </c>
      <c r="D558" s="1779">
        <v>297</v>
      </c>
      <c r="E558" s="316">
        <f>SUM(D558/D564)</f>
        <v>0.16817667044167611</v>
      </c>
    </row>
    <row r="559" spans="1:5" s="197" customFormat="1" ht="14.45" hidden="1" customHeight="1" x14ac:dyDescent="0.25">
      <c r="A559" s="94" t="s">
        <v>279</v>
      </c>
      <c r="B559" s="1779">
        <v>535</v>
      </c>
      <c r="C559" s="316">
        <f>SUM(B559/B564)</f>
        <v>0.21668691778047794</v>
      </c>
      <c r="D559" s="1779">
        <v>372</v>
      </c>
      <c r="E559" s="316">
        <f>SUM(D559/D564)</f>
        <v>0.21064552661381652</v>
      </c>
    </row>
    <row r="560" spans="1:5" s="197" customFormat="1" ht="14.45" hidden="1" customHeight="1" x14ac:dyDescent="0.25">
      <c r="A560" s="94" t="s">
        <v>280</v>
      </c>
      <c r="B560" s="1779">
        <v>357</v>
      </c>
      <c r="C560" s="316">
        <f>SUM(B560/B564)</f>
        <v>0.14459295261239369</v>
      </c>
      <c r="D560" s="1779">
        <v>300</v>
      </c>
      <c r="E560" s="316">
        <f>SUM(D560/D564)</f>
        <v>0.16987542468856173</v>
      </c>
    </row>
    <row r="561" spans="1:5" s="197" customFormat="1" ht="14.45" hidden="1" customHeight="1" x14ac:dyDescent="0.25">
      <c r="A561" s="94" t="s">
        <v>281</v>
      </c>
      <c r="B561" s="1779">
        <v>255</v>
      </c>
      <c r="C561" s="316">
        <f>SUM(B561/B564)</f>
        <v>0.10328068043742406</v>
      </c>
      <c r="D561" s="1779">
        <v>274</v>
      </c>
      <c r="E561" s="316">
        <f>SUM(D561/D564)</f>
        <v>0.1551528878822197</v>
      </c>
    </row>
    <row r="562" spans="1:5" s="197" customFormat="1" ht="14.45" hidden="1" customHeight="1" x14ac:dyDescent="0.25">
      <c r="A562" s="94" t="s">
        <v>282</v>
      </c>
      <c r="B562" s="1779">
        <v>83</v>
      </c>
      <c r="C562" s="316">
        <f>SUM(B562/B564)</f>
        <v>3.3616848926690965E-2</v>
      </c>
      <c r="D562" s="1779">
        <v>83</v>
      </c>
      <c r="E562" s="316">
        <f>SUM(D562/D564)</f>
        <v>4.6998867497168743E-2</v>
      </c>
    </row>
    <row r="563" spans="1:5" s="197" customFormat="1" ht="15" hidden="1" customHeight="1" thickBot="1" x14ac:dyDescent="0.3">
      <c r="A563" s="95" t="s">
        <v>401</v>
      </c>
      <c r="B563" s="339">
        <v>0</v>
      </c>
      <c r="C563" s="317">
        <f>SUM(B563/B564)</f>
        <v>0</v>
      </c>
      <c r="D563" s="339">
        <v>3</v>
      </c>
      <c r="E563" s="317">
        <f>SUM(D563/D564)</f>
        <v>1.6987542468856172E-3</v>
      </c>
    </row>
    <row r="564" spans="1:5" s="197" customFormat="1" ht="15.6" hidden="1" customHeight="1" thickTop="1" thickBot="1" x14ac:dyDescent="0.3">
      <c r="A564" s="34" t="s">
        <v>402</v>
      </c>
      <c r="B564" s="388">
        <f>SUM(B556:B563)</f>
        <v>2469</v>
      </c>
      <c r="C564" s="203">
        <f>SUM(B564/B564)</f>
        <v>1</v>
      </c>
      <c r="D564" s="388">
        <f>SUM(D556:D563)</f>
        <v>1766</v>
      </c>
      <c r="E564" s="203">
        <f>SUM(E556:E563)</f>
        <v>1</v>
      </c>
    </row>
    <row r="565" spans="1:5" s="33" customFormat="1" ht="15" hidden="1" customHeight="1" thickBot="1" x14ac:dyDescent="0.25">
      <c r="A565" s="2400" t="s">
        <v>557</v>
      </c>
      <c r="B565" s="2134"/>
      <c r="C565" s="2134"/>
      <c r="D565" s="2134"/>
      <c r="E565" s="2401"/>
    </row>
    <row r="566" spans="1:5" s="197" customFormat="1" ht="14.45" hidden="1" customHeight="1" x14ac:dyDescent="0.25">
      <c r="A566" s="93" t="s">
        <v>286</v>
      </c>
      <c r="B566" s="387">
        <v>402</v>
      </c>
      <c r="C566" s="318">
        <f>SUM(B566/B572)</f>
        <v>0.16281895504252733</v>
      </c>
      <c r="D566" s="387">
        <v>330</v>
      </c>
      <c r="E566" s="318">
        <f>SUM(D566/D572)</f>
        <v>0.1868629671574179</v>
      </c>
    </row>
    <row r="567" spans="1:5" s="197" customFormat="1" ht="14.45" hidden="1" customHeight="1" x14ac:dyDescent="0.25">
      <c r="A567" s="94" t="s">
        <v>287</v>
      </c>
      <c r="B567" s="1779">
        <v>199</v>
      </c>
      <c r="C567" s="319">
        <f>SUM(B567/B572)</f>
        <v>8.0599432968813278E-2</v>
      </c>
      <c r="D567" s="1779">
        <v>153</v>
      </c>
      <c r="E567" s="319">
        <f>SUM(D567/D572)</f>
        <v>8.6636466591166472E-2</v>
      </c>
    </row>
    <row r="568" spans="1:5" s="197" customFormat="1" ht="14.45" hidden="1" customHeight="1" x14ac:dyDescent="0.25">
      <c r="A568" s="94" t="s">
        <v>288</v>
      </c>
      <c r="B568" s="1779">
        <v>18</v>
      </c>
      <c r="C568" s="319">
        <f>SUM(B568/B572)</f>
        <v>7.2904009720534627E-3</v>
      </c>
      <c r="D568" s="1779">
        <v>31</v>
      </c>
      <c r="E568" s="319">
        <f>SUM(D568/D572)</f>
        <v>1.7553793884484713E-2</v>
      </c>
    </row>
    <row r="569" spans="1:5" s="197" customFormat="1" ht="14.45" hidden="1" customHeight="1" x14ac:dyDescent="0.25">
      <c r="A569" s="94" t="s">
        <v>289</v>
      </c>
      <c r="B569" s="1779">
        <v>830</v>
      </c>
      <c r="C569" s="319">
        <f>SUM(B569/B572)</f>
        <v>0.33616848926690968</v>
      </c>
      <c r="D569" s="1779">
        <v>576</v>
      </c>
      <c r="E569" s="319">
        <f>SUM(D569/D572)</f>
        <v>0.32616081540203851</v>
      </c>
    </row>
    <row r="570" spans="1:5" s="197" customFormat="1" ht="14.45" hidden="1" customHeight="1" x14ac:dyDescent="0.25">
      <c r="A570" s="94" t="s">
        <v>290</v>
      </c>
      <c r="B570" s="1779">
        <v>836</v>
      </c>
      <c r="C570" s="319">
        <v>0.33800000000000002</v>
      </c>
      <c r="D570" s="1779">
        <v>592</v>
      </c>
      <c r="E570" s="319">
        <v>0.33400000000000002</v>
      </c>
    </row>
    <row r="571" spans="1:5" s="197" customFormat="1" ht="15" hidden="1" customHeight="1" thickBot="1" x14ac:dyDescent="0.3">
      <c r="A571" s="111" t="s">
        <v>291</v>
      </c>
      <c r="B571" s="339">
        <v>184</v>
      </c>
      <c r="C571" s="320">
        <f>SUM(B571/B572)</f>
        <v>7.4524098825435398E-2</v>
      </c>
      <c r="D571" s="339">
        <v>84</v>
      </c>
      <c r="E571" s="320">
        <f>SUM(D571/D572)</f>
        <v>4.7565118912797279E-2</v>
      </c>
    </row>
    <row r="572" spans="1:5" s="197" customFormat="1" ht="15.6" hidden="1" customHeight="1" thickTop="1" thickBot="1" x14ac:dyDescent="0.3">
      <c r="A572" s="125" t="s">
        <v>558</v>
      </c>
      <c r="B572" s="124">
        <f>SUM(B566:B571)</f>
        <v>2469</v>
      </c>
      <c r="C572" s="718">
        <f>SUM(B572/B572)</f>
        <v>1</v>
      </c>
      <c r="D572" s="124">
        <f>SUM(D566:D571)</f>
        <v>1766</v>
      </c>
      <c r="E572" s="718">
        <f>SUM(E566:E571)</f>
        <v>0.99877916194790495</v>
      </c>
    </row>
    <row r="573" spans="1:5" s="33" customFormat="1" ht="15" hidden="1" customHeight="1" thickBot="1" x14ac:dyDescent="0.25">
      <c r="A573" s="2127" t="s">
        <v>559</v>
      </c>
      <c r="B573" s="2128"/>
      <c r="C573" s="2128"/>
      <c r="D573" s="2128"/>
      <c r="E573" s="2129"/>
    </row>
    <row r="574" spans="1:5" s="197" customFormat="1" ht="15" hidden="1" customHeight="1" thickBot="1" x14ac:dyDescent="0.3">
      <c r="A574" s="724" t="s">
        <v>560</v>
      </c>
      <c r="B574" s="2389" t="s">
        <v>613</v>
      </c>
      <c r="C574" s="2390"/>
      <c r="D574" s="2389" t="s">
        <v>614</v>
      </c>
      <c r="E574" s="2390"/>
    </row>
    <row r="575" spans="1:5" s="197" customFormat="1" ht="15" hidden="1" customHeight="1" thickBot="1" x14ac:dyDescent="0.3">
      <c r="A575" s="2127" t="s">
        <v>562</v>
      </c>
      <c r="B575" s="2128"/>
      <c r="C575" s="2128"/>
      <c r="D575" s="2128"/>
      <c r="E575" s="2129"/>
    </row>
    <row r="576" spans="1:5" s="197" customFormat="1" ht="14.45" hidden="1" customHeight="1" x14ac:dyDescent="0.25">
      <c r="A576" s="1781" t="s">
        <v>563</v>
      </c>
      <c r="B576" s="1761">
        <v>1646</v>
      </c>
      <c r="C576" s="322">
        <f>SUM(B576/B579)</f>
        <v>0.66666666666666663</v>
      </c>
      <c r="D576" s="1761">
        <v>851</v>
      </c>
      <c r="E576" s="322">
        <f>SUM(D576/D579)</f>
        <v>0.48187995469988676</v>
      </c>
    </row>
    <row r="577" spans="1:5" s="197" customFormat="1" ht="14.45" hidden="1" customHeight="1" x14ac:dyDescent="0.25">
      <c r="A577" s="97" t="s">
        <v>564</v>
      </c>
      <c r="B577" s="1779">
        <v>109</v>
      </c>
      <c r="C577" s="316">
        <f>SUM(B577/B579)</f>
        <v>4.4147428108545973E-2</v>
      </c>
      <c r="D577" s="1779">
        <v>75</v>
      </c>
      <c r="E577" s="316">
        <f>SUM(D577/D579)</f>
        <v>4.2468856172140433E-2</v>
      </c>
    </row>
    <row r="578" spans="1:5" s="197" customFormat="1" ht="15" hidden="1" customHeight="1" thickBot="1" x14ac:dyDescent="0.3">
      <c r="A578" s="95" t="s">
        <v>565</v>
      </c>
      <c r="B578" s="339">
        <v>714</v>
      </c>
      <c r="C578" s="320">
        <f>SUM(B578/B579)</f>
        <v>0.28918590522478738</v>
      </c>
      <c r="D578" s="339">
        <v>840</v>
      </c>
      <c r="E578" s="320">
        <f>SUM(D578/D579)</f>
        <v>0.47565118912797283</v>
      </c>
    </row>
    <row r="579" spans="1:5" s="197" customFormat="1" ht="15.6" hidden="1" customHeight="1" thickTop="1" thickBot="1" x14ac:dyDescent="0.3">
      <c r="A579" s="123" t="s">
        <v>132</v>
      </c>
      <c r="B579" s="204">
        <f>SUM(B576:B578)</f>
        <v>2469</v>
      </c>
      <c r="C579" s="718">
        <f>SUM(C576:C578)</f>
        <v>1</v>
      </c>
      <c r="D579" s="204">
        <f>SUM(D576:D578)</f>
        <v>1766</v>
      </c>
      <c r="E579" s="718">
        <f>SUM(E576:E578)</f>
        <v>1</v>
      </c>
    </row>
    <row r="580" spans="1:5" s="197" customFormat="1" ht="15" hidden="1" customHeight="1" thickBot="1" x14ac:dyDescent="0.3">
      <c r="A580" s="2127" t="s">
        <v>610</v>
      </c>
      <c r="B580" s="2128"/>
      <c r="C580" s="2128"/>
      <c r="D580" s="2128"/>
      <c r="E580" s="2129"/>
    </row>
    <row r="581" spans="1:5" s="197" customFormat="1" ht="14.45" hidden="1" customHeight="1" x14ac:dyDescent="0.25">
      <c r="A581" s="1781" t="s">
        <v>567</v>
      </c>
      <c r="B581" s="1761">
        <v>92</v>
      </c>
      <c r="C581" s="723">
        <f>SUM(B581/B588)</f>
        <v>3.7262049412717699E-2</v>
      </c>
      <c r="D581" s="722"/>
      <c r="E581" s="722"/>
    </row>
    <row r="582" spans="1:5" s="197" customFormat="1" ht="14.45" hidden="1" customHeight="1" x14ac:dyDescent="0.25">
      <c r="A582" s="94" t="s">
        <v>568</v>
      </c>
      <c r="B582" s="1779">
        <v>2353</v>
      </c>
      <c r="C582" s="403">
        <f>SUM(B582/B588)</f>
        <v>0.9530174159578777</v>
      </c>
      <c r="D582" s="405"/>
      <c r="E582" s="405"/>
    </row>
    <row r="583" spans="1:5" s="197" customFormat="1" ht="14.45" hidden="1" customHeight="1" x14ac:dyDescent="0.25">
      <c r="A583" s="94" t="s">
        <v>569</v>
      </c>
      <c r="B583" s="1779">
        <v>19</v>
      </c>
      <c r="C583" s="403">
        <f>SUM(B583/B588)</f>
        <v>7.6954232482786553E-3</v>
      </c>
      <c r="D583" s="405"/>
      <c r="E583" s="405"/>
    </row>
    <row r="584" spans="1:5" s="197" customFormat="1" ht="14.45" hidden="1" customHeight="1" x14ac:dyDescent="0.25">
      <c r="A584" s="94" t="s">
        <v>570</v>
      </c>
      <c r="B584" s="1779">
        <v>5</v>
      </c>
      <c r="C584" s="403">
        <f>SUM(B584/B588)</f>
        <v>2.025111381125962E-3</v>
      </c>
      <c r="D584" s="405"/>
      <c r="E584" s="405"/>
    </row>
    <row r="585" spans="1:5" s="197" customFormat="1" ht="14.45" hidden="1" customHeight="1" x14ac:dyDescent="0.25">
      <c r="A585" s="94" t="s">
        <v>571</v>
      </c>
      <c r="B585" s="1779">
        <v>0</v>
      </c>
      <c r="C585" s="403">
        <f>SUM(B585/B588)</f>
        <v>0</v>
      </c>
      <c r="D585" s="405"/>
      <c r="E585" s="405"/>
    </row>
    <row r="586" spans="1:5" s="197" customFormat="1" ht="14.45" hidden="1" customHeight="1" x14ac:dyDescent="0.25">
      <c r="A586" s="94" t="s">
        <v>572</v>
      </c>
      <c r="B586" s="1779">
        <v>0</v>
      </c>
      <c r="C586" s="403">
        <f>SUM(B586/B588)</f>
        <v>0</v>
      </c>
      <c r="D586" s="405"/>
      <c r="E586" s="405"/>
    </row>
    <row r="587" spans="1:5" s="197" customFormat="1" ht="15" hidden="1" customHeight="1" thickBot="1" x14ac:dyDescent="0.3">
      <c r="A587" s="111" t="s">
        <v>573</v>
      </c>
      <c r="B587" s="339">
        <v>0</v>
      </c>
      <c r="C587" s="404">
        <f>SUM(B587/B588)</f>
        <v>0</v>
      </c>
      <c r="D587" s="405"/>
      <c r="E587" s="405"/>
    </row>
    <row r="588" spans="1:5" s="197" customFormat="1" ht="15.6" hidden="1" customHeight="1" thickTop="1" thickBot="1" x14ac:dyDescent="0.3">
      <c r="A588" s="125" t="s">
        <v>132</v>
      </c>
      <c r="B588" s="204">
        <f>SUM(B581:B587)</f>
        <v>2469</v>
      </c>
      <c r="C588" s="720">
        <f>SUM(B588/B588)</f>
        <v>1</v>
      </c>
      <c r="D588" s="719"/>
      <c r="E588" s="719"/>
    </row>
    <row r="589" spans="1:5" s="197" customFormat="1" ht="15" hidden="1" customHeight="1" thickBot="1" x14ac:dyDescent="0.3">
      <c r="A589" s="2127" t="s">
        <v>611</v>
      </c>
      <c r="B589" s="2128"/>
      <c r="C589" s="2128"/>
      <c r="D589" s="2128"/>
      <c r="E589" s="2129"/>
    </row>
    <row r="590" spans="1:5" s="197" customFormat="1" ht="14.45" hidden="1" customHeight="1" x14ac:dyDescent="0.25">
      <c r="A590" s="1781" t="s">
        <v>575</v>
      </c>
      <c r="B590" s="1761">
        <v>461</v>
      </c>
      <c r="C590" s="721">
        <f>SUM(B590/B594)</f>
        <v>0.18671526933981369</v>
      </c>
      <c r="D590" s="722"/>
      <c r="E590" s="722"/>
    </row>
    <row r="591" spans="1:5" s="197" customFormat="1" ht="14.45" hidden="1" customHeight="1" x14ac:dyDescent="0.25">
      <c r="A591" s="94" t="s">
        <v>576</v>
      </c>
      <c r="B591" s="1779">
        <v>44</v>
      </c>
      <c r="C591" s="319">
        <f>SUM(B591/B594)</f>
        <v>1.7820980153908466E-2</v>
      </c>
      <c r="D591" s="405"/>
      <c r="E591" s="405"/>
    </row>
    <row r="592" spans="1:5" s="197" customFormat="1" ht="14.45" hidden="1" customHeight="1" x14ac:dyDescent="0.25">
      <c r="A592" s="94" t="s">
        <v>577</v>
      </c>
      <c r="B592" s="1779">
        <v>1961</v>
      </c>
      <c r="C592" s="319">
        <f>SUM(B592/B594)</f>
        <v>0.79424868367760226</v>
      </c>
      <c r="D592" s="405"/>
      <c r="E592" s="405"/>
    </row>
    <row r="593" spans="1:5" s="197" customFormat="1" ht="15" hidden="1" customHeight="1" thickBot="1" x14ac:dyDescent="0.3">
      <c r="A593" s="111" t="s">
        <v>578</v>
      </c>
      <c r="B593" s="339">
        <v>3</v>
      </c>
      <c r="C593" s="320">
        <f>SUM(B593/B594)</f>
        <v>1.215066828675577E-3</v>
      </c>
      <c r="D593" s="405"/>
      <c r="E593" s="405"/>
    </row>
    <row r="594" spans="1:5" s="197" customFormat="1" ht="15.6" hidden="1" customHeight="1" thickTop="1" thickBot="1" x14ac:dyDescent="0.3">
      <c r="A594" s="125" t="s">
        <v>132</v>
      </c>
      <c r="B594" s="204">
        <f>SUM(B590:B593)</f>
        <v>2469</v>
      </c>
      <c r="C594" s="718">
        <f>SUM(B594/B594)</f>
        <v>1</v>
      </c>
      <c r="D594" s="719"/>
      <c r="E594" s="719"/>
    </row>
    <row r="595" spans="1:5" s="197" customFormat="1" ht="15" hidden="1" customHeight="1" thickBot="1" x14ac:dyDescent="0.3">
      <c r="A595" s="2127" t="s">
        <v>612</v>
      </c>
      <c r="B595" s="2128"/>
      <c r="C595" s="2128"/>
      <c r="D595" s="2128"/>
      <c r="E595" s="2129"/>
    </row>
    <row r="596" spans="1:5" s="197" customFormat="1" ht="14.45" hidden="1" customHeight="1" x14ac:dyDescent="0.25">
      <c r="A596" s="1781" t="s">
        <v>580</v>
      </c>
      <c r="B596" s="1761">
        <v>444</v>
      </c>
      <c r="C596" s="721">
        <f>SUM(B596/B599)</f>
        <v>0.54679802955665024</v>
      </c>
      <c r="D596" s="722"/>
      <c r="E596" s="722"/>
    </row>
    <row r="597" spans="1:5" s="197" customFormat="1" ht="14.45" hidden="1" customHeight="1" x14ac:dyDescent="0.25">
      <c r="A597" s="94" t="s">
        <v>581</v>
      </c>
      <c r="B597" s="1779">
        <v>43</v>
      </c>
      <c r="C597" s="319">
        <f>SUM(B597/B599)</f>
        <v>5.295566502463054E-2</v>
      </c>
      <c r="D597" s="405"/>
      <c r="E597" s="405"/>
    </row>
    <row r="598" spans="1:5" s="197" customFormat="1" ht="15" hidden="1" customHeight="1" thickBot="1" x14ac:dyDescent="0.3">
      <c r="A598" s="111" t="s">
        <v>582</v>
      </c>
      <c r="B598" s="339">
        <v>325</v>
      </c>
      <c r="C598" s="320">
        <f>SUM(B598/B599)</f>
        <v>0.40024630541871919</v>
      </c>
      <c r="D598" s="405"/>
      <c r="E598" s="405"/>
    </row>
    <row r="599" spans="1:5" s="197" customFormat="1" ht="15.6" hidden="1" customHeight="1" thickTop="1" thickBot="1" x14ac:dyDescent="0.3">
      <c r="A599" s="35" t="s">
        <v>132</v>
      </c>
      <c r="B599" s="109">
        <f>SUM(B596:B598)</f>
        <v>812</v>
      </c>
      <c r="C599" s="321">
        <f>SUM(B599/B599)</f>
        <v>1</v>
      </c>
      <c r="D599" s="405"/>
      <c r="E599" s="405"/>
    </row>
    <row r="600" spans="1:5" s="197" customFormat="1" ht="15" hidden="1" customHeight="1" thickBot="1" x14ac:dyDescent="0.3">
      <c r="A600" s="1301"/>
      <c r="B600" s="1301"/>
      <c r="C600" s="1301"/>
      <c r="D600" s="1301"/>
      <c r="E600" s="1301"/>
    </row>
    <row r="601" spans="1:5" ht="18.95" hidden="1" customHeight="1" thickBot="1" x14ac:dyDescent="0.35">
      <c r="A601" s="2194" t="s">
        <v>551</v>
      </c>
      <c r="B601" s="2195"/>
      <c r="C601" s="2195"/>
      <c r="D601" s="2195"/>
      <c r="E601" s="2196"/>
    </row>
    <row r="602" spans="1:5" ht="15.95" hidden="1" customHeight="1" thickBot="1" x14ac:dyDescent="0.3">
      <c r="A602" s="2382" t="s">
        <v>269</v>
      </c>
      <c r="B602" s="2383"/>
      <c r="C602" s="2383"/>
      <c r="D602" s="2383"/>
      <c r="E602" s="2384"/>
    </row>
    <row r="603" spans="1:5" ht="15" hidden="1" customHeight="1" thickBot="1" x14ac:dyDescent="0.3">
      <c r="A603" s="285"/>
      <c r="B603" s="2385" t="s">
        <v>553</v>
      </c>
      <c r="C603" s="2386"/>
      <c r="D603" s="2385" t="s">
        <v>554</v>
      </c>
      <c r="E603" s="2386"/>
    </row>
    <row r="604" spans="1:5" ht="15" hidden="1" customHeight="1" thickBot="1" x14ac:dyDescent="0.3">
      <c r="A604" s="138"/>
      <c r="B604" s="177" t="s">
        <v>555</v>
      </c>
      <c r="C604" s="176" t="s">
        <v>272</v>
      </c>
      <c r="D604" s="177" t="s">
        <v>555</v>
      </c>
      <c r="E604" s="176" t="s">
        <v>272</v>
      </c>
    </row>
    <row r="605" spans="1:5" ht="15" hidden="1" customHeight="1" thickBot="1" x14ac:dyDescent="0.3">
      <c r="A605" s="2228" t="s">
        <v>556</v>
      </c>
      <c r="B605" s="2133"/>
      <c r="C605" s="2133"/>
      <c r="D605" s="2133"/>
      <c r="E605" s="2233"/>
    </row>
    <row r="606" spans="1:5" ht="14.45" hidden="1" customHeight="1" x14ac:dyDescent="0.25">
      <c r="A606" s="93" t="s">
        <v>276</v>
      </c>
      <c r="B606" s="387">
        <v>156</v>
      </c>
      <c r="C606" s="315">
        <f>SUM(B606/B614)</f>
        <v>5.3811659192825115E-2</v>
      </c>
      <c r="D606" s="387">
        <v>80</v>
      </c>
      <c r="E606" s="315">
        <f>SUM(D606/D614)</f>
        <v>5.8351568198395334E-2</v>
      </c>
    </row>
    <row r="607" spans="1:5" ht="14.45" hidden="1" customHeight="1" x14ac:dyDescent="0.25">
      <c r="A607" s="94" t="s">
        <v>277</v>
      </c>
      <c r="B607" s="1779">
        <v>669</v>
      </c>
      <c r="C607" s="316">
        <f>SUM(B607/B614)</f>
        <v>0.23076923076923078</v>
      </c>
      <c r="D607" s="1779">
        <v>203</v>
      </c>
      <c r="E607" s="316">
        <f>SUM(D607/D614)</f>
        <v>0.14806710430342815</v>
      </c>
    </row>
    <row r="608" spans="1:5" ht="14.45" hidden="1" customHeight="1" x14ac:dyDescent="0.25">
      <c r="A608" s="94" t="s">
        <v>278</v>
      </c>
      <c r="B608" s="1779">
        <v>620</v>
      </c>
      <c r="C608" s="316">
        <f>SUM(B608/B614)</f>
        <v>0.21386685063815108</v>
      </c>
      <c r="D608" s="1779">
        <v>266</v>
      </c>
      <c r="E608" s="316">
        <f>SUM(D608/D614)</f>
        <v>0.19401896425966447</v>
      </c>
    </row>
    <row r="609" spans="1:5" ht="14.45" hidden="1" customHeight="1" x14ac:dyDescent="0.25">
      <c r="A609" s="94" t="s">
        <v>279</v>
      </c>
      <c r="B609" s="1779">
        <v>635</v>
      </c>
      <c r="C609" s="316">
        <f>SUM(B609/B614)</f>
        <v>0.21904104863746118</v>
      </c>
      <c r="D609" s="1779">
        <v>294</v>
      </c>
      <c r="E609" s="316">
        <v>0.215</v>
      </c>
    </row>
    <row r="610" spans="1:5" ht="14.45" hidden="1" customHeight="1" x14ac:dyDescent="0.25">
      <c r="A610" s="94" t="s">
        <v>280</v>
      </c>
      <c r="B610" s="1779">
        <v>430</v>
      </c>
      <c r="C610" s="316">
        <f>SUM(B610/B614)</f>
        <v>0.14832700931355638</v>
      </c>
      <c r="D610" s="1779">
        <v>250</v>
      </c>
      <c r="E610" s="316">
        <f>SUM(D610/D614)</f>
        <v>0.18234865061998543</v>
      </c>
    </row>
    <row r="611" spans="1:5" ht="14.45" hidden="1" customHeight="1" x14ac:dyDescent="0.25">
      <c r="A611" s="94" t="s">
        <v>281</v>
      </c>
      <c r="B611" s="1779">
        <v>285</v>
      </c>
      <c r="C611" s="316">
        <f>SUM(B611/B614)</f>
        <v>9.8309761986892036E-2</v>
      </c>
      <c r="D611" s="1779">
        <v>223</v>
      </c>
      <c r="E611" s="316">
        <f>SUM(D611/D614)</f>
        <v>0.16265499635302699</v>
      </c>
    </row>
    <row r="612" spans="1:5" ht="14.45" hidden="1" customHeight="1" x14ac:dyDescent="0.25">
      <c r="A612" s="94" t="s">
        <v>282</v>
      </c>
      <c r="B612" s="1779">
        <v>104</v>
      </c>
      <c r="C612" s="316">
        <f>SUM(B612/B614)</f>
        <v>3.5874439461883408E-2</v>
      </c>
      <c r="D612" s="1779">
        <v>54</v>
      </c>
      <c r="E612" s="316">
        <f>SUM(D612/D614)</f>
        <v>3.9387308533916851E-2</v>
      </c>
    </row>
    <row r="613" spans="1:5" ht="15" hidden="1" customHeight="1" thickBot="1" x14ac:dyDescent="0.3">
      <c r="A613" s="95" t="s">
        <v>401</v>
      </c>
      <c r="B613" s="339">
        <v>0</v>
      </c>
      <c r="C613" s="317">
        <f>SUM(B613/B614)</f>
        <v>0</v>
      </c>
      <c r="D613" s="339">
        <v>1</v>
      </c>
      <c r="E613" s="317">
        <f>SUM(D613/D614)</f>
        <v>7.2939460247994166E-4</v>
      </c>
    </row>
    <row r="614" spans="1:5" ht="15.6" hidden="1" customHeight="1" thickTop="1" thickBot="1" x14ac:dyDescent="0.3">
      <c r="A614" s="34" t="s">
        <v>402</v>
      </c>
      <c r="B614" s="341">
        <f>SUM(B606:B613)</f>
        <v>2899</v>
      </c>
      <c r="C614" s="203">
        <f>SUM(B614/B614)</f>
        <v>1</v>
      </c>
      <c r="D614" s="341">
        <f>SUM(D606:D613)</f>
        <v>1371</v>
      </c>
      <c r="E614" s="203">
        <f>SUM(E606:E613)</f>
        <v>1.0005579868708971</v>
      </c>
    </row>
    <row r="615" spans="1:5" s="33" customFormat="1" ht="15" hidden="1" customHeight="1" thickBot="1" x14ac:dyDescent="0.25">
      <c r="A615" s="2400" t="s">
        <v>557</v>
      </c>
      <c r="B615" s="2134"/>
      <c r="C615" s="2134"/>
      <c r="D615" s="2134"/>
      <c r="E615" s="2401"/>
    </row>
    <row r="616" spans="1:5" ht="14.45" hidden="1" customHeight="1" x14ac:dyDescent="0.25">
      <c r="A616" s="93" t="s">
        <v>286</v>
      </c>
      <c r="B616" s="387">
        <v>454</v>
      </c>
      <c r="C616" s="318">
        <f>SUM(B616/B622)</f>
        <v>0.15660572611245258</v>
      </c>
      <c r="D616" s="387">
        <v>243</v>
      </c>
      <c r="E616" s="318">
        <f>SUM(D616/D622)</f>
        <v>0.17724288840262581</v>
      </c>
    </row>
    <row r="617" spans="1:5" ht="14.45" hidden="1" customHeight="1" x14ac:dyDescent="0.25">
      <c r="A617" s="94" t="s">
        <v>287</v>
      </c>
      <c r="B617" s="1779">
        <v>195</v>
      </c>
      <c r="C617" s="319">
        <f>SUM(B617/B622)</f>
        <v>6.726457399103139E-2</v>
      </c>
      <c r="D617" s="1779">
        <v>131</v>
      </c>
      <c r="E617" s="319">
        <f>SUM(D617/D622)</f>
        <v>9.5550692924872352E-2</v>
      </c>
    </row>
    <row r="618" spans="1:5" ht="14.45" hidden="1" customHeight="1" x14ac:dyDescent="0.25">
      <c r="A618" s="94" t="s">
        <v>288</v>
      </c>
      <c r="B618" s="1779">
        <v>35</v>
      </c>
      <c r="C618" s="319">
        <f>SUM(B618/B622)</f>
        <v>1.2073128665056916E-2</v>
      </c>
      <c r="D618" s="1779">
        <v>8</v>
      </c>
      <c r="E618" s="319">
        <f>SUM(D618/D622)</f>
        <v>5.8351568198395333E-3</v>
      </c>
    </row>
    <row r="619" spans="1:5" ht="14.45" hidden="1" customHeight="1" x14ac:dyDescent="0.25">
      <c r="A619" s="94" t="s">
        <v>289</v>
      </c>
      <c r="B619" s="1779">
        <v>999</v>
      </c>
      <c r="C619" s="319">
        <f>SUM(B619/B622)</f>
        <v>0.34460158675405311</v>
      </c>
      <c r="D619" s="1779">
        <v>471</v>
      </c>
      <c r="E619" s="319">
        <v>0.34300000000000003</v>
      </c>
    </row>
    <row r="620" spans="1:5" ht="14.45" hidden="1" customHeight="1" x14ac:dyDescent="0.25">
      <c r="A620" s="94" t="s">
        <v>290</v>
      </c>
      <c r="B620" s="1779">
        <v>1015</v>
      </c>
      <c r="C620" s="319">
        <f>SUM(B620/B622)</f>
        <v>0.35012073128665055</v>
      </c>
      <c r="D620" s="1779">
        <v>467</v>
      </c>
      <c r="E620" s="319">
        <f>SUM(D620/D622)</f>
        <v>0.34062727935813275</v>
      </c>
    </row>
    <row r="621" spans="1:5" ht="15" hidden="1" customHeight="1" thickBot="1" x14ac:dyDescent="0.3">
      <c r="A621" s="111" t="s">
        <v>291</v>
      </c>
      <c r="B621" s="339">
        <v>201</v>
      </c>
      <c r="C621" s="320">
        <f>SUM(B621/B622)</f>
        <v>6.9334253190755438E-2</v>
      </c>
      <c r="D621" s="339">
        <v>51</v>
      </c>
      <c r="E621" s="320">
        <f>SUM(D621/D622)</f>
        <v>3.7199124726477024E-2</v>
      </c>
    </row>
    <row r="622" spans="1:5" ht="15.6" hidden="1" customHeight="1" thickTop="1" thickBot="1" x14ac:dyDescent="0.3">
      <c r="A622" s="125" t="s">
        <v>558</v>
      </c>
      <c r="B622" s="204">
        <f>SUM(B616:B621)</f>
        <v>2899</v>
      </c>
      <c r="C622" s="718">
        <f>SUM(B622/B622)</f>
        <v>1</v>
      </c>
      <c r="D622" s="204">
        <f>SUM(D616:D621)</f>
        <v>1371</v>
      </c>
      <c r="E622" s="718">
        <f>SUM(E616:E621)</f>
        <v>0.99945514223194754</v>
      </c>
    </row>
    <row r="623" spans="1:5" s="33" customFormat="1" ht="15" hidden="1" customHeight="1" thickBot="1" x14ac:dyDescent="0.25">
      <c r="A623" s="2127" t="s">
        <v>559</v>
      </c>
      <c r="B623" s="2128"/>
      <c r="C623" s="2128"/>
      <c r="D623" s="2128"/>
      <c r="E623" s="2129"/>
    </row>
    <row r="624" spans="1:5" ht="15" hidden="1" customHeight="1" thickBot="1" x14ac:dyDescent="0.3">
      <c r="A624" s="724" t="s">
        <v>560</v>
      </c>
      <c r="B624" s="2389" t="s">
        <v>561</v>
      </c>
      <c r="C624" s="2390"/>
      <c r="D624" s="2389" t="s">
        <v>561</v>
      </c>
      <c r="E624" s="2390"/>
    </row>
    <row r="625" spans="1:5" ht="15" hidden="1" customHeight="1" thickBot="1" x14ac:dyDescent="0.3">
      <c r="A625" s="2127" t="s">
        <v>562</v>
      </c>
      <c r="B625" s="2128"/>
      <c r="C625" s="2128"/>
      <c r="D625" s="2128"/>
      <c r="E625" s="2129"/>
    </row>
    <row r="626" spans="1:5" ht="14.45" hidden="1" customHeight="1" x14ac:dyDescent="0.25">
      <c r="A626" s="1781" t="s">
        <v>563</v>
      </c>
      <c r="B626" s="1761">
        <v>799</v>
      </c>
      <c r="C626" s="322">
        <f>SUM(B626/B629)</f>
        <v>0.27561228009658501</v>
      </c>
      <c r="D626" s="1761">
        <v>368</v>
      </c>
      <c r="E626" s="322">
        <f>SUM(D626/D629)</f>
        <v>0.26841721371261851</v>
      </c>
    </row>
    <row r="627" spans="1:5" ht="14.45" hidden="1" customHeight="1" x14ac:dyDescent="0.25">
      <c r="A627" s="97" t="s">
        <v>564</v>
      </c>
      <c r="B627" s="1779">
        <v>1542</v>
      </c>
      <c r="C627" s="316">
        <f>SUM(B627/B629)</f>
        <v>0.53190755432907899</v>
      </c>
      <c r="D627" s="1779">
        <v>402</v>
      </c>
      <c r="E627" s="316">
        <f>SUM(D627/D629)</f>
        <v>0.29321663019693656</v>
      </c>
    </row>
    <row r="628" spans="1:5" ht="15" hidden="1" customHeight="1" thickBot="1" x14ac:dyDescent="0.3">
      <c r="A628" s="95" t="s">
        <v>565</v>
      </c>
      <c r="B628" s="339">
        <v>558</v>
      </c>
      <c r="C628" s="320">
        <f>SUM(B628/B629)</f>
        <v>0.19248016557433598</v>
      </c>
      <c r="D628" s="339">
        <v>601</v>
      </c>
      <c r="E628" s="320">
        <v>0.439</v>
      </c>
    </row>
    <row r="629" spans="1:5" ht="15.6" hidden="1" customHeight="1" thickTop="1" thickBot="1" x14ac:dyDescent="0.3">
      <c r="A629" s="123" t="s">
        <v>132</v>
      </c>
      <c r="B629" s="204">
        <f>SUM(B626:B628)</f>
        <v>2899</v>
      </c>
      <c r="C629" s="718">
        <f>SUM(C626:C628)</f>
        <v>1</v>
      </c>
      <c r="D629" s="204">
        <f>SUM(D626:D628)</f>
        <v>1371</v>
      </c>
      <c r="E629" s="718">
        <f>SUM(E626:E628)</f>
        <v>1.000633843909555</v>
      </c>
    </row>
    <row r="630" spans="1:5" ht="15" hidden="1" customHeight="1" thickBot="1" x14ac:dyDescent="0.3">
      <c r="A630" s="2127" t="s">
        <v>610</v>
      </c>
      <c r="B630" s="2128"/>
      <c r="C630" s="2128"/>
      <c r="D630" s="2128"/>
      <c r="E630" s="2129"/>
    </row>
    <row r="631" spans="1:5" ht="14.45" hidden="1" customHeight="1" x14ac:dyDescent="0.25">
      <c r="A631" s="1781" t="s">
        <v>567</v>
      </c>
      <c r="B631" s="1761">
        <v>2421</v>
      </c>
      <c r="C631" s="723">
        <f>SUM(B631/B638)</f>
        <v>0.83511555708865126</v>
      </c>
      <c r="D631" s="722"/>
      <c r="E631" s="722"/>
    </row>
    <row r="632" spans="1:5" ht="14.45" hidden="1" customHeight="1" x14ac:dyDescent="0.25">
      <c r="A632" s="94" t="s">
        <v>568</v>
      </c>
      <c r="B632" s="1779">
        <v>176</v>
      </c>
      <c r="C632" s="403">
        <f>SUM(B632/B638)</f>
        <v>6.0710589858571924E-2</v>
      </c>
      <c r="D632" s="405"/>
      <c r="E632" s="405"/>
    </row>
    <row r="633" spans="1:5" ht="14.45" hidden="1" customHeight="1" x14ac:dyDescent="0.25">
      <c r="A633" s="94" t="s">
        <v>569</v>
      </c>
      <c r="B633" s="1779">
        <v>267</v>
      </c>
      <c r="C633" s="403">
        <f>SUM(B633/B638)</f>
        <v>9.2100724387719907E-2</v>
      </c>
      <c r="D633" s="405"/>
      <c r="E633" s="405"/>
    </row>
    <row r="634" spans="1:5" ht="14.45" hidden="1" customHeight="1" x14ac:dyDescent="0.25">
      <c r="A634" s="94" t="s">
        <v>570</v>
      </c>
      <c r="B634" s="1779">
        <v>33</v>
      </c>
      <c r="C634" s="403">
        <f>SUM(B634/B638)</f>
        <v>1.1383235598482234E-2</v>
      </c>
      <c r="D634" s="405"/>
      <c r="E634" s="405"/>
    </row>
    <row r="635" spans="1:5" ht="14.45" hidden="1" customHeight="1" x14ac:dyDescent="0.25">
      <c r="A635" s="94" t="s">
        <v>571</v>
      </c>
      <c r="B635" s="1779">
        <v>2</v>
      </c>
      <c r="C635" s="403">
        <f>SUM(B635/B638)</f>
        <v>6.898930665746809E-4</v>
      </c>
      <c r="D635" s="405"/>
      <c r="E635" s="405"/>
    </row>
    <row r="636" spans="1:5" ht="14.45" hidden="1" customHeight="1" x14ac:dyDescent="0.25">
      <c r="A636" s="94" t="s">
        <v>572</v>
      </c>
      <c r="B636" s="1779">
        <v>0</v>
      </c>
      <c r="C636" s="403">
        <f>SUM(B636/B638)</f>
        <v>0</v>
      </c>
      <c r="D636" s="405"/>
      <c r="E636" s="405"/>
    </row>
    <row r="637" spans="1:5" ht="15" hidden="1" customHeight="1" thickBot="1" x14ac:dyDescent="0.3">
      <c r="A637" s="111" t="s">
        <v>573</v>
      </c>
      <c r="B637" s="339">
        <v>0</v>
      </c>
      <c r="C637" s="404">
        <f>SUM(B637/B638)</f>
        <v>0</v>
      </c>
      <c r="D637" s="405"/>
      <c r="E637" s="405"/>
    </row>
    <row r="638" spans="1:5" ht="15.6" hidden="1" customHeight="1" thickTop="1" thickBot="1" x14ac:dyDescent="0.3">
      <c r="A638" s="125" t="s">
        <v>132</v>
      </c>
      <c r="B638" s="204">
        <f>SUM(B631:B637)</f>
        <v>2899</v>
      </c>
      <c r="C638" s="720">
        <f>SUM(B638/B638)</f>
        <v>1</v>
      </c>
      <c r="D638" s="719"/>
      <c r="E638" s="719"/>
    </row>
    <row r="639" spans="1:5" ht="15" hidden="1" customHeight="1" thickBot="1" x14ac:dyDescent="0.3">
      <c r="A639" s="2127" t="s">
        <v>611</v>
      </c>
      <c r="B639" s="2128"/>
      <c r="C639" s="2128"/>
      <c r="D639" s="2128"/>
      <c r="E639" s="2129"/>
    </row>
    <row r="640" spans="1:5" ht="14.45" hidden="1" customHeight="1" x14ac:dyDescent="0.25">
      <c r="A640" s="1781" t="s">
        <v>575</v>
      </c>
      <c r="B640" s="1761">
        <v>1594</v>
      </c>
      <c r="C640" s="721">
        <v>0.54900000000000004</v>
      </c>
      <c r="D640" s="722"/>
      <c r="E640" s="722"/>
    </row>
    <row r="641" spans="1:5" ht="14.45" hidden="1" customHeight="1" x14ac:dyDescent="0.25">
      <c r="A641" s="94" t="s">
        <v>576</v>
      </c>
      <c r="B641" s="1779">
        <v>95</v>
      </c>
      <c r="C641" s="319">
        <f>SUM(B641/B644)</f>
        <v>3.2769920662297343E-2</v>
      </c>
      <c r="D641" s="405"/>
      <c r="E641" s="405"/>
    </row>
    <row r="642" spans="1:5" ht="14.45" hidden="1" customHeight="1" x14ac:dyDescent="0.25">
      <c r="A642" s="94" t="s">
        <v>577</v>
      </c>
      <c r="B642" s="1779">
        <v>1191</v>
      </c>
      <c r="C642" s="319">
        <f>SUM(B642/B644)</f>
        <v>0.41083132114522247</v>
      </c>
      <c r="D642" s="405"/>
      <c r="E642" s="405"/>
    </row>
    <row r="643" spans="1:5" ht="15" hidden="1" customHeight="1" thickBot="1" x14ac:dyDescent="0.3">
      <c r="A643" s="111" t="s">
        <v>578</v>
      </c>
      <c r="B643" s="339">
        <v>19</v>
      </c>
      <c r="C643" s="320">
        <f>SUM(B643/B644)</f>
        <v>6.5539841324594684E-3</v>
      </c>
      <c r="D643" s="405"/>
      <c r="E643" s="405"/>
    </row>
    <row r="644" spans="1:5" ht="15.6" hidden="1" customHeight="1" thickTop="1" thickBot="1" x14ac:dyDescent="0.3">
      <c r="A644" s="125" t="s">
        <v>132</v>
      </c>
      <c r="B644" s="204">
        <f>SUM(B640:B643)</f>
        <v>2899</v>
      </c>
      <c r="C644" s="718">
        <f>SUM(B644/B644)</f>
        <v>1</v>
      </c>
      <c r="D644" s="719"/>
      <c r="E644" s="719"/>
    </row>
    <row r="645" spans="1:5" ht="15" hidden="1" customHeight="1" thickBot="1" x14ac:dyDescent="0.3">
      <c r="A645" s="2127" t="s">
        <v>612</v>
      </c>
      <c r="B645" s="2128"/>
      <c r="C645" s="2128"/>
      <c r="D645" s="2128"/>
      <c r="E645" s="2129"/>
    </row>
    <row r="646" spans="1:5" ht="14.45" hidden="1" customHeight="1" x14ac:dyDescent="0.25">
      <c r="A646" s="1781" t="s">
        <v>580</v>
      </c>
      <c r="B646" s="1761">
        <v>1004</v>
      </c>
      <c r="C646" s="721">
        <f>SUM(B646/B649)</f>
        <v>0.3463263194204898</v>
      </c>
      <c r="D646" s="722"/>
      <c r="E646" s="722"/>
    </row>
    <row r="647" spans="1:5" ht="14.45" hidden="1" customHeight="1" x14ac:dyDescent="0.25">
      <c r="A647" s="94" t="s">
        <v>581</v>
      </c>
      <c r="B647" s="1779">
        <v>1146</v>
      </c>
      <c r="C647" s="319">
        <v>0.39600000000000002</v>
      </c>
      <c r="D647" s="405"/>
      <c r="E647" s="405"/>
    </row>
    <row r="648" spans="1:5" ht="15" hidden="1" customHeight="1" thickBot="1" x14ac:dyDescent="0.3">
      <c r="A648" s="111" t="s">
        <v>582</v>
      </c>
      <c r="B648" s="339">
        <v>749</v>
      </c>
      <c r="C648" s="320">
        <f>SUM(B648/B649)</f>
        <v>0.25836495343221799</v>
      </c>
      <c r="D648" s="405"/>
      <c r="E648" s="405"/>
    </row>
    <row r="649" spans="1:5" ht="15.6" hidden="1" customHeight="1" thickTop="1" thickBot="1" x14ac:dyDescent="0.3">
      <c r="A649" s="35" t="s">
        <v>132</v>
      </c>
      <c r="B649" s="109">
        <f>SUM(B646:B648)</f>
        <v>2899</v>
      </c>
      <c r="C649" s="321">
        <f>SUM(B649/B649)</f>
        <v>1</v>
      </c>
      <c r="D649" s="405"/>
      <c r="E649" s="405"/>
    </row>
    <row r="650" spans="1:5" ht="15" hidden="1" customHeight="1" thickBot="1" x14ac:dyDescent="0.3">
      <c r="A650" s="1301"/>
      <c r="B650" s="1301"/>
      <c r="C650" s="1301"/>
      <c r="D650" s="1301"/>
      <c r="E650" s="1301"/>
    </row>
    <row r="651" spans="1:5" ht="18.95" hidden="1" customHeight="1" thickBot="1" x14ac:dyDescent="0.35">
      <c r="A651" s="2194" t="s">
        <v>551</v>
      </c>
      <c r="B651" s="2195"/>
      <c r="C651" s="2195"/>
      <c r="D651" s="2195"/>
      <c r="E651" s="2196"/>
    </row>
    <row r="652" spans="1:5" ht="15.95" hidden="1" customHeight="1" thickBot="1" x14ac:dyDescent="0.3">
      <c r="A652" s="2382" t="s">
        <v>318</v>
      </c>
      <c r="B652" s="2383"/>
      <c r="C652" s="2383"/>
      <c r="D652" s="2383"/>
      <c r="E652" s="2384"/>
    </row>
    <row r="653" spans="1:5" ht="15" hidden="1" customHeight="1" thickBot="1" x14ac:dyDescent="0.3">
      <c r="A653" s="107"/>
      <c r="B653" s="2385" t="s">
        <v>553</v>
      </c>
      <c r="C653" s="2386"/>
      <c r="D653" s="2385" t="s">
        <v>554</v>
      </c>
      <c r="E653" s="2386"/>
    </row>
    <row r="654" spans="1:5" ht="15" hidden="1" customHeight="1" thickBot="1" x14ac:dyDescent="0.3">
      <c r="A654" s="138"/>
      <c r="B654" s="177" t="s">
        <v>555</v>
      </c>
      <c r="C654" s="176" t="s">
        <v>272</v>
      </c>
      <c r="D654" s="177" t="s">
        <v>555</v>
      </c>
      <c r="E654" s="176" t="s">
        <v>272</v>
      </c>
    </row>
    <row r="655" spans="1:5" ht="15" hidden="1" customHeight="1" thickBot="1" x14ac:dyDescent="0.3">
      <c r="A655" s="2228" t="s">
        <v>615</v>
      </c>
      <c r="B655" s="2133"/>
      <c r="C655" s="2133"/>
      <c r="D655" s="2133"/>
      <c r="E655" s="2233"/>
    </row>
    <row r="656" spans="1:5" ht="14.45" hidden="1" customHeight="1" x14ac:dyDescent="0.25">
      <c r="A656" s="93" t="s">
        <v>616</v>
      </c>
      <c r="B656" s="387">
        <v>144</v>
      </c>
      <c r="C656" s="592">
        <f>B656/B664</f>
        <v>5.2650822669104203E-2</v>
      </c>
      <c r="D656" s="387">
        <v>94</v>
      </c>
      <c r="E656" s="592">
        <f>D656/D664</f>
        <v>5.3991958644457209E-2</v>
      </c>
    </row>
    <row r="657" spans="1:5" ht="14.45" hidden="1" customHeight="1" x14ac:dyDescent="0.25">
      <c r="A657" s="2405" t="s">
        <v>617</v>
      </c>
      <c r="B657" s="2404">
        <v>1216</v>
      </c>
      <c r="C657" s="2392">
        <f>B657/B664</f>
        <v>0.44460694698354664</v>
      </c>
      <c r="D657" s="2243">
        <v>637</v>
      </c>
      <c r="E657" s="2392">
        <v>0.36699999999999999</v>
      </c>
    </row>
    <row r="658" spans="1:5" ht="14.45" hidden="1" customHeight="1" x14ac:dyDescent="0.25">
      <c r="A658" s="2406"/>
      <c r="B658" s="2404"/>
      <c r="C658" s="2393"/>
      <c r="D658" s="2244"/>
      <c r="E658" s="2393"/>
    </row>
    <row r="659" spans="1:5" ht="14.45" hidden="1" customHeight="1" x14ac:dyDescent="0.25">
      <c r="A659" s="94" t="s">
        <v>618</v>
      </c>
      <c r="B659" s="1779">
        <v>422</v>
      </c>
      <c r="C659" s="338">
        <f>B659/B664</f>
        <v>0.15429616087751372</v>
      </c>
      <c r="D659" s="1779">
        <v>281</v>
      </c>
      <c r="E659" s="338">
        <f>D659/D664</f>
        <v>0.1614014933946008</v>
      </c>
    </row>
    <row r="660" spans="1:5" ht="14.45" hidden="1" customHeight="1" x14ac:dyDescent="0.25">
      <c r="A660" s="94" t="s">
        <v>619</v>
      </c>
      <c r="B660" s="1779">
        <v>582</v>
      </c>
      <c r="C660" s="338">
        <f>B660/B664</f>
        <v>0.21279707495429617</v>
      </c>
      <c r="D660" s="1779">
        <v>413</v>
      </c>
      <c r="E660" s="338">
        <f>D660/D664</f>
        <v>0.23721998851234921</v>
      </c>
    </row>
    <row r="661" spans="1:5" ht="14.45" hidden="1" customHeight="1" x14ac:dyDescent="0.25">
      <c r="A661" s="2405" t="s">
        <v>620</v>
      </c>
      <c r="B661" s="2404">
        <v>370</v>
      </c>
      <c r="C661" s="2392">
        <f>B661/B664</f>
        <v>0.13528336380255943</v>
      </c>
      <c r="D661" s="2243">
        <v>314</v>
      </c>
      <c r="E661" s="2392">
        <f>D661/D664</f>
        <v>0.18035611717403791</v>
      </c>
    </row>
    <row r="662" spans="1:5" ht="14.45" hidden="1" customHeight="1" x14ac:dyDescent="0.25">
      <c r="A662" s="2406"/>
      <c r="B662" s="2404"/>
      <c r="C662" s="2393"/>
      <c r="D662" s="2244"/>
      <c r="E662" s="2393"/>
    </row>
    <row r="663" spans="1:5" ht="15" hidden="1" customHeight="1" thickBot="1" x14ac:dyDescent="0.3">
      <c r="A663" s="95" t="s">
        <v>401</v>
      </c>
      <c r="B663" s="339">
        <v>1</v>
      </c>
      <c r="C663" s="340">
        <f>B663/B664</f>
        <v>3.6563071297989033E-4</v>
      </c>
      <c r="D663" s="339">
        <v>2</v>
      </c>
      <c r="E663" s="340">
        <f>D663/D664</f>
        <v>1.1487650775416428E-3</v>
      </c>
    </row>
    <row r="664" spans="1:5" ht="15.6" hidden="1" customHeight="1" thickTop="1" thickBot="1" x14ac:dyDescent="0.3">
      <c r="A664" s="34" t="s">
        <v>402</v>
      </c>
      <c r="B664" s="341">
        <f>SUM(B656:B663)</f>
        <v>2735</v>
      </c>
      <c r="C664" s="593">
        <f>SUM(C656:C663)</f>
        <v>1</v>
      </c>
      <c r="D664" s="388">
        <f>SUM(D656:D663)</f>
        <v>1741</v>
      </c>
      <c r="E664" s="593">
        <f>SUM(E656:E663)</f>
        <v>1.0011183228029867</v>
      </c>
    </row>
    <row r="665" spans="1:5" ht="15" hidden="1" customHeight="1" thickBot="1" x14ac:dyDescent="0.3">
      <c r="A665" s="2400" t="s">
        <v>557</v>
      </c>
      <c r="B665" s="2134"/>
      <c r="C665" s="2134"/>
      <c r="D665" s="2134"/>
      <c r="E665" s="2401"/>
    </row>
    <row r="666" spans="1:5" ht="14.45" hidden="1" customHeight="1" x14ac:dyDescent="0.25">
      <c r="A666" s="93" t="s">
        <v>286</v>
      </c>
      <c r="B666" s="387">
        <v>446</v>
      </c>
      <c r="C666" s="594">
        <f>B666/B672</f>
        <v>0.16307129798903108</v>
      </c>
      <c r="D666" s="387">
        <v>285</v>
      </c>
      <c r="E666" s="594">
        <f>D666/D672</f>
        <v>0.1636990235496841</v>
      </c>
    </row>
    <row r="667" spans="1:5" ht="14.45" hidden="1" customHeight="1" x14ac:dyDescent="0.25">
      <c r="A667" s="94" t="s">
        <v>287</v>
      </c>
      <c r="B667" s="1779">
        <v>163</v>
      </c>
      <c r="C667" s="595">
        <f>B667/B672</f>
        <v>5.9597806215722124E-2</v>
      </c>
      <c r="D667" s="1779">
        <v>159</v>
      </c>
      <c r="E667" s="595">
        <f>D667/D672</f>
        <v>9.1326823664560602E-2</v>
      </c>
    </row>
    <row r="668" spans="1:5" ht="14.45" hidden="1" customHeight="1" x14ac:dyDescent="0.25">
      <c r="A668" s="94" t="s">
        <v>288</v>
      </c>
      <c r="B668" s="1779">
        <v>30</v>
      </c>
      <c r="C668" s="595">
        <f>B668/B672</f>
        <v>1.0968921389396709E-2</v>
      </c>
      <c r="D668" s="1779">
        <v>15</v>
      </c>
      <c r="E668" s="595">
        <f>D668/D672</f>
        <v>8.6157380815623207E-3</v>
      </c>
    </row>
    <row r="669" spans="1:5" ht="14.45" hidden="1" customHeight="1" x14ac:dyDescent="0.25">
      <c r="A669" s="94" t="s">
        <v>289</v>
      </c>
      <c r="B669" s="1779">
        <v>944</v>
      </c>
      <c r="C669" s="595">
        <f>B669/B672</f>
        <v>0.34515539305301646</v>
      </c>
      <c r="D669" s="1779">
        <v>569</v>
      </c>
      <c r="E669" s="595">
        <f>D669/D672</f>
        <v>0.32682366456059736</v>
      </c>
    </row>
    <row r="670" spans="1:5" ht="14.45" hidden="1" customHeight="1" x14ac:dyDescent="0.25">
      <c r="A670" s="94" t="s">
        <v>290</v>
      </c>
      <c r="B670" s="1779">
        <v>952</v>
      </c>
      <c r="C670" s="595">
        <f>B670/B672</f>
        <v>0.34808043875685557</v>
      </c>
      <c r="D670" s="1779">
        <v>628</v>
      </c>
      <c r="E670" s="595">
        <v>0.36</v>
      </c>
    </row>
    <row r="671" spans="1:5" ht="15" hidden="1" customHeight="1" thickBot="1" x14ac:dyDescent="0.3">
      <c r="A671" s="111" t="s">
        <v>291</v>
      </c>
      <c r="B671" s="339">
        <v>200</v>
      </c>
      <c r="C671" s="596">
        <f>B671/B672</f>
        <v>7.3126142595978064E-2</v>
      </c>
      <c r="D671" s="339">
        <v>85</v>
      </c>
      <c r="E671" s="596">
        <f>D671/D672</f>
        <v>4.8822515795519814E-2</v>
      </c>
    </row>
    <row r="672" spans="1:5" ht="15.6" hidden="1" customHeight="1" thickTop="1" thickBot="1" x14ac:dyDescent="0.3">
      <c r="A672" s="36" t="s">
        <v>558</v>
      </c>
      <c r="B672" s="341">
        <f>SUM(B666:B671)</f>
        <v>2735</v>
      </c>
      <c r="C672" s="593">
        <f>SUM(C666:C671)</f>
        <v>1</v>
      </c>
      <c r="D672" s="388">
        <f>SUM(D666:D671)</f>
        <v>1741</v>
      </c>
      <c r="E672" s="593">
        <f>SUM(E666:E671)</f>
        <v>0.99928776565192412</v>
      </c>
    </row>
    <row r="673" spans="1:5" ht="15" hidden="1" customHeight="1" thickBot="1" x14ac:dyDescent="0.3">
      <c r="A673" s="2400" t="s">
        <v>559</v>
      </c>
      <c r="B673" s="2134"/>
      <c r="C673" s="2134"/>
      <c r="D673" s="2134"/>
      <c r="E673" s="2401"/>
    </row>
    <row r="674" spans="1:5" ht="15" hidden="1" customHeight="1" thickBot="1" x14ac:dyDescent="0.3">
      <c r="A674" s="93" t="s">
        <v>560</v>
      </c>
      <c r="B674" s="2402" t="s">
        <v>591</v>
      </c>
      <c r="C674" s="2403"/>
      <c r="D674" s="762"/>
      <c r="E674" s="217"/>
    </row>
    <row r="675" spans="1:5" ht="14.45" hidden="1" customHeight="1" x14ac:dyDescent="0.25">
      <c r="A675" s="94" t="s">
        <v>621</v>
      </c>
      <c r="B675" s="2394">
        <v>1</v>
      </c>
      <c r="C675" s="2395"/>
      <c r="D675" s="763"/>
      <c r="E675" s="764"/>
    </row>
    <row r="676" spans="1:5" ht="15" hidden="1" customHeight="1" thickBot="1" x14ac:dyDescent="0.3">
      <c r="A676" s="715" t="s">
        <v>622</v>
      </c>
      <c r="B676" s="2396">
        <v>48</v>
      </c>
      <c r="C676" s="2397"/>
      <c r="D676" s="765"/>
      <c r="E676" s="766"/>
    </row>
    <row r="677" spans="1:5" ht="15" hidden="1" customHeight="1" thickBot="1" x14ac:dyDescent="0.3">
      <c r="A677" s="2127" t="s">
        <v>562</v>
      </c>
      <c r="B677" s="2128"/>
      <c r="C677" s="2128"/>
      <c r="D677" s="2128"/>
      <c r="E677" s="2129"/>
    </row>
    <row r="678" spans="1:5" ht="14.45" hidden="1" customHeight="1" x14ac:dyDescent="0.25">
      <c r="A678" s="1781" t="s">
        <v>563</v>
      </c>
      <c r="B678" s="1761">
        <v>2177</v>
      </c>
      <c r="C678" s="716">
        <f>B678/B681</f>
        <v>0.79597806215722122</v>
      </c>
      <c r="D678" s="1761">
        <v>1097</v>
      </c>
      <c r="E678" s="716">
        <f>D678/D681</f>
        <v>0.63009764503159105</v>
      </c>
    </row>
    <row r="679" spans="1:5" ht="14.45" hidden="1" customHeight="1" x14ac:dyDescent="0.25">
      <c r="A679" s="97" t="s">
        <v>564</v>
      </c>
      <c r="B679" s="1779">
        <v>44</v>
      </c>
      <c r="C679" s="338">
        <f>B679/B681</f>
        <v>1.6087751371115174E-2</v>
      </c>
      <c r="D679" s="1779">
        <v>20</v>
      </c>
      <c r="E679" s="338">
        <f>D679/D681</f>
        <v>1.1487650775416428E-2</v>
      </c>
    </row>
    <row r="680" spans="1:5" ht="15" hidden="1" customHeight="1" thickBot="1" x14ac:dyDescent="0.3">
      <c r="A680" s="95" t="s">
        <v>565</v>
      </c>
      <c r="B680" s="339">
        <v>514</v>
      </c>
      <c r="C680" s="596">
        <f>B680/B681</f>
        <v>0.18793418647166363</v>
      </c>
      <c r="D680" s="339">
        <v>624</v>
      </c>
      <c r="E680" s="596">
        <v>0.35899999999999999</v>
      </c>
    </row>
    <row r="681" spans="1:5" ht="15.6" hidden="1" customHeight="1" thickTop="1" thickBot="1" x14ac:dyDescent="0.3">
      <c r="A681" s="123" t="s">
        <v>132</v>
      </c>
      <c r="B681" s="487">
        <f>SUM(B678:B680)</f>
        <v>2735</v>
      </c>
      <c r="C681" s="717">
        <f>SUM(C678:C680)</f>
        <v>1</v>
      </c>
      <c r="D681" s="487">
        <f>SUM(D678:D680)</f>
        <v>1741</v>
      </c>
      <c r="E681" s="717">
        <f>SUM(E678:E680)</f>
        <v>1.0005852958070074</v>
      </c>
    </row>
    <row r="682" spans="1:5" ht="15" hidden="1" customHeight="1" thickBot="1" x14ac:dyDescent="0.3">
      <c r="A682" s="2127" t="s">
        <v>610</v>
      </c>
      <c r="B682" s="2128"/>
      <c r="C682" s="2128"/>
      <c r="D682" s="2128"/>
      <c r="E682" s="2129"/>
    </row>
    <row r="683" spans="1:5" ht="14.45" hidden="1" customHeight="1" x14ac:dyDescent="0.25">
      <c r="A683" s="1781" t="s">
        <v>567</v>
      </c>
      <c r="B683" s="1761">
        <v>2550</v>
      </c>
      <c r="C683" s="723">
        <v>0.93200000000000005</v>
      </c>
      <c r="D683" s="722"/>
      <c r="E683" s="722"/>
    </row>
    <row r="684" spans="1:5" ht="14.45" hidden="1" customHeight="1" x14ac:dyDescent="0.25">
      <c r="A684" s="94" t="s">
        <v>568</v>
      </c>
      <c r="B684" s="1779">
        <v>21</v>
      </c>
      <c r="C684" s="403">
        <f>B684/B690</f>
        <v>7.6782449725776962E-3</v>
      </c>
      <c r="D684" s="405"/>
      <c r="E684" s="405"/>
    </row>
    <row r="685" spans="1:5" ht="14.45" hidden="1" customHeight="1" x14ac:dyDescent="0.25">
      <c r="A685" s="94" t="s">
        <v>569</v>
      </c>
      <c r="B685" s="1779">
        <v>48</v>
      </c>
      <c r="C685" s="403">
        <f>B685/B690</f>
        <v>1.7550274223034734E-2</v>
      </c>
      <c r="D685" s="405"/>
      <c r="E685" s="405"/>
    </row>
    <row r="686" spans="1:5" ht="14.45" hidden="1" customHeight="1" x14ac:dyDescent="0.25">
      <c r="A686" s="94" t="s">
        <v>570</v>
      </c>
      <c r="B686" s="1779">
        <v>49</v>
      </c>
      <c r="C686" s="403">
        <f>B686/B690</f>
        <v>1.7915904936014627E-2</v>
      </c>
      <c r="D686" s="405"/>
      <c r="E686" s="405"/>
    </row>
    <row r="687" spans="1:5" ht="14.45" hidden="1" customHeight="1" x14ac:dyDescent="0.25">
      <c r="A687" s="94" t="s">
        <v>571</v>
      </c>
      <c r="B687" s="1779">
        <v>37</v>
      </c>
      <c r="C687" s="403">
        <f>B687/B690</f>
        <v>1.3528336380255941E-2</v>
      </c>
      <c r="D687" s="405"/>
      <c r="E687" s="405"/>
    </row>
    <row r="688" spans="1:5" ht="14.45" hidden="1" customHeight="1" x14ac:dyDescent="0.25">
      <c r="A688" s="94" t="s">
        <v>572</v>
      </c>
      <c r="B688" s="1779">
        <v>20</v>
      </c>
      <c r="C688" s="403">
        <f>B688/B690</f>
        <v>7.3126142595978062E-3</v>
      </c>
      <c r="D688" s="405"/>
      <c r="E688" s="405"/>
    </row>
    <row r="689" spans="1:5" ht="15" hidden="1" customHeight="1" thickBot="1" x14ac:dyDescent="0.3">
      <c r="A689" s="111" t="s">
        <v>573</v>
      </c>
      <c r="B689" s="339">
        <v>10</v>
      </c>
      <c r="C689" s="404">
        <v>3.0000000000000001E-3</v>
      </c>
      <c r="D689" s="405"/>
      <c r="E689" s="405"/>
    </row>
    <row r="690" spans="1:5" ht="15.6" hidden="1" customHeight="1" thickTop="1" thickBot="1" x14ac:dyDescent="0.3">
      <c r="A690" s="125" t="s">
        <v>132</v>
      </c>
      <c r="B690" s="204">
        <f>SUM(B683:B689)</f>
        <v>2735</v>
      </c>
      <c r="C690" s="720">
        <f>SUM(C683:C689)</f>
        <v>0.99898537477148086</v>
      </c>
      <c r="D690" s="719"/>
      <c r="E690" s="719"/>
    </row>
    <row r="691" spans="1:5" ht="15" hidden="1" customHeight="1" thickBot="1" x14ac:dyDescent="0.3">
      <c r="A691" s="2127" t="s">
        <v>611</v>
      </c>
      <c r="B691" s="2128"/>
      <c r="C691" s="2128"/>
      <c r="D691" s="2128"/>
      <c r="E691" s="2129"/>
    </row>
    <row r="692" spans="1:5" s="197" customFormat="1" ht="14.45" hidden="1" customHeight="1" x14ac:dyDescent="0.25">
      <c r="A692" s="1781" t="s">
        <v>575</v>
      </c>
      <c r="B692" s="1761">
        <v>1421</v>
      </c>
      <c r="C692" s="721">
        <v>0.51900000000000002</v>
      </c>
      <c r="D692" s="722"/>
      <c r="E692" s="722"/>
    </row>
    <row r="693" spans="1:5" ht="14.45" hidden="1" customHeight="1" x14ac:dyDescent="0.25">
      <c r="A693" s="94" t="s">
        <v>576</v>
      </c>
      <c r="B693" s="1779">
        <v>82</v>
      </c>
      <c r="C693" s="319">
        <f>B693/B696</f>
        <v>2.9981718464351007E-2</v>
      </c>
      <c r="D693" s="405"/>
      <c r="E693" s="405"/>
    </row>
    <row r="694" spans="1:5" ht="14.45" hidden="1" customHeight="1" x14ac:dyDescent="0.25">
      <c r="A694" s="94" t="s">
        <v>577</v>
      </c>
      <c r="B694" s="1779">
        <v>1224</v>
      </c>
      <c r="C694" s="319">
        <f>B694/B696</f>
        <v>0.44753199268738575</v>
      </c>
      <c r="D694" s="405"/>
      <c r="E694" s="405"/>
    </row>
    <row r="695" spans="1:5" ht="15" hidden="1" customHeight="1" thickBot="1" x14ac:dyDescent="0.3">
      <c r="A695" s="111" t="s">
        <v>578</v>
      </c>
      <c r="B695" s="339">
        <v>8</v>
      </c>
      <c r="C695" s="320">
        <f>B695/B696</f>
        <v>2.9250457038391227E-3</v>
      </c>
      <c r="D695" s="405"/>
      <c r="E695" s="405"/>
    </row>
    <row r="696" spans="1:5" ht="15.6" hidden="1" customHeight="1" thickTop="1" thickBot="1" x14ac:dyDescent="0.3">
      <c r="A696" s="125" t="s">
        <v>132</v>
      </c>
      <c r="B696" s="204">
        <f>SUM(B691:B695)</f>
        <v>2735</v>
      </c>
      <c r="C696" s="718">
        <f>SUM(C691:C695)</f>
        <v>0.99943875685557593</v>
      </c>
      <c r="D696" s="719"/>
      <c r="E696" s="719"/>
    </row>
    <row r="697" spans="1:5" ht="15" hidden="1" customHeight="1" thickBot="1" x14ac:dyDescent="0.3">
      <c r="A697" s="2127" t="s">
        <v>612</v>
      </c>
      <c r="B697" s="2128"/>
      <c r="C697" s="2128"/>
      <c r="D697" s="2128"/>
      <c r="E697" s="2129"/>
    </row>
    <row r="698" spans="1:5" ht="14.45" hidden="1" customHeight="1" x14ac:dyDescent="0.25">
      <c r="A698" s="1781" t="s">
        <v>580</v>
      </c>
      <c r="B698" s="1761">
        <v>1819</v>
      </c>
      <c r="C698" s="721">
        <f>B698/B701</f>
        <v>0.66508226691042049</v>
      </c>
      <c r="D698" s="722"/>
      <c r="E698" s="722"/>
    </row>
    <row r="699" spans="1:5" ht="14.45" hidden="1" customHeight="1" x14ac:dyDescent="0.25">
      <c r="A699" s="94" t="s">
        <v>581</v>
      </c>
      <c r="B699" s="1779">
        <v>181</v>
      </c>
      <c r="C699" s="319">
        <f>B699/B701</f>
        <v>6.6179159049360142E-2</v>
      </c>
      <c r="D699" s="405"/>
      <c r="E699" s="405"/>
    </row>
    <row r="700" spans="1:5" ht="15" hidden="1" customHeight="1" thickBot="1" x14ac:dyDescent="0.3">
      <c r="A700" s="111" t="s">
        <v>582</v>
      </c>
      <c r="B700" s="339">
        <v>735</v>
      </c>
      <c r="C700" s="320">
        <f>B700/B701</f>
        <v>0.26873857404021939</v>
      </c>
      <c r="D700" s="405"/>
      <c r="E700" s="405"/>
    </row>
    <row r="701" spans="1:5" ht="15.6" hidden="1" customHeight="1" thickTop="1" thickBot="1" x14ac:dyDescent="0.3">
      <c r="A701" s="35" t="s">
        <v>132</v>
      </c>
      <c r="B701" s="109">
        <f>SUM(B698:B700)</f>
        <v>2735</v>
      </c>
      <c r="C701" s="321">
        <f>SUM(C698:C700)</f>
        <v>1</v>
      </c>
      <c r="D701" s="405"/>
      <c r="E701" s="405"/>
    </row>
    <row r="702" spans="1:5" ht="31.5" hidden="1" customHeight="1" x14ac:dyDescent="0.25">
      <c r="A702" s="2391" t="s">
        <v>623</v>
      </c>
      <c r="B702" s="2391"/>
      <c r="C702" s="2391"/>
      <c r="D702" s="2391"/>
      <c r="E702" s="2391"/>
    </row>
    <row r="703" spans="1:5" x14ac:dyDescent="0.25">
      <c r="A703" s="2409" t="s">
        <v>311</v>
      </c>
      <c r="B703" s="2409"/>
      <c r="C703" s="2409"/>
      <c r="D703" s="2409"/>
      <c r="E703" s="2409"/>
    </row>
    <row r="704" spans="1:5" x14ac:dyDescent="0.25">
      <c r="A704" s="2409"/>
      <c r="B704" s="2409"/>
      <c r="C704" s="2409"/>
      <c r="D704" s="2409"/>
      <c r="E704" s="2409"/>
    </row>
  </sheetData>
  <sheetProtection algorithmName="SHA-512" hashValue="qNZQGU88Rk4L60PR0eulVn0G6hvJBk24WWFKNtQme+ocQScGG+ILxMuMi7/zWRYHacHZ0SsmywOP77xbhS6mJw==" saltValue="AhEoiDZV7Dol4dsGor9OHw==" spinCount="100000" sheet="1" objects="1" scenarios="1"/>
  <mergeCells count="188">
    <mergeCell ref="A78:E78"/>
    <mergeCell ref="A87:E87"/>
    <mergeCell ref="A94:E94"/>
    <mergeCell ref="A50:E50"/>
    <mergeCell ref="B51:C51"/>
    <mergeCell ref="D51:E51"/>
    <mergeCell ref="A53:E53"/>
    <mergeCell ref="A63:E63"/>
    <mergeCell ref="A71:E71"/>
    <mergeCell ref="B72:C72"/>
    <mergeCell ref="D72:E72"/>
    <mergeCell ref="A73:E73"/>
    <mergeCell ref="A703:E704"/>
    <mergeCell ref="A178:E178"/>
    <mergeCell ref="A187:E187"/>
    <mergeCell ref="A194:E194"/>
    <mergeCell ref="A150:E150"/>
    <mergeCell ref="B151:C151"/>
    <mergeCell ref="D151:E151"/>
    <mergeCell ref="A153:E153"/>
    <mergeCell ref="A163:E163"/>
    <mergeCell ref="A171:E171"/>
    <mergeCell ref="B172:C172"/>
    <mergeCell ref="D172:E172"/>
    <mergeCell ref="A173:E173"/>
    <mergeCell ref="A280:E280"/>
    <mergeCell ref="A289:E289"/>
    <mergeCell ref="A295:E295"/>
    <mergeCell ref="A252:E252"/>
    <mergeCell ref="B253:C253"/>
    <mergeCell ref="D253:E253"/>
    <mergeCell ref="A255:E255"/>
    <mergeCell ref="A265:E265"/>
    <mergeCell ref="A273:E273"/>
    <mergeCell ref="B274:C274"/>
    <mergeCell ref="D274:E274"/>
    <mergeCell ref="A275:E275"/>
    <mergeCell ref="A505:E505"/>
    <mergeCell ref="A423:E423"/>
    <mergeCell ref="A428:E428"/>
    <mergeCell ref="A437:E437"/>
    <mergeCell ref="A443:E443"/>
    <mergeCell ref="A223:E223"/>
    <mergeCell ref="A228:E228"/>
    <mergeCell ref="A237:E237"/>
    <mergeCell ref="A244:E244"/>
    <mergeCell ref="A403:E403"/>
    <mergeCell ref="A413:E413"/>
    <mergeCell ref="A421:E421"/>
    <mergeCell ref="B422:C422"/>
    <mergeCell ref="D422:E422"/>
    <mergeCell ref="A501:E501"/>
    <mergeCell ref="A502:E502"/>
    <mergeCell ref="B503:C503"/>
    <mergeCell ref="D503:E503"/>
    <mergeCell ref="A400:E400"/>
    <mergeCell ref="B401:C401"/>
    <mergeCell ref="D401:E401"/>
    <mergeCell ref="A349:E349"/>
    <mergeCell ref="B350:C350"/>
    <mergeCell ref="D350:E350"/>
    <mergeCell ref="A539:E539"/>
    <mergeCell ref="A545:E545"/>
    <mergeCell ref="A515:E515"/>
    <mergeCell ref="A523:E523"/>
    <mergeCell ref="B524:C524"/>
    <mergeCell ref="D524:E524"/>
    <mergeCell ref="A525:E525"/>
    <mergeCell ref="A623:E623"/>
    <mergeCell ref="A530:E530"/>
    <mergeCell ref="A352:E352"/>
    <mergeCell ref="A362:E362"/>
    <mergeCell ref="A370:E370"/>
    <mergeCell ref="B371:C371"/>
    <mergeCell ref="D371:E371"/>
    <mergeCell ref="A372:E372"/>
    <mergeCell ref="A377:E377"/>
    <mergeCell ref="A386:E386"/>
    <mergeCell ref="A392:E392"/>
    <mergeCell ref="B624:C624"/>
    <mergeCell ref="D624:E624"/>
    <mergeCell ref="A601:E601"/>
    <mergeCell ref="A602:E602"/>
    <mergeCell ref="B603:C603"/>
    <mergeCell ref="D603:E603"/>
    <mergeCell ref="A605:E605"/>
    <mergeCell ref="A615:E615"/>
    <mergeCell ref="D553:E553"/>
    <mergeCell ref="A555:E555"/>
    <mergeCell ref="A625:E625"/>
    <mergeCell ref="A652:E652"/>
    <mergeCell ref="A651:E651"/>
    <mergeCell ref="A1:E1"/>
    <mergeCell ref="A200:E200"/>
    <mergeCell ref="B201:C201"/>
    <mergeCell ref="D201:E201"/>
    <mergeCell ref="A203:E203"/>
    <mergeCell ref="A213:E213"/>
    <mergeCell ref="A221:E221"/>
    <mergeCell ref="B222:C222"/>
    <mergeCell ref="D222:E222"/>
    <mergeCell ref="A565:E565"/>
    <mergeCell ref="A573:E573"/>
    <mergeCell ref="B574:C574"/>
    <mergeCell ref="D574:E574"/>
    <mergeCell ref="A575:E575"/>
    <mergeCell ref="A551:E551"/>
    <mergeCell ref="A552:E552"/>
    <mergeCell ref="B553:C553"/>
    <mergeCell ref="A399:E399"/>
    <mergeCell ref="A580:E580"/>
    <mergeCell ref="A589:E589"/>
    <mergeCell ref="A595:E595"/>
    <mergeCell ref="A639:E639"/>
    <mergeCell ref="A697:E697"/>
    <mergeCell ref="A645:E645"/>
    <mergeCell ref="A682:E682"/>
    <mergeCell ref="B674:C674"/>
    <mergeCell ref="A677:E677"/>
    <mergeCell ref="A673:E673"/>
    <mergeCell ref="B657:B658"/>
    <mergeCell ref="B661:B662"/>
    <mergeCell ref="D657:D658"/>
    <mergeCell ref="D661:D662"/>
    <mergeCell ref="A657:A658"/>
    <mergeCell ref="A661:A662"/>
    <mergeCell ref="B653:C653"/>
    <mergeCell ref="D653:E653"/>
    <mergeCell ref="A702:E702"/>
    <mergeCell ref="C657:C658"/>
    <mergeCell ref="C661:C662"/>
    <mergeCell ref="E657:E658"/>
    <mergeCell ref="E661:E662"/>
    <mergeCell ref="B675:C675"/>
    <mergeCell ref="B676:C676"/>
    <mergeCell ref="A691:E691"/>
    <mergeCell ref="A450:E450"/>
    <mergeCell ref="A451:E451"/>
    <mergeCell ref="B452:C452"/>
    <mergeCell ref="D452:E452"/>
    <mergeCell ref="A454:E454"/>
    <mergeCell ref="A479:E479"/>
    <mergeCell ref="A488:E488"/>
    <mergeCell ref="A494:E494"/>
    <mergeCell ref="A464:E464"/>
    <mergeCell ref="A472:E472"/>
    <mergeCell ref="B473:C473"/>
    <mergeCell ref="D473:E473"/>
    <mergeCell ref="A474:E474"/>
    <mergeCell ref="A655:E655"/>
    <mergeCell ref="A665:E665"/>
    <mergeCell ref="A630:E630"/>
    <mergeCell ref="A328:E328"/>
    <mergeCell ref="A337:E337"/>
    <mergeCell ref="A343:E343"/>
    <mergeCell ref="A300:E300"/>
    <mergeCell ref="B301:C301"/>
    <mergeCell ref="D301:E301"/>
    <mergeCell ref="A303:E303"/>
    <mergeCell ref="A313:E313"/>
    <mergeCell ref="A321:E321"/>
    <mergeCell ref="B322:C322"/>
    <mergeCell ref="D322:E322"/>
    <mergeCell ref="A323:E323"/>
    <mergeCell ref="A128:E128"/>
    <mergeCell ref="A137:E137"/>
    <mergeCell ref="A144:E144"/>
    <mergeCell ref="A100:E100"/>
    <mergeCell ref="B101:C101"/>
    <mergeCell ref="D101:E101"/>
    <mergeCell ref="A103:E103"/>
    <mergeCell ref="A113:E113"/>
    <mergeCell ref="A121:E121"/>
    <mergeCell ref="B122:C122"/>
    <mergeCell ref="D122:E122"/>
    <mergeCell ref="A123:E123"/>
    <mergeCell ref="A30:E30"/>
    <mergeCell ref="A39:E39"/>
    <mergeCell ref="A45:E45"/>
    <mergeCell ref="A2:E2"/>
    <mergeCell ref="B3:C3"/>
    <mergeCell ref="D3:E3"/>
    <mergeCell ref="A5:E5"/>
    <mergeCell ref="A15:E15"/>
    <mergeCell ref="A23:E23"/>
    <mergeCell ref="B24:C24"/>
    <mergeCell ref="D24:E24"/>
    <mergeCell ref="A25:E25"/>
  </mergeCells>
  <printOptions horizontalCentered="1" verticalCentered="1"/>
  <pageMargins left="0.25" right="0.25" top="0.05" bottom="0" header="0.1" footer="0"/>
  <pageSetup scale="90" firstPageNumber="23" fitToHeight="2" orientation="portrait" useFirstPageNumber="1" r:id="rId1"/>
  <headerFooter>
    <oddHeader>&amp;L&amp;9
Semi-Annual Child Welfare Report&amp;C&amp;"-,Bold"&amp;14ARIZONA DEPARTMENT of CHILD SAFETY&amp;R&amp;9
January 01, 2021 through June 30, 2021</oddHeader>
    <oddFooter>&amp;CPage &amp;P</oddFooter>
  </headerFooter>
  <rowBreaks count="1" manualBreakCount="1">
    <brk id="649" max="16383" man="1"/>
  </rowBreaks>
  <ignoredErrors>
    <ignoredError sqref="C572 C564 C471" formula="1"/>
    <ignoredError sqref="C248:C249 C241:C243 C229:C236 C224:C227 C214:C220 E214:E216 E224:E227 C204:C212 E204:E206 C238:C239 C245 E208:E212 E218:E220"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480"/>
  <sheetViews>
    <sheetView showGridLines="0" zoomScaleNormal="100" workbookViewId="0">
      <selection sqref="A1:C1"/>
    </sheetView>
  </sheetViews>
  <sheetFormatPr defaultColWidth="8.85546875" defaultRowHeight="15" x14ac:dyDescent="0.25"/>
  <cols>
    <col min="1" max="1" width="37.85546875" customWidth="1"/>
    <col min="2" max="2" width="19.140625" customWidth="1"/>
    <col min="3" max="3" width="20.42578125" customWidth="1"/>
  </cols>
  <sheetData>
    <row r="1" spans="1:5" ht="19.5" thickBot="1" x14ac:dyDescent="0.35">
      <c r="A1" s="2413" t="s">
        <v>624</v>
      </c>
      <c r="B1" s="2414"/>
      <c r="C1" s="2415"/>
      <c r="D1" s="1301"/>
      <c r="E1" s="29"/>
    </row>
    <row r="2" spans="1:5" s="1301" customFormat="1" ht="16.5" hidden="1" thickBot="1" x14ac:dyDescent="0.3">
      <c r="A2" s="2410" t="s">
        <v>625</v>
      </c>
      <c r="B2" s="2411"/>
      <c r="C2" s="2412"/>
    </row>
    <row r="3" spans="1:5" s="1301" customFormat="1" ht="15.75" hidden="1" thickBot="1" x14ac:dyDescent="0.3">
      <c r="A3" s="127"/>
      <c r="B3" s="128" t="s">
        <v>555</v>
      </c>
      <c r="C3" s="201" t="s">
        <v>626</v>
      </c>
    </row>
    <row r="4" spans="1:5" s="1301" customFormat="1" ht="15.75" hidden="1" thickBot="1" x14ac:dyDescent="0.3">
      <c r="A4" s="2127" t="s">
        <v>627</v>
      </c>
      <c r="B4" s="2128"/>
      <c r="C4" s="2129"/>
    </row>
    <row r="5" spans="1:5" s="1301" customFormat="1" hidden="1" x14ac:dyDescent="0.25">
      <c r="A5" s="1814" t="s">
        <v>276</v>
      </c>
      <c r="B5" s="1450"/>
      <c r="C5" s="322" t="e">
        <f>SUM(B5/B13)</f>
        <v>#DIV/0!</v>
      </c>
    </row>
    <row r="6" spans="1:5" s="1301" customFormat="1" hidden="1" x14ac:dyDescent="0.25">
      <c r="A6" s="94" t="s">
        <v>277</v>
      </c>
      <c r="B6" s="1401"/>
      <c r="C6" s="322" t="e">
        <f>SUM(B6/B13)</f>
        <v>#DIV/0!</v>
      </c>
    </row>
    <row r="7" spans="1:5" s="1301" customFormat="1" hidden="1" x14ac:dyDescent="0.25">
      <c r="A7" s="94" t="s">
        <v>278</v>
      </c>
      <c r="B7" s="1401"/>
      <c r="C7" s="322" t="e">
        <f>SUM(B7/B13)</f>
        <v>#DIV/0!</v>
      </c>
    </row>
    <row r="8" spans="1:5" s="1301" customFormat="1" hidden="1" x14ac:dyDescent="0.25">
      <c r="A8" s="94" t="s">
        <v>279</v>
      </c>
      <c r="B8" s="1401"/>
      <c r="C8" s="322" t="e">
        <f>SUM(B8/B13)</f>
        <v>#DIV/0!</v>
      </c>
    </row>
    <row r="9" spans="1:5" s="1301" customFormat="1" hidden="1" x14ac:dyDescent="0.25">
      <c r="A9" s="94" t="s">
        <v>280</v>
      </c>
      <c r="B9" s="1401"/>
      <c r="C9" s="322" t="e">
        <f>SUM(B9/B13)</f>
        <v>#DIV/0!</v>
      </c>
    </row>
    <row r="10" spans="1:5" s="1301" customFormat="1" hidden="1" x14ac:dyDescent="0.25">
      <c r="A10" s="94" t="s">
        <v>281</v>
      </c>
      <c r="B10" s="1401"/>
      <c r="C10" s="322" t="e">
        <f>SUM(B10/B13)</f>
        <v>#DIV/0!</v>
      </c>
    </row>
    <row r="11" spans="1:5" s="1301" customFormat="1" hidden="1" x14ac:dyDescent="0.25">
      <c r="A11" s="94" t="s">
        <v>282</v>
      </c>
      <c r="B11" s="1401"/>
      <c r="C11" s="322" t="e">
        <f>SUM(B11/B13)</f>
        <v>#DIV/0!</v>
      </c>
    </row>
    <row r="12" spans="1:5" s="1301" customFormat="1" ht="15.75" hidden="1" thickBot="1" x14ac:dyDescent="0.3">
      <c r="A12" s="95" t="s">
        <v>401</v>
      </c>
      <c r="B12" s="1402"/>
      <c r="C12" s="320" t="e">
        <f>SUM(B12/B13)</f>
        <v>#DIV/0!</v>
      </c>
    </row>
    <row r="13" spans="1:5" s="1301" customFormat="1" ht="16.5" hidden="1" thickTop="1" thickBot="1" x14ac:dyDescent="0.3">
      <c r="A13" s="126" t="s">
        <v>402</v>
      </c>
      <c r="B13" s="124">
        <f>SUM(B5:B12)</f>
        <v>0</v>
      </c>
      <c r="C13" s="202" t="e">
        <f>SUM(C5:C12)</f>
        <v>#DIV/0!</v>
      </c>
    </row>
    <row r="14" spans="1:5" s="1301" customFormat="1" ht="15.75" hidden="1" thickBot="1" x14ac:dyDescent="0.3">
      <c r="A14" s="2127" t="s">
        <v>628</v>
      </c>
      <c r="B14" s="2128"/>
      <c r="C14" s="2129"/>
    </row>
    <row r="15" spans="1:5" s="1301" customFormat="1" hidden="1" x14ac:dyDescent="0.25">
      <c r="A15" s="102" t="s">
        <v>286</v>
      </c>
      <c r="B15" s="1450"/>
      <c r="C15" s="322" t="e">
        <f>SUM(B15/B21)</f>
        <v>#DIV/0!</v>
      </c>
    </row>
    <row r="16" spans="1:5" s="1301" customFormat="1" hidden="1" x14ac:dyDescent="0.25">
      <c r="A16" s="100" t="s">
        <v>287</v>
      </c>
      <c r="B16" s="1401"/>
      <c r="C16" s="322" t="e">
        <f>SUM(B16/B21)</f>
        <v>#DIV/0!</v>
      </c>
    </row>
    <row r="17" spans="1:3" s="1301" customFormat="1" hidden="1" x14ac:dyDescent="0.25">
      <c r="A17" s="100" t="s">
        <v>288</v>
      </c>
      <c r="B17" s="1401"/>
      <c r="C17" s="322" t="e">
        <f>SUM(B17/B21)</f>
        <v>#DIV/0!</v>
      </c>
    </row>
    <row r="18" spans="1:3" s="1301" customFormat="1" hidden="1" x14ac:dyDescent="0.25">
      <c r="A18" s="100" t="s">
        <v>289</v>
      </c>
      <c r="B18" s="1401"/>
      <c r="C18" s="322" t="e">
        <f>SUM(B18/B21)</f>
        <v>#DIV/0!</v>
      </c>
    </row>
    <row r="19" spans="1:3" s="1301" customFormat="1" hidden="1" x14ac:dyDescent="0.25">
      <c r="A19" s="100" t="s">
        <v>290</v>
      </c>
      <c r="B19" s="1401"/>
      <c r="C19" s="322" t="e">
        <f>SUM(B19/B21)</f>
        <v>#DIV/0!</v>
      </c>
    </row>
    <row r="20" spans="1:3" s="1301" customFormat="1" ht="15.75" hidden="1" thickBot="1" x14ac:dyDescent="0.3">
      <c r="A20" s="101" t="s">
        <v>291</v>
      </c>
      <c r="B20" s="1402"/>
      <c r="C20" s="108" t="e">
        <f>SUM(B20/B21)</f>
        <v>#DIV/0!</v>
      </c>
    </row>
    <row r="21" spans="1:3" s="1301" customFormat="1" ht="16.5" hidden="1" thickTop="1" thickBot="1" x14ac:dyDescent="0.3">
      <c r="A21" s="125" t="s">
        <v>558</v>
      </c>
      <c r="B21" s="124">
        <f>SUM(B15:B20)</f>
        <v>0</v>
      </c>
      <c r="C21" s="202" t="e">
        <f>SUM(C15:C20)</f>
        <v>#DIV/0!</v>
      </c>
    </row>
    <row r="22" spans="1:3" s="1301" customFormat="1" ht="15.75" hidden="1" thickBot="1" x14ac:dyDescent="0.3">
      <c r="A22" s="2127" t="s">
        <v>629</v>
      </c>
      <c r="B22" s="2128"/>
      <c r="C22" s="2129"/>
    </row>
    <row r="23" spans="1:3" s="1301" customFormat="1" hidden="1" x14ac:dyDescent="0.25">
      <c r="A23" s="102" t="s">
        <v>575</v>
      </c>
      <c r="B23" s="1450"/>
      <c r="C23" s="322" t="e">
        <f>SUM(B23/B27)</f>
        <v>#DIV/0!</v>
      </c>
    </row>
    <row r="24" spans="1:3" s="1301" customFormat="1" hidden="1" x14ac:dyDescent="0.25">
      <c r="A24" s="100" t="s">
        <v>576</v>
      </c>
      <c r="B24" s="1401"/>
      <c r="C24" s="322" t="e">
        <f>SUM(B24/B27)</f>
        <v>#DIV/0!</v>
      </c>
    </row>
    <row r="25" spans="1:3" s="1301" customFormat="1" hidden="1" x14ac:dyDescent="0.25">
      <c r="A25" s="100" t="s">
        <v>577</v>
      </c>
      <c r="B25" s="1401"/>
      <c r="C25" s="322" t="e">
        <f>SUM(B25/B27)</f>
        <v>#DIV/0!</v>
      </c>
    </row>
    <row r="26" spans="1:3" s="1301" customFormat="1" ht="15.75" hidden="1" thickBot="1" x14ac:dyDescent="0.3">
      <c r="A26" s="101" t="s">
        <v>578</v>
      </c>
      <c r="B26" s="1402"/>
      <c r="C26" s="320" t="e">
        <f>SUM(B26/B27)</f>
        <v>#DIV/0!</v>
      </c>
    </row>
    <row r="27" spans="1:3" s="1301" customFormat="1" ht="16.5" hidden="1" thickTop="1" thickBot="1" x14ac:dyDescent="0.3">
      <c r="A27" s="125" t="s">
        <v>132</v>
      </c>
      <c r="B27" s="124">
        <f>SUM(B23:B26)</f>
        <v>0</v>
      </c>
      <c r="C27" s="202" t="e">
        <f>SUM(C23:C26)</f>
        <v>#DIV/0!</v>
      </c>
    </row>
    <row r="28" spans="1:3" s="1301" customFormat="1" ht="15.75" hidden="1" thickBot="1" x14ac:dyDescent="0.3">
      <c r="A28" s="2127" t="s">
        <v>630</v>
      </c>
      <c r="B28" s="2128"/>
      <c r="C28" s="2129"/>
    </row>
    <row r="29" spans="1:3" s="1301" customFormat="1" hidden="1" x14ac:dyDescent="0.25">
      <c r="A29" s="102" t="s">
        <v>580</v>
      </c>
      <c r="B29" s="1450"/>
      <c r="C29" s="322" t="e">
        <f>SUM(B29/B32)</f>
        <v>#DIV/0!</v>
      </c>
    </row>
    <row r="30" spans="1:3" s="1301" customFormat="1" hidden="1" x14ac:dyDescent="0.25">
      <c r="A30" s="100" t="s">
        <v>581</v>
      </c>
      <c r="B30" s="1401"/>
      <c r="C30" s="322" t="e">
        <f>SUM(B30/B32)</f>
        <v>#DIV/0!</v>
      </c>
    </row>
    <row r="31" spans="1:3" s="1301" customFormat="1" ht="15.75" hidden="1" thickBot="1" x14ac:dyDescent="0.3">
      <c r="A31" s="101" t="s">
        <v>582</v>
      </c>
      <c r="B31" s="1402"/>
      <c r="C31" s="320" t="e">
        <f>SUM(B31/B32)</f>
        <v>#DIV/0!</v>
      </c>
    </row>
    <row r="32" spans="1:3" s="1301" customFormat="1" ht="16.5" hidden="1" thickTop="1" thickBot="1" x14ac:dyDescent="0.3">
      <c r="A32" s="123" t="s">
        <v>132</v>
      </c>
      <c r="B32" s="124">
        <f>SUM(B29:B31)</f>
        <v>0</v>
      </c>
      <c r="C32" s="202" t="e">
        <f>SUM(C29:C31)</f>
        <v>#DIV/0!</v>
      </c>
    </row>
    <row r="33" spans="1:4" s="1301" customFormat="1" ht="15.75" hidden="1" thickBot="1" x14ac:dyDescent="0.3">
      <c r="A33" s="2127" t="s">
        <v>631</v>
      </c>
      <c r="B33" s="2128"/>
      <c r="C33" s="2129"/>
    </row>
    <row r="34" spans="1:4" s="1301" customFormat="1" hidden="1" x14ac:dyDescent="0.25">
      <c r="A34" s="1813" t="s">
        <v>632</v>
      </c>
      <c r="B34" s="1400"/>
      <c r="C34" s="315" t="e">
        <f>SUM(B34/B38)</f>
        <v>#DIV/0!</v>
      </c>
      <c r="D34" s="31"/>
    </row>
    <row r="35" spans="1:4" s="1301" customFormat="1" hidden="1" x14ac:dyDescent="0.25">
      <c r="A35" s="1813" t="s">
        <v>633</v>
      </c>
      <c r="B35" s="1401"/>
      <c r="C35" s="322" t="e">
        <f>SUM(B35/B38)</f>
        <v>#DIV/0!</v>
      </c>
    </row>
    <row r="36" spans="1:4" s="1301" customFormat="1" hidden="1" x14ac:dyDescent="0.25">
      <c r="A36" s="1813" t="s">
        <v>634</v>
      </c>
      <c r="B36" s="1401"/>
      <c r="C36" s="322" t="e">
        <f>SUM(B36/B38)</f>
        <v>#DIV/0!</v>
      </c>
    </row>
    <row r="37" spans="1:4" s="1301" customFormat="1" ht="15.75" hidden="1" thickBot="1" x14ac:dyDescent="0.3">
      <c r="A37" s="111" t="s">
        <v>635</v>
      </c>
      <c r="B37" s="1402"/>
      <c r="C37" s="317" t="e">
        <f>SUM(B37/B38)</f>
        <v>#DIV/0!</v>
      </c>
    </row>
    <row r="38" spans="1:4" s="1301" customFormat="1" ht="16.5" hidden="1" thickTop="1" thickBot="1" x14ac:dyDescent="0.3">
      <c r="A38" s="34" t="s">
        <v>132</v>
      </c>
      <c r="B38" s="119">
        <f>SUM(B34:B37)</f>
        <v>0</v>
      </c>
      <c r="C38" s="203" t="e">
        <f>SUM(C34:C37)</f>
        <v>#DIV/0!</v>
      </c>
    </row>
    <row r="39" spans="1:4" s="1301" customFormat="1" ht="16.5" thickBot="1" x14ac:dyDescent="0.3">
      <c r="A39" s="2410" t="s">
        <v>1045</v>
      </c>
      <c r="B39" s="2411"/>
      <c r="C39" s="2412"/>
    </row>
    <row r="40" spans="1:4" s="1301" customFormat="1" ht="15.75" thickBot="1" x14ac:dyDescent="0.3">
      <c r="A40" s="127"/>
      <c r="B40" s="128" t="s">
        <v>555</v>
      </c>
      <c r="C40" s="201" t="s">
        <v>626</v>
      </c>
    </row>
    <row r="41" spans="1:4" s="1301" customFormat="1" ht="15.75" thickBot="1" x14ac:dyDescent="0.3">
      <c r="A41" s="2127" t="s">
        <v>627</v>
      </c>
      <c r="B41" s="2128"/>
      <c r="C41" s="2129"/>
    </row>
    <row r="42" spans="1:4" s="1301" customFormat="1" x14ac:dyDescent="0.25">
      <c r="A42" s="1944" t="s">
        <v>276</v>
      </c>
      <c r="B42" s="1984">
        <v>1</v>
      </c>
      <c r="C42" s="322">
        <f>SUM(B42/B50)</f>
        <v>0.2</v>
      </c>
    </row>
    <row r="43" spans="1:4" s="1301" customFormat="1" x14ac:dyDescent="0.25">
      <c r="A43" s="94" t="s">
        <v>277</v>
      </c>
      <c r="B43" s="1988">
        <v>0</v>
      </c>
      <c r="C43" s="322">
        <f>SUM(B43/B50)</f>
        <v>0</v>
      </c>
    </row>
    <row r="44" spans="1:4" s="1301" customFormat="1" x14ac:dyDescent="0.25">
      <c r="A44" s="94" t="s">
        <v>278</v>
      </c>
      <c r="B44" s="1988">
        <v>1</v>
      </c>
      <c r="C44" s="322">
        <f>SUM(B44/B50)</f>
        <v>0.2</v>
      </c>
    </row>
    <row r="45" spans="1:4" s="1301" customFormat="1" x14ac:dyDescent="0.25">
      <c r="A45" s="94" t="s">
        <v>279</v>
      </c>
      <c r="B45" s="1988">
        <v>0</v>
      </c>
      <c r="C45" s="322">
        <f>SUM(B45/B50)</f>
        <v>0</v>
      </c>
    </row>
    <row r="46" spans="1:4" s="1301" customFormat="1" x14ac:dyDescent="0.25">
      <c r="A46" s="94" t="s">
        <v>280</v>
      </c>
      <c r="B46" s="1988">
        <v>3</v>
      </c>
      <c r="C46" s="322">
        <f>SUM(B46/B50)</f>
        <v>0.6</v>
      </c>
    </row>
    <row r="47" spans="1:4" s="1301" customFormat="1" x14ac:dyDescent="0.25">
      <c r="A47" s="94" t="s">
        <v>281</v>
      </c>
      <c r="B47" s="1988">
        <v>0</v>
      </c>
      <c r="C47" s="322">
        <f>SUM(B47/B50)</f>
        <v>0</v>
      </c>
    </row>
    <row r="48" spans="1:4" s="1301" customFormat="1" x14ac:dyDescent="0.25">
      <c r="A48" s="94" t="s">
        <v>282</v>
      </c>
      <c r="B48" s="1988">
        <v>0</v>
      </c>
      <c r="C48" s="322">
        <f>SUM(B48/B50)</f>
        <v>0</v>
      </c>
    </row>
    <row r="49" spans="1:3" s="1301" customFormat="1" ht="15.75" thickBot="1" x14ac:dyDescent="0.3">
      <c r="A49" s="95" t="s">
        <v>401</v>
      </c>
      <c r="B49" s="339">
        <v>0</v>
      </c>
      <c r="C49" s="320">
        <f>SUM(B49/B50)</f>
        <v>0</v>
      </c>
    </row>
    <row r="50" spans="1:3" s="1301" customFormat="1" ht="16.5" thickTop="1" thickBot="1" x14ac:dyDescent="0.3">
      <c r="A50" s="126" t="s">
        <v>402</v>
      </c>
      <c r="B50" s="124">
        <f>SUM(B42:B49)</f>
        <v>5</v>
      </c>
      <c r="C50" s="202">
        <f>SUM(C42:C49)</f>
        <v>1</v>
      </c>
    </row>
    <row r="51" spans="1:3" s="1301" customFormat="1" ht="15.75" thickBot="1" x14ac:dyDescent="0.3">
      <c r="A51" s="2127" t="s">
        <v>628</v>
      </c>
      <c r="B51" s="2128"/>
      <c r="C51" s="2129"/>
    </row>
    <row r="52" spans="1:3" s="1301" customFormat="1" x14ac:dyDescent="0.25">
      <c r="A52" s="102" t="s">
        <v>286</v>
      </c>
      <c r="B52" s="1984">
        <v>1</v>
      </c>
      <c r="C52" s="322">
        <f>SUM(B52/B58)</f>
        <v>0.2</v>
      </c>
    </row>
    <row r="53" spans="1:3" s="1301" customFormat="1" x14ac:dyDescent="0.25">
      <c r="A53" s="100" t="s">
        <v>287</v>
      </c>
      <c r="B53" s="1988">
        <v>0</v>
      </c>
      <c r="C53" s="322">
        <f>SUM(B53/B58)</f>
        <v>0</v>
      </c>
    </row>
    <row r="54" spans="1:3" s="1301" customFormat="1" x14ac:dyDescent="0.25">
      <c r="A54" s="100" t="s">
        <v>288</v>
      </c>
      <c r="B54" s="1988">
        <v>0</v>
      </c>
      <c r="C54" s="322">
        <f>SUM(B54/B58)</f>
        <v>0</v>
      </c>
    </row>
    <row r="55" spans="1:3" s="1301" customFormat="1" x14ac:dyDescent="0.25">
      <c r="A55" s="100" t="s">
        <v>289</v>
      </c>
      <c r="B55" s="1988">
        <v>1</v>
      </c>
      <c r="C55" s="322">
        <f>SUM(B55/B58)</f>
        <v>0.2</v>
      </c>
    </row>
    <row r="56" spans="1:3" s="1301" customFormat="1" x14ac:dyDescent="0.25">
      <c r="A56" s="100" t="s">
        <v>290</v>
      </c>
      <c r="B56" s="1988">
        <v>3</v>
      </c>
      <c r="C56" s="322">
        <f>SUM(B56/B58)</f>
        <v>0.6</v>
      </c>
    </row>
    <row r="57" spans="1:3" s="1301" customFormat="1" ht="15.75" thickBot="1" x14ac:dyDescent="0.3">
      <c r="A57" s="101" t="s">
        <v>291</v>
      </c>
      <c r="B57" s="339">
        <v>0</v>
      </c>
      <c r="C57" s="108">
        <f>SUM(B57/B58)</f>
        <v>0</v>
      </c>
    </row>
    <row r="58" spans="1:3" s="1301" customFormat="1" ht="16.5" thickTop="1" thickBot="1" x14ac:dyDescent="0.3">
      <c r="A58" s="125" t="s">
        <v>558</v>
      </c>
      <c r="B58" s="124">
        <f>SUM(B52:B57)</f>
        <v>5</v>
      </c>
      <c r="C58" s="202">
        <f>SUM(C52:C57)</f>
        <v>1</v>
      </c>
    </row>
    <row r="59" spans="1:3" s="1301" customFormat="1" ht="15.75" thickBot="1" x14ac:dyDescent="0.3">
      <c r="A59" s="2127" t="s">
        <v>629</v>
      </c>
      <c r="B59" s="2128"/>
      <c r="C59" s="2129"/>
    </row>
    <row r="60" spans="1:3" s="1301" customFormat="1" x14ac:dyDescent="0.25">
      <c r="A60" s="102" t="s">
        <v>575</v>
      </c>
      <c r="B60" s="1984">
        <v>3</v>
      </c>
      <c r="C60" s="322">
        <f>SUM(B60/B64)</f>
        <v>0.6</v>
      </c>
    </row>
    <row r="61" spans="1:3" s="1301" customFormat="1" x14ac:dyDescent="0.25">
      <c r="A61" s="100" t="s">
        <v>576</v>
      </c>
      <c r="B61" s="1988">
        <v>0</v>
      </c>
      <c r="C61" s="322">
        <f>SUM(B61/B64)</f>
        <v>0</v>
      </c>
    </row>
    <row r="62" spans="1:3" s="1301" customFormat="1" x14ac:dyDescent="0.25">
      <c r="A62" s="100" t="s">
        <v>577</v>
      </c>
      <c r="B62" s="1988">
        <v>2</v>
      </c>
      <c r="C62" s="322">
        <f>SUM(B62/B64)</f>
        <v>0.4</v>
      </c>
    </row>
    <row r="63" spans="1:3" s="1301" customFormat="1" ht="15.75" thickBot="1" x14ac:dyDescent="0.3">
      <c r="A63" s="101" t="s">
        <v>578</v>
      </c>
      <c r="B63" s="339">
        <v>0</v>
      </c>
      <c r="C63" s="320">
        <f>SUM(B63/B64)</f>
        <v>0</v>
      </c>
    </row>
    <row r="64" spans="1:3" s="1301" customFormat="1" ht="16.5" thickTop="1" thickBot="1" x14ac:dyDescent="0.3">
      <c r="A64" s="125" t="s">
        <v>132</v>
      </c>
      <c r="B64" s="124">
        <f>SUM(B60:B63)</f>
        <v>5</v>
      </c>
      <c r="C64" s="202">
        <f>SUM(C60:C63)</f>
        <v>1</v>
      </c>
    </row>
    <row r="65" spans="1:3" s="1301" customFormat="1" ht="15.75" thickBot="1" x14ac:dyDescent="0.3">
      <c r="A65" s="2127" t="s">
        <v>630</v>
      </c>
      <c r="B65" s="2128"/>
      <c r="C65" s="2129"/>
    </row>
    <row r="66" spans="1:3" s="1301" customFormat="1" x14ac:dyDescent="0.25">
      <c r="A66" s="102" t="s">
        <v>580</v>
      </c>
      <c r="B66" s="1984">
        <v>2</v>
      </c>
      <c r="C66" s="322">
        <f>SUM(B66/B69)</f>
        <v>0.4</v>
      </c>
    </row>
    <row r="67" spans="1:3" s="1301" customFormat="1" x14ac:dyDescent="0.25">
      <c r="A67" s="100" t="s">
        <v>581</v>
      </c>
      <c r="B67" s="1988">
        <v>3</v>
      </c>
      <c r="C67" s="322">
        <f>SUM(B67/B69)</f>
        <v>0.6</v>
      </c>
    </row>
    <row r="68" spans="1:3" s="1301" customFormat="1" ht="15.75" thickBot="1" x14ac:dyDescent="0.3">
      <c r="A68" s="101" t="s">
        <v>582</v>
      </c>
      <c r="B68" s="339">
        <v>0</v>
      </c>
      <c r="C68" s="320">
        <f>SUM(B68/B69)</f>
        <v>0</v>
      </c>
    </row>
    <row r="69" spans="1:3" s="1301" customFormat="1" ht="16.5" thickTop="1" thickBot="1" x14ac:dyDescent="0.3">
      <c r="A69" s="123" t="s">
        <v>132</v>
      </c>
      <c r="B69" s="124">
        <f>SUM(B66:B68)</f>
        <v>5</v>
      </c>
      <c r="C69" s="202">
        <f>SUM(C66:C68)</f>
        <v>1</v>
      </c>
    </row>
    <row r="70" spans="1:3" s="1301" customFormat="1" ht="15.75" thickBot="1" x14ac:dyDescent="0.3">
      <c r="A70" s="2127" t="s">
        <v>631</v>
      </c>
      <c r="B70" s="2128"/>
      <c r="C70" s="2129"/>
    </row>
    <row r="71" spans="1:3" s="1301" customFormat="1" x14ac:dyDescent="0.25">
      <c r="A71" s="1943" t="s">
        <v>639</v>
      </c>
      <c r="B71" s="1988">
        <v>2</v>
      </c>
      <c r="C71" s="322">
        <f>SUM(B71/B74)</f>
        <v>0.4</v>
      </c>
    </row>
    <row r="72" spans="1:3" s="1301" customFormat="1" x14ac:dyDescent="0.25">
      <c r="A72" s="1943" t="s">
        <v>1052</v>
      </c>
      <c r="B72" s="1988">
        <v>1</v>
      </c>
      <c r="C72" s="322">
        <f>SUM(B72/B74)</f>
        <v>0.2</v>
      </c>
    </row>
    <row r="73" spans="1:3" s="1301" customFormat="1" ht="15.75" thickBot="1" x14ac:dyDescent="0.3">
      <c r="A73" s="111" t="s">
        <v>635</v>
      </c>
      <c r="B73" s="339">
        <v>2</v>
      </c>
      <c r="C73" s="317">
        <f>SUM(B73/B74)</f>
        <v>0.4</v>
      </c>
    </row>
    <row r="74" spans="1:3" s="1301" customFormat="1" ht="16.5" thickTop="1" thickBot="1" x14ac:dyDescent="0.3">
      <c r="A74" s="34" t="s">
        <v>132</v>
      </c>
      <c r="B74" s="119">
        <f>SUM(B71:B73)</f>
        <v>5</v>
      </c>
      <c r="C74" s="203">
        <f>SUM(C71:C73)</f>
        <v>1</v>
      </c>
    </row>
    <row r="75" spans="1:3" s="1301" customFormat="1" ht="16.5" hidden="1" thickBot="1" x14ac:dyDescent="0.3">
      <c r="A75" s="2410" t="s">
        <v>992</v>
      </c>
      <c r="B75" s="2411"/>
      <c r="C75" s="2412"/>
    </row>
    <row r="76" spans="1:3" s="1301" customFormat="1" ht="15.75" hidden="1" thickBot="1" x14ac:dyDescent="0.3">
      <c r="A76" s="127"/>
      <c r="B76" s="128" t="s">
        <v>555</v>
      </c>
      <c r="C76" s="201" t="s">
        <v>626</v>
      </c>
    </row>
    <row r="77" spans="1:3" s="1301" customFormat="1" ht="15.75" hidden="1" thickBot="1" x14ac:dyDescent="0.3">
      <c r="A77" s="2127" t="s">
        <v>627</v>
      </c>
      <c r="B77" s="2128"/>
      <c r="C77" s="2129"/>
    </row>
    <row r="78" spans="1:3" s="1301" customFormat="1" hidden="1" x14ac:dyDescent="0.25">
      <c r="A78" s="1781" t="s">
        <v>276</v>
      </c>
      <c r="B78" s="1850">
        <v>0</v>
      </c>
      <c r="C78" s="322">
        <f>SUM(B78/B86)</f>
        <v>0</v>
      </c>
    </row>
    <row r="79" spans="1:3" s="1301" customFormat="1" hidden="1" x14ac:dyDescent="0.25">
      <c r="A79" s="94" t="s">
        <v>277</v>
      </c>
      <c r="B79" s="1854">
        <v>0</v>
      </c>
      <c r="C79" s="322">
        <f>SUM(B79/B86)</f>
        <v>0</v>
      </c>
    </row>
    <row r="80" spans="1:3" s="1301" customFormat="1" hidden="1" x14ac:dyDescent="0.25">
      <c r="A80" s="94" t="s">
        <v>278</v>
      </c>
      <c r="B80" s="1854">
        <v>0</v>
      </c>
      <c r="C80" s="322">
        <f>SUM(B80/B86)</f>
        <v>0</v>
      </c>
    </row>
    <row r="81" spans="1:3" s="1301" customFormat="1" hidden="1" x14ac:dyDescent="0.25">
      <c r="A81" s="94" t="s">
        <v>279</v>
      </c>
      <c r="B81" s="1854">
        <v>1</v>
      </c>
      <c r="C81" s="322">
        <f>SUM(B81/B86)</f>
        <v>0.5</v>
      </c>
    </row>
    <row r="82" spans="1:3" s="1301" customFormat="1" hidden="1" x14ac:dyDescent="0.25">
      <c r="A82" s="94" t="s">
        <v>280</v>
      </c>
      <c r="B82" s="1854">
        <v>0</v>
      </c>
      <c r="C82" s="322">
        <f>SUM(B82/B86)</f>
        <v>0</v>
      </c>
    </row>
    <row r="83" spans="1:3" s="1301" customFormat="1" hidden="1" x14ac:dyDescent="0.25">
      <c r="A83" s="94" t="s">
        <v>281</v>
      </c>
      <c r="B83" s="1854">
        <v>1</v>
      </c>
      <c r="C83" s="322">
        <f>SUM(B83/B86)</f>
        <v>0.5</v>
      </c>
    </row>
    <row r="84" spans="1:3" s="1301" customFormat="1" hidden="1" x14ac:dyDescent="0.25">
      <c r="A84" s="94" t="s">
        <v>282</v>
      </c>
      <c r="B84" s="1854">
        <v>0</v>
      </c>
      <c r="C84" s="322">
        <f>SUM(B84/B86)</f>
        <v>0</v>
      </c>
    </row>
    <row r="85" spans="1:3" s="1301" customFormat="1" ht="15.75" hidden="1" thickBot="1" x14ac:dyDescent="0.3">
      <c r="A85" s="95" t="s">
        <v>401</v>
      </c>
      <c r="B85" s="339">
        <v>0</v>
      </c>
      <c r="C85" s="320">
        <f>SUM(B85/B86)</f>
        <v>0</v>
      </c>
    </row>
    <row r="86" spans="1:3" s="1301" customFormat="1" ht="16.5" hidden="1" thickTop="1" thickBot="1" x14ac:dyDescent="0.3">
      <c r="A86" s="126" t="s">
        <v>402</v>
      </c>
      <c r="B86" s="124">
        <f>SUM(B78:B85)</f>
        <v>2</v>
      </c>
      <c r="C86" s="202">
        <f>SUM(C78:C85)</f>
        <v>1</v>
      </c>
    </row>
    <row r="87" spans="1:3" s="1301" customFormat="1" ht="15.75" hidden="1" thickBot="1" x14ac:dyDescent="0.3">
      <c r="A87" s="2127" t="s">
        <v>628</v>
      </c>
      <c r="B87" s="2128"/>
      <c r="C87" s="2129"/>
    </row>
    <row r="88" spans="1:3" s="1301" customFormat="1" hidden="1" x14ac:dyDescent="0.25">
      <c r="A88" s="102" t="s">
        <v>286</v>
      </c>
      <c r="B88" s="1850">
        <v>0</v>
      </c>
      <c r="C88" s="322">
        <f>SUM(B88/B94)</f>
        <v>0</v>
      </c>
    </row>
    <row r="89" spans="1:3" s="1301" customFormat="1" hidden="1" x14ac:dyDescent="0.25">
      <c r="A89" s="100" t="s">
        <v>287</v>
      </c>
      <c r="B89" s="1854">
        <v>0</v>
      </c>
      <c r="C89" s="322">
        <f>SUM(B89/B94)</f>
        <v>0</v>
      </c>
    </row>
    <row r="90" spans="1:3" s="1301" customFormat="1" hidden="1" x14ac:dyDescent="0.25">
      <c r="A90" s="100" t="s">
        <v>288</v>
      </c>
      <c r="B90" s="1854">
        <v>0</v>
      </c>
      <c r="C90" s="322">
        <f>SUM(B90/B94)</f>
        <v>0</v>
      </c>
    </row>
    <row r="91" spans="1:3" s="1301" customFormat="1" hidden="1" x14ac:dyDescent="0.25">
      <c r="A91" s="100" t="s">
        <v>289</v>
      </c>
      <c r="B91" s="1854">
        <v>0</v>
      </c>
      <c r="C91" s="322">
        <f>SUM(B91/B94)</f>
        <v>0</v>
      </c>
    </row>
    <row r="92" spans="1:3" s="1301" customFormat="1" hidden="1" x14ac:dyDescent="0.25">
      <c r="A92" s="100" t="s">
        <v>290</v>
      </c>
      <c r="B92" s="1854">
        <v>2</v>
      </c>
      <c r="C92" s="322">
        <f>SUM(B92/B94)</f>
        <v>1</v>
      </c>
    </row>
    <row r="93" spans="1:3" s="1301" customFormat="1" ht="15.75" hidden="1" thickBot="1" x14ac:dyDescent="0.3">
      <c r="A93" s="101" t="s">
        <v>291</v>
      </c>
      <c r="B93" s="339">
        <v>0</v>
      </c>
      <c r="C93" s="108">
        <f>SUM(B93/B94)</f>
        <v>0</v>
      </c>
    </row>
    <row r="94" spans="1:3" s="1301" customFormat="1" ht="16.5" hidden="1" thickTop="1" thickBot="1" x14ac:dyDescent="0.3">
      <c r="A94" s="125" t="s">
        <v>558</v>
      </c>
      <c r="B94" s="124">
        <f>SUM(B88:B93)</f>
        <v>2</v>
      </c>
      <c r="C94" s="202">
        <f>SUM(C88:C93)</f>
        <v>1</v>
      </c>
    </row>
    <row r="95" spans="1:3" s="1301" customFormat="1" ht="15.75" hidden="1" thickBot="1" x14ac:dyDescent="0.3">
      <c r="A95" s="2127" t="s">
        <v>629</v>
      </c>
      <c r="B95" s="2128"/>
      <c r="C95" s="2129"/>
    </row>
    <row r="96" spans="1:3" s="1301" customFormat="1" hidden="1" x14ac:dyDescent="0.25">
      <c r="A96" s="102" t="s">
        <v>575</v>
      </c>
      <c r="B96" s="1850">
        <v>0</v>
      </c>
      <c r="C96" s="322">
        <f>SUM(B96/B100)</f>
        <v>0</v>
      </c>
    </row>
    <row r="97" spans="1:3" s="1301" customFormat="1" hidden="1" x14ac:dyDescent="0.25">
      <c r="A97" s="100" t="s">
        <v>576</v>
      </c>
      <c r="B97" s="1854">
        <v>0</v>
      </c>
      <c r="C97" s="322">
        <f>SUM(B97/B100)</f>
        <v>0</v>
      </c>
    </row>
    <row r="98" spans="1:3" s="1301" customFormat="1" hidden="1" x14ac:dyDescent="0.25">
      <c r="A98" s="100" t="s">
        <v>577</v>
      </c>
      <c r="B98" s="1854">
        <v>2</v>
      </c>
      <c r="C98" s="322">
        <f>SUM(B98/B100)</f>
        <v>1</v>
      </c>
    </row>
    <row r="99" spans="1:3" s="1301" customFormat="1" ht="15.75" hidden="1" thickBot="1" x14ac:dyDescent="0.3">
      <c r="A99" s="101" t="s">
        <v>578</v>
      </c>
      <c r="B99" s="339">
        <v>0</v>
      </c>
      <c r="C99" s="317">
        <f>SUM(B99/B100)</f>
        <v>0</v>
      </c>
    </row>
    <row r="100" spans="1:3" s="1301" customFormat="1" ht="16.5" hidden="1" thickTop="1" thickBot="1" x14ac:dyDescent="0.3">
      <c r="A100" s="125" t="s">
        <v>132</v>
      </c>
      <c r="B100" s="124">
        <f>SUM(B96:B99)</f>
        <v>2</v>
      </c>
      <c r="C100" s="202">
        <f>SUM(C96:C99)</f>
        <v>1</v>
      </c>
    </row>
    <row r="101" spans="1:3" s="1301" customFormat="1" ht="15.75" hidden="1" thickBot="1" x14ac:dyDescent="0.3">
      <c r="A101" s="2127" t="s">
        <v>630</v>
      </c>
      <c r="B101" s="2128"/>
      <c r="C101" s="2129"/>
    </row>
    <row r="102" spans="1:3" s="1301" customFormat="1" hidden="1" x14ac:dyDescent="0.25">
      <c r="A102" s="102" t="s">
        <v>580</v>
      </c>
      <c r="B102" s="1850">
        <v>1</v>
      </c>
      <c r="C102" s="322">
        <f>SUM(B102/B105)</f>
        <v>0.5</v>
      </c>
    </row>
    <row r="103" spans="1:3" s="1301" customFormat="1" hidden="1" x14ac:dyDescent="0.25">
      <c r="A103" s="100" t="s">
        <v>581</v>
      </c>
      <c r="B103" s="1854">
        <v>1</v>
      </c>
      <c r="C103" s="322">
        <f>SUM(B103/B105)</f>
        <v>0.5</v>
      </c>
    </row>
    <row r="104" spans="1:3" s="1301" customFormat="1" ht="15.75" hidden="1" thickBot="1" x14ac:dyDescent="0.3">
      <c r="A104" s="101" t="s">
        <v>582</v>
      </c>
      <c r="B104" s="339">
        <v>0</v>
      </c>
      <c r="C104" s="317">
        <f>SUM(B104/B105)</f>
        <v>0</v>
      </c>
    </row>
    <row r="105" spans="1:3" s="1301" customFormat="1" ht="16.5" hidden="1" thickTop="1" thickBot="1" x14ac:dyDescent="0.3">
      <c r="A105" s="123" t="s">
        <v>132</v>
      </c>
      <c r="B105" s="124">
        <f>SUM(B102:B104)</f>
        <v>2</v>
      </c>
      <c r="C105" s="202">
        <f>SUM(C102:C104)</f>
        <v>1</v>
      </c>
    </row>
    <row r="106" spans="1:3" s="1301" customFormat="1" ht="15.75" hidden="1" thickBot="1" x14ac:dyDescent="0.3">
      <c r="A106" s="2127" t="s">
        <v>631</v>
      </c>
      <c r="B106" s="2128"/>
      <c r="C106" s="2129"/>
    </row>
    <row r="107" spans="1:3" s="1301" customFormat="1" hidden="1" x14ac:dyDescent="0.25">
      <c r="A107" s="1780" t="s">
        <v>1001</v>
      </c>
      <c r="B107" s="1854">
        <v>1</v>
      </c>
      <c r="C107" s="322">
        <f>SUM(B107/B109)</f>
        <v>0.5</v>
      </c>
    </row>
    <row r="108" spans="1:3" s="1301" customFormat="1" ht="15.75" hidden="1" thickBot="1" x14ac:dyDescent="0.3">
      <c r="A108" s="111" t="s">
        <v>635</v>
      </c>
      <c r="B108" s="339">
        <v>1</v>
      </c>
      <c r="C108" s="317">
        <f>SUM(B108/B109)</f>
        <v>0.5</v>
      </c>
    </row>
    <row r="109" spans="1:3" s="1301" customFormat="1" ht="16.5" hidden="1" thickTop="1" thickBot="1" x14ac:dyDescent="0.3">
      <c r="A109" s="34" t="s">
        <v>132</v>
      </c>
      <c r="B109" s="119">
        <f>SUM(B107:B108)</f>
        <v>2</v>
      </c>
      <c r="C109" s="203">
        <f>SUM(C107:C108)</f>
        <v>1</v>
      </c>
    </row>
    <row r="110" spans="1:3" s="1301" customFormat="1" ht="16.5" hidden="1" thickBot="1" x14ac:dyDescent="0.3">
      <c r="A110" s="2410" t="s">
        <v>114</v>
      </c>
      <c r="B110" s="2411"/>
      <c r="C110" s="2412"/>
    </row>
    <row r="111" spans="1:3" s="1301" customFormat="1" ht="15.75" hidden="1" thickBot="1" x14ac:dyDescent="0.3">
      <c r="A111" s="127"/>
      <c r="B111" s="128" t="s">
        <v>555</v>
      </c>
      <c r="C111" s="201" t="s">
        <v>626</v>
      </c>
    </row>
    <row r="112" spans="1:3" s="1301" customFormat="1" ht="15.75" hidden="1" thickBot="1" x14ac:dyDescent="0.3">
      <c r="A112" s="2127" t="s">
        <v>627</v>
      </c>
      <c r="B112" s="2128"/>
      <c r="C112" s="2129"/>
    </row>
    <row r="113" spans="1:3" s="1301" customFormat="1" hidden="1" x14ac:dyDescent="0.25">
      <c r="A113" s="1781" t="s">
        <v>276</v>
      </c>
      <c r="B113" s="1792">
        <v>0</v>
      </c>
      <c r="C113" s="322">
        <f>SUM(B113/B121)</f>
        <v>0</v>
      </c>
    </row>
    <row r="114" spans="1:3" s="1301" customFormat="1" hidden="1" x14ac:dyDescent="0.25">
      <c r="A114" s="94" t="s">
        <v>277</v>
      </c>
      <c r="B114" s="1796">
        <v>0</v>
      </c>
      <c r="C114" s="322">
        <f>SUM(B114/B121)</f>
        <v>0</v>
      </c>
    </row>
    <row r="115" spans="1:3" s="1301" customFormat="1" hidden="1" x14ac:dyDescent="0.25">
      <c r="A115" s="94" t="s">
        <v>278</v>
      </c>
      <c r="B115" s="1796">
        <v>1</v>
      </c>
      <c r="C115" s="322">
        <f>SUM(B115/B121)</f>
        <v>9.0909090909090912E-2</v>
      </c>
    </row>
    <row r="116" spans="1:3" s="1301" customFormat="1" hidden="1" x14ac:dyDescent="0.25">
      <c r="A116" s="94" t="s">
        <v>279</v>
      </c>
      <c r="B116" s="1796">
        <v>4</v>
      </c>
      <c r="C116" s="322">
        <f>SUM(B116/B121)</f>
        <v>0.36363636363636365</v>
      </c>
    </row>
    <row r="117" spans="1:3" s="1301" customFormat="1" hidden="1" x14ac:dyDescent="0.25">
      <c r="A117" s="94" t="s">
        <v>280</v>
      </c>
      <c r="B117" s="1796">
        <v>3</v>
      </c>
      <c r="C117" s="322">
        <f>SUM(B117/B121)</f>
        <v>0.27272727272727271</v>
      </c>
    </row>
    <row r="118" spans="1:3" s="1301" customFormat="1" hidden="1" x14ac:dyDescent="0.25">
      <c r="A118" s="94" t="s">
        <v>281</v>
      </c>
      <c r="B118" s="1796">
        <v>3</v>
      </c>
      <c r="C118" s="322">
        <f>SUM(B118/B121)</f>
        <v>0.27272727272727271</v>
      </c>
    </row>
    <row r="119" spans="1:3" s="1301" customFormat="1" hidden="1" x14ac:dyDescent="0.25">
      <c r="A119" s="94" t="s">
        <v>282</v>
      </c>
      <c r="B119" s="1796">
        <v>0</v>
      </c>
      <c r="C119" s="322">
        <f>SUM(B119/B121)</f>
        <v>0</v>
      </c>
    </row>
    <row r="120" spans="1:3" s="1301" customFormat="1" ht="15.75" hidden="1" thickBot="1" x14ac:dyDescent="0.3">
      <c r="A120" s="95" t="s">
        <v>401</v>
      </c>
      <c r="B120" s="339">
        <v>0</v>
      </c>
      <c r="C120" s="320">
        <f>SUM(B120/B121)</f>
        <v>0</v>
      </c>
    </row>
    <row r="121" spans="1:3" s="1301" customFormat="1" ht="16.5" hidden="1" thickTop="1" thickBot="1" x14ac:dyDescent="0.3">
      <c r="A121" s="126" t="s">
        <v>402</v>
      </c>
      <c r="B121" s="124">
        <f>SUM(B113:B120)</f>
        <v>11</v>
      </c>
      <c r="C121" s="202">
        <f>SUM(C113:C120)</f>
        <v>1</v>
      </c>
    </row>
    <row r="122" spans="1:3" s="1301" customFormat="1" ht="15.75" hidden="1" thickBot="1" x14ac:dyDescent="0.3">
      <c r="A122" s="2127" t="s">
        <v>628</v>
      </c>
      <c r="B122" s="2128"/>
      <c r="C122" s="2129"/>
    </row>
    <row r="123" spans="1:3" s="1301" customFormat="1" hidden="1" x14ac:dyDescent="0.25">
      <c r="A123" s="102" t="s">
        <v>286</v>
      </c>
      <c r="B123" s="1792">
        <v>2</v>
      </c>
      <c r="C123" s="322">
        <f>SUM(B123/B129)</f>
        <v>0.18181818181818182</v>
      </c>
    </row>
    <row r="124" spans="1:3" s="1301" customFormat="1" hidden="1" x14ac:dyDescent="0.25">
      <c r="A124" s="100" t="s">
        <v>287</v>
      </c>
      <c r="B124" s="1796">
        <v>2</v>
      </c>
      <c r="C124" s="322">
        <f>SUM(B124/B129)</f>
        <v>0.18181818181818182</v>
      </c>
    </row>
    <row r="125" spans="1:3" s="1301" customFormat="1" hidden="1" x14ac:dyDescent="0.25">
      <c r="A125" s="100" t="s">
        <v>288</v>
      </c>
      <c r="B125" s="1796">
        <v>0</v>
      </c>
      <c r="C125" s="322">
        <f>SUM(B125/B129)</f>
        <v>0</v>
      </c>
    </row>
    <row r="126" spans="1:3" s="1301" customFormat="1" hidden="1" x14ac:dyDescent="0.25">
      <c r="A126" s="100" t="s">
        <v>289</v>
      </c>
      <c r="B126" s="1796">
        <v>4</v>
      </c>
      <c r="C126" s="322">
        <f>SUM(B126/B129)</f>
        <v>0.36363636363636365</v>
      </c>
    </row>
    <row r="127" spans="1:3" s="1301" customFormat="1" hidden="1" x14ac:dyDescent="0.25">
      <c r="A127" s="100" t="s">
        <v>290</v>
      </c>
      <c r="B127" s="1796">
        <v>3</v>
      </c>
      <c r="C127" s="322">
        <f>SUM(B127/B129)</f>
        <v>0.27272727272727271</v>
      </c>
    </row>
    <row r="128" spans="1:3" s="1301" customFormat="1" ht="15.75" hidden="1" thickBot="1" x14ac:dyDescent="0.3">
      <c r="A128" s="101" t="s">
        <v>291</v>
      </c>
      <c r="B128" s="339">
        <v>0</v>
      </c>
      <c r="C128" s="108">
        <f>SUM(B128/B129)</f>
        <v>0</v>
      </c>
    </row>
    <row r="129" spans="1:4" s="1301" customFormat="1" ht="16.5" hidden="1" thickTop="1" thickBot="1" x14ac:dyDescent="0.3">
      <c r="A129" s="125" t="s">
        <v>558</v>
      </c>
      <c r="B129" s="124">
        <f>SUM(B123:B128)</f>
        <v>11</v>
      </c>
      <c r="C129" s="202">
        <f>SUM(C123:C128)</f>
        <v>1</v>
      </c>
    </row>
    <row r="130" spans="1:4" s="1301" customFormat="1" ht="15.75" hidden="1" thickBot="1" x14ac:dyDescent="0.3">
      <c r="A130" s="2127" t="s">
        <v>629</v>
      </c>
      <c r="B130" s="2128"/>
      <c r="C130" s="2129"/>
    </row>
    <row r="131" spans="1:4" s="1301" customFormat="1" hidden="1" x14ac:dyDescent="0.25">
      <c r="A131" s="102" t="s">
        <v>575</v>
      </c>
      <c r="B131" s="1792">
        <v>8</v>
      </c>
      <c r="C131" s="322">
        <f>SUM(B131/B136)</f>
        <v>0.72727272727272729</v>
      </c>
    </row>
    <row r="132" spans="1:4" s="1301" customFormat="1" hidden="1" x14ac:dyDescent="0.25">
      <c r="A132" s="100" t="s">
        <v>576</v>
      </c>
      <c r="B132" s="1796">
        <v>1</v>
      </c>
      <c r="C132" s="322">
        <f>SUM(B132/B136)</f>
        <v>9.0909090909090912E-2</v>
      </c>
    </row>
    <row r="133" spans="1:4" s="1301" customFormat="1" hidden="1" x14ac:dyDescent="0.25">
      <c r="A133" s="100" t="s">
        <v>577</v>
      </c>
      <c r="B133" s="1796">
        <v>1</v>
      </c>
      <c r="C133" s="322">
        <f>SUM(B133/B136)</f>
        <v>9.0909090909090912E-2</v>
      </c>
    </row>
    <row r="134" spans="1:4" s="1301" customFormat="1" hidden="1" x14ac:dyDescent="0.25">
      <c r="A134" s="100" t="s">
        <v>578</v>
      </c>
      <c r="B134" s="1796">
        <v>0</v>
      </c>
      <c r="C134" s="322">
        <f>SUM(B134/B136)</f>
        <v>0</v>
      </c>
    </row>
    <row r="135" spans="1:4" s="1301" customFormat="1" ht="15.75" hidden="1" thickBot="1" x14ac:dyDescent="0.3">
      <c r="A135" s="101" t="s">
        <v>585</v>
      </c>
      <c r="B135" s="339">
        <v>1</v>
      </c>
      <c r="C135" s="320">
        <f>SUM(B135/B136)</f>
        <v>9.0909090909090912E-2</v>
      </c>
    </row>
    <row r="136" spans="1:4" s="1301" customFormat="1" ht="16.5" hidden="1" thickTop="1" thickBot="1" x14ac:dyDescent="0.3">
      <c r="A136" s="125" t="s">
        <v>132</v>
      </c>
      <c r="B136" s="124">
        <f>SUM(B131:B135)</f>
        <v>11</v>
      </c>
      <c r="C136" s="202">
        <f>SUM(C131:C135)</f>
        <v>1</v>
      </c>
    </row>
    <row r="137" spans="1:4" s="1301" customFormat="1" ht="15.75" hidden="1" thickBot="1" x14ac:dyDescent="0.3">
      <c r="A137" s="2127" t="s">
        <v>630</v>
      </c>
      <c r="B137" s="2128"/>
      <c r="C137" s="2129"/>
    </row>
    <row r="138" spans="1:4" s="1301" customFormat="1" hidden="1" x14ac:dyDescent="0.25">
      <c r="A138" s="102" t="s">
        <v>580</v>
      </c>
      <c r="B138" s="1792">
        <v>6</v>
      </c>
      <c r="C138" s="322">
        <f>SUM(B138/B142)</f>
        <v>0.54545454545454541</v>
      </c>
    </row>
    <row r="139" spans="1:4" s="1301" customFormat="1" hidden="1" x14ac:dyDescent="0.25">
      <c r="A139" s="100" t="s">
        <v>581</v>
      </c>
      <c r="B139" s="1796">
        <v>0</v>
      </c>
      <c r="C139" s="322">
        <f>SUM(B139/B142)</f>
        <v>0</v>
      </c>
    </row>
    <row r="140" spans="1:4" s="1301" customFormat="1" hidden="1" x14ac:dyDescent="0.25">
      <c r="A140" s="100" t="s">
        <v>582</v>
      </c>
      <c r="B140" s="1796">
        <v>0</v>
      </c>
      <c r="C140" s="322">
        <f>SUM(B140/B142)</f>
        <v>0</v>
      </c>
    </row>
    <row r="141" spans="1:4" s="1301" customFormat="1" ht="15.75" hidden="1" thickBot="1" x14ac:dyDescent="0.3">
      <c r="A141" s="101" t="s">
        <v>585</v>
      </c>
      <c r="B141" s="339">
        <v>5</v>
      </c>
      <c r="C141" s="320">
        <f>SUM(B141/B142)</f>
        <v>0.45454545454545453</v>
      </c>
    </row>
    <row r="142" spans="1:4" s="1301" customFormat="1" ht="16.5" hidden="1" thickTop="1" thickBot="1" x14ac:dyDescent="0.3">
      <c r="A142" s="123" t="s">
        <v>132</v>
      </c>
      <c r="B142" s="124">
        <f>SUM(B138:B141)</f>
        <v>11</v>
      </c>
      <c r="C142" s="202">
        <f>SUM(C138:C141)</f>
        <v>1</v>
      </c>
    </row>
    <row r="143" spans="1:4" s="1301" customFormat="1" ht="15.75" hidden="1" thickBot="1" x14ac:dyDescent="0.3">
      <c r="A143" s="2127" t="s">
        <v>631</v>
      </c>
      <c r="B143" s="2128"/>
      <c r="C143" s="2129"/>
    </row>
    <row r="144" spans="1:4" s="1301" customFormat="1" hidden="1" x14ac:dyDescent="0.25">
      <c r="A144" s="1780" t="s">
        <v>632</v>
      </c>
      <c r="B144" s="387">
        <v>0</v>
      </c>
      <c r="C144" s="315">
        <f>SUM(B144/B148)</f>
        <v>0</v>
      </c>
      <c r="D144" s="31"/>
    </row>
    <row r="145" spans="1:3" s="1301" customFormat="1" hidden="1" x14ac:dyDescent="0.25">
      <c r="A145" s="1780" t="s">
        <v>633</v>
      </c>
      <c r="B145" s="1796">
        <v>0</v>
      </c>
      <c r="C145" s="322">
        <f>SUM(B145/B148)</f>
        <v>0</v>
      </c>
    </row>
    <row r="146" spans="1:3" s="1301" customFormat="1" hidden="1" x14ac:dyDescent="0.25">
      <c r="A146" s="1780" t="s">
        <v>634</v>
      </c>
      <c r="B146" s="1796">
        <v>0</v>
      </c>
      <c r="C146" s="322">
        <f>SUM(B146/B148)</f>
        <v>0</v>
      </c>
    </row>
    <row r="147" spans="1:3" s="1301" customFormat="1" ht="15.75" hidden="1" thickBot="1" x14ac:dyDescent="0.3">
      <c r="A147" s="111" t="s">
        <v>636</v>
      </c>
      <c r="B147" s="339">
        <v>11</v>
      </c>
      <c r="C147" s="317">
        <f>SUM(B147/B148)</f>
        <v>1</v>
      </c>
    </row>
    <row r="148" spans="1:3" s="1301" customFormat="1" ht="16.5" hidden="1" thickTop="1" thickBot="1" x14ac:dyDescent="0.3">
      <c r="A148" s="34" t="s">
        <v>132</v>
      </c>
      <c r="B148" s="119">
        <f>SUM(B144:B147)</f>
        <v>11</v>
      </c>
      <c r="C148" s="203">
        <f>SUM(C144:C147)</f>
        <v>1</v>
      </c>
    </row>
    <row r="149" spans="1:3" s="1301" customFormat="1" ht="16.5" hidden="1" thickBot="1" x14ac:dyDescent="0.3">
      <c r="A149" s="2410" t="s">
        <v>134</v>
      </c>
      <c r="B149" s="2411"/>
      <c r="C149" s="2412"/>
    </row>
    <row r="150" spans="1:3" s="1301" customFormat="1" ht="15.75" hidden="1" thickBot="1" x14ac:dyDescent="0.3">
      <c r="A150" s="127"/>
      <c r="B150" s="128" t="s">
        <v>555</v>
      </c>
      <c r="C150" s="201" t="s">
        <v>626</v>
      </c>
    </row>
    <row r="151" spans="1:3" s="1301" customFormat="1" ht="15.75" hidden="1" thickBot="1" x14ac:dyDescent="0.3">
      <c r="A151" s="2127" t="s">
        <v>627</v>
      </c>
      <c r="B151" s="2128"/>
      <c r="C151" s="2129"/>
    </row>
    <row r="152" spans="1:3" s="1301" customFormat="1" hidden="1" x14ac:dyDescent="0.25">
      <c r="A152" s="1781" t="s">
        <v>276</v>
      </c>
      <c r="B152" s="1761">
        <v>0</v>
      </c>
      <c r="C152" s="322">
        <f>SUM(B152/B160)</f>
        <v>0</v>
      </c>
    </row>
    <row r="153" spans="1:3" s="1301" customFormat="1" hidden="1" x14ac:dyDescent="0.25">
      <c r="A153" s="94" t="s">
        <v>277</v>
      </c>
      <c r="B153" s="1779">
        <v>0</v>
      </c>
      <c r="C153" s="322">
        <f>SUM(B153/B160)</f>
        <v>0</v>
      </c>
    </row>
    <row r="154" spans="1:3" s="1301" customFormat="1" hidden="1" x14ac:dyDescent="0.25">
      <c r="A154" s="94" t="s">
        <v>278</v>
      </c>
      <c r="B154" s="1779">
        <v>0</v>
      </c>
      <c r="C154" s="322">
        <f>SUM(B154/B160)</f>
        <v>0</v>
      </c>
    </row>
    <row r="155" spans="1:3" s="1301" customFormat="1" hidden="1" x14ac:dyDescent="0.25">
      <c r="A155" s="94" t="s">
        <v>279</v>
      </c>
      <c r="B155" s="1779">
        <v>2</v>
      </c>
      <c r="C155" s="322">
        <f>SUM(B155/B160)</f>
        <v>0.33333333333333331</v>
      </c>
    </row>
    <row r="156" spans="1:3" s="1301" customFormat="1" hidden="1" x14ac:dyDescent="0.25">
      <c r="A156" s="94" t="s">
        <v>280</v>
      </c>
      <c r="B156" s="1779">
        <v>2</v>
      </c>
      <c r="C156" s="322">
        <f>SUM(B156/B160)</f>
        <v>0.33333333333333331</v>
      </c>
    </row>
    <row r="157" spans="1:3" s="1301" customFormat="1" hidden="1" x14ac:dyDescent="0.25">
      <c r="A157" s="94" t="s">
        <v>281</v>
      </c>
      <c r="B157" s="1779">
        <v>1</v>
      </c>
      <c r="C157" s="322">
        <f>SUM(B157/B160)</f>
        <v>0.16666666666666666</v>
      </c>
    </row>
    <row r="158" spans="1:3" s="1301" customFormat="1" hidden="1" x14ac:dyDescent="0.25">
      <c r="A158" s="94" t="s">
        <v>282</v>
      </c>
      <c r="B158" s="1779">
        <v>1</v>
      </c>
      <c r="C158" s="322">
        <f>SUM(B158/B160)</f>
        <v>0.16666666666666666</v>
      </c>
    </row>
    <row r="159" spans="1:3" s="1301" customFormat="1" ht="15.75" hidden="1" thickBot="1" x14ac:dyDescent="0.3">
      <c r="A159" s="95" t="s">
        <v>401</v>
      </c>
      <c r="B159" s="339">
        <v>0</v>
      </c>
      <c r="C159" s="320">
        <f>SUM(B159/B160)</f>
        <v>0</v>
      </c>
    </row>
    <row r="160" spans="1:3" s="1301" customFormat="1" ht="16.5" hidden="1" thickTop="1" thickBot="1" x14ac:dyDescent="0.3">
      <c r="A160" s="126" t="s">
        <v>402</v>
      </c>
      <c r="B160" s="124">
        <f>SUM(B152:B159)</f>
        <v>6</v>
      </c>
      <c r="C160" s="202">
        <f>SUM(C152:C159)</f>
        <v>0.99999999999999989</v>
      </c>
    </row>
    <row r="161" spans="1:4" s="1301" customFormat="1" ht="15.75" hidden="1" thickBot="1" x14ac:dyDescent="0.3">
      <c r="A161" s="2127" t="s">
        <v>628</v>
      </c>
      <c r="B161" s="2128"/>
      <c r="C161" s="2129"/>
    </row>
    <row r="162" spans="1:4" s="1301" customFormat="1" hidden="1" x14ac:dyDescent="0.25">
      <c r="A162" s="102" t="s">
        <v>286</v>
      </c>
      <c r="B162" s="1761">
        <v>1</v>
      </c>
      <c r="C162" s="322">
        <f>SUM(B162/B168)</f>
        <v>0.16666666666666666</v>
      </c>
    </row>
    <row r="163" spans="1:4" s="1301" customFormat="1" hidden="1" x14ac:dyDescent="0.25">
      <c r="A163" s="100" t="s">
        <v>287</v>
      </c>
      <c r="B163" s="1779">
        <v>1</v>
      </c>
      <c r="C163" s="322">
        <f>SUM(B163/B168)</f>
        <v>0.16666666666666666</v>
      </c>
    </row>
    <row r="164" spans="1:4" s="1301" customFormat="1" hidden="1" x14ac:dyDescent="0.25">
      <c r="A164" s="100" t="s">
        <v>288</v>
      </c>
      <c r="B164" s="1779">
        <v>0</v>
      </c>
      <c r="C164" s="322">
        <f>SUM(B164/B168)</f>
        <v>0</v>
      </c>
    </row>
    <row r="165" spans="1:4" s="1301" customFormat="1" hidden="1" x14ac:dyDescent="0.25">
      <c r="A165" s="100" t="s">
        <v>289</v>
      </c>
      <c r="B165" s="1779">
        <v>0</v>
      </c>
      <c r="C165" s="322">
        <f>SUM(B165/B168)</f>
        <v>0</v>
      </c>
    </row>
    <row r="166" spans="1:4" s="1301" customFormat="1" hidden="1" x14ac:dyDescent="0.25">
      <c r="A166" s="100" t="s">
        <v>290</v>
      </c>
      <c r="B166" s="1779">
        <v>4</v>
      </c>
      <c r="C166" s="322">
        <f>SUM(B166/B168)</f>
        <v>0.66666666666666663</v>
      </c>
    </row>
    <row r="167" spans="1:4" s="1301" customFormat="1" ht="15.75" hidden="1" thickBot="1" x14ac:dyDescent="0.3">
      <c r="A167" s="101" t="s">
        <v>291</v>
      </c>
      <c r="B167" s="339">
        <v>0</v>
      </c>
      <c r="C167" s="108">
        <f>SUM(B167/B168)</f>
        <v>0</v>
      </c>
    </row>
    <row r="168" spans="1:4" s="1301" customFormat="1" ht="16.5" hidden="1" thickTop="1" thickBot="1" x14ac:dyDescent="0.3">
      <c r="A168" s="125" t="s">
        <v>558</v>
      </c>
      <c r="B168" s="124">
        <f>SUM(B162:B167)</f>
        <v>6</v>
      </c>
      <c r="C168" s="202">
        <f>SUM(C162:C167)</f>
        <v>1</v>
      </c>
    </row>
    <row r="169" spans="1:4" s="1301" customFormat="1" ht="15.75" hidden="1" thickBot="1" x14ac:dyDescent="0.3">
      <c r="A169" s="2127" t="s">
        <v>637</v>
      </c>
      <c r="B169" s="2128"/>
      <c r="C169" s="2129"/>
      <c r="D169" s="1612"/>
    </row>
    <row r="170" spans="1:4" s="1301" customFormat="1" hidden="1" x14ac:dyDescent="0.25">
      <c r="A170" s="102" t="s">
        <v>575</v>
      </c>
      <c r="B170" s="1761">
        <v>0</v>
      </c>
      <c r="C170" s="322">
        <f>SUM(B170/B175)</f>
        <v>0</v>
      </c>
      <c r="D170" s="1612"/>
    </row>
    <row r="171" spans="1:4" s="1301" customFormat="1" hidden="1" x14ac:dyDescent="0.25">
      <c r="A171" s="100" t="s">
        <v>576</v>
      </c>
      <c r="B171" s="1779">
        <v>0</v>
      </c>
      <c r="C171" s="322">
        <f>SUM(B171/B175)</f>
        <v>0</v>
      </c>
      <c r="D171" s="1684"/>
    </row>
    <row r="172" spans="1:4" s="1301" customFormat="1" hidden="1" x14ac:dyDescent="0.25">
      <c r="A172" s="100" t="s">
        <v>577</v>
      </c>
      <c r="B172" s="1779">
        <v>1</v>
      </c>
      <c r="C172" s="322">
        <f>SUM(B172/B175)</f>
        <v>0.16666666666666666</v>
      </c>
      <c r="D172" s="1612"/>
    </row>
    <row r="173" spans="1:4" s="1301" customFormat="1" hidden="1" x14ac:dyDescent="0.25">
      <c r="A173" s="100" t="s">
        <v>578</v>
      </c>
      <c r="B173" s="1779">
        <v>0</v>
      </c>
      <c r="C173" s="322">
        <f>SUM(B173/B175)</f>
        <v>0</v>
      </c>
      <c r="D173" s="1612"/>
    </row>
    <row r="174" spans="1:4" s="1301" customFormat="1" ht="15.75" hidden="1" thickBot="1" x14ac:dyDescent="0.3">
      <c r="A174" s="101" t="s">
        <v>585</v>
      </c>
      <c r="B174" s="339">
        <v>5</v>
      </c>
      <c r="C174" s="320">
        <f>SUM(B174/B175)</f>
        <v>0.83333333333333337</v>
      </c>
      <c r="D174" s="1612"/>
    </row>
    <row r="175" spans="1:4" s="1301" customFormat="1" ht="16.5" hidden="1" thickTop="1" thickBot="1" x14ac:dyDescent="0.3">
      <c r="A175" s="125" t="s">
        <v>132</v>
      </c>
      <c r="B175" s="124">
        <f>SUM(B170:B174)</f>
        <v>6</v>
      </c>
      <c r="C175" s="202">
        <f>SUM(C170:C174)</f>
        <v>1</v>
      </c>
      <c r="D175" s="1612"/>
    </row>
    <row r="176" spans="1:4" s="1301" customFormat="1" ht="15.75" hidden="1" thickBot="1" x14ac:dyDescent="0.3">
      <c r="A176" s="2127" t="s">
        <v>638</v>
      </c>
      <c r="B176" s="2128"/>
      <c r="C176" s="2129"/>
      <c r="D176" s="1612"/>
    </row>
    <row r="177" spans="1:4" s="1301" customFormat="1" hidden="1" x14ac:dyDescent="0.25">
      <c r="A177" s="102" t="s">
        <v>580</v>
      </c>
      <c r="B177" s="1761">
        <v>1</v>
      </c>
      <c r="C177" s="322">
        <f>SUM(B177/B181)</f>
        <v>0.16666666666666666</v>
      </c>
      <c r="D177" s="1612"/>
    </row>
    <row r="178" spans="1:4" s="1301" customFormat="1" hidden="1" x14ac:dyDescent="0.25">
      <c r="A178" s="100" t="s">
        <v>581</v>
      </c>
      <c r="B178" s="1779">
        <v>0</v>
      </c>
      <c r="C178" s="322">
        <f>SUM(B178/B181)</f>
        <v>0</v>
      </c>
      <c r="D178" s="1684"/>
    </row>
    <row r="179" spans="1:4" s="1301" customFormat="1" hidden="1" x14ac:dyDescent="0.25">
      <c r="A179" s="100" t="s">
        <v>582</v>
      </c>
      <c r="B179" s="1779">
        <v>0</v>
      </c>
      <c r="C179" s="322">
        <f>SUM(B179/B181)</f>
        <v>0</v>
      </c>
      <c r="D179" s="1612"/>
    </row>
    <row r="180" spans="1:4" s="1301" customFormat="1" ht="15.75" hidden="1" thickBot="1" x14ac:dyDescent="0.3">
      <c r="A180" s="101" t="s">
        <v>585</v>
      </c>
      <c r="B180" s="339">
        <v>5</v>
      </c>
      <c r="C180" s="320">
        <f>SUM(B180/B181)</f>
        <v>0.83333333333333337</v>
      </c>
    </row>
    <row r="181" spans="1:4" s="1301" customFormat="1" ht="16.5" hidden="1" thickTop="1" thickBot="1" x14ac:dyDescent="0.3">
      <c r="A181" s="123" t="s">
        <v>132</v>
      </c>
      <c r="B181" s="124">
        <f>SUM(B177:B180)</f>
        <v>6</v>
      </c>
      <c r="C181" s="202">
        <f>SUM(C177:C180)</f>
        <v>1</v>
      </c>
    </row>
    <row r="182" spans="1:4" s="1301" customFormat="1" ht="15.75" hidden="1" thickBot="1" x14ac:dyDescent="0.3">
      <c r="A182" s="2127" t="s">
        <v>631</v>
      </c>
      <c r="B182" s="2128"/>
      <c r="C182" s="2129"/>
    </row>
    <row r="183" spans="1:4" s="1301" customFormat="1" hidden="1" x14ac:dyDescent="0.25">
      <c r="A183" s="1780" t="s">
        <v>639</v>
      </c>
      <c r="B183" s="1779">
        <v>1</v>
      </c>
      <c r="C183" s="322">
        <f>SUM(B183/B185)</f>
        <v>0.16666666666666666</v>
      </c>
    </row>
    <row r="184" spans="1:4" s="1301" customFormat="1" ht="15.75" hidden="1" thickBot="1" x14ac:dyDescent="0.3">
      <c r="A184" s="111" t="s">
        <v>636</v>
      </c>
      <c r="B184" s="339">
        <v>5</v>
      </c>
      <c r="C184" s="317">
        <f>SUM(B184/B185)</f>
        <v>0.83333333333333337</v>
      </c>
    </row>
    <row r="185" spans="1:4" s="1301" customFormat="1" ht="16.5" hidden="1" thickTop="1" thickBot="1" x14ac:dyDescent="0.3">
      <c r="A185" s="34" t="s">
        <v>132</v>
      </c>
      <c r="B185" s="119">
        <f>SUM(B183:B184)</f>
        <v>6</v>
      </c>
      <c r="C185" s="203">
        <f>SUM(C183:C184)</f>
        <v>1</v>
      </c>
    </row>
    <row r="186" spans="1:4" s="1301" customFormat="1" ht="16.5" hidden="1" thickBot="1" x14ac:dyDescent="0.3">
      <c r="A186" s="2410" t="s">
        <v>640</v>
      </c>
      <c r="B186" s="2411"/>
      <c r="C186" s="2412"/>
    </row>
    <row r="187" spans="1:4" s="1301" customFormat="1" ht="15.75" hidden="1" thickBot="1" x14ac:dyDescent="0.3">
      <c r="A187" s="127"/>
      <c r="B187" s="128" t="s">
        <v>555</v>
      </c>
      <c r="C187" s="201" t="s">
        <v>626</v>
      </c>
    </row>
    <row r="188" spans="1:4" s="1301" customFormat="1" ht="15.75" hidden="1" thickBot="1" x14ac:dyDescent="0.3">
      <c r="A188" s="2127" t="s">
        <v>627</v>
      </c>
      <c r="B188" s="2128"/>
      <c r="C188" s="2129"/>
    </row>
    <row r="189" spans="1:4" s="1301" customFormat="1" hidden="1" x14ac:dyDescent="0.25">
      <c r="A189" s="1781" t="s">
        <v>276</v>
      </c>
      <c r="B189" s="1761">
        <v>0</v>
      </c>
      <c r="C189" s="322">
        <f>SUM(B189/B197)</f>
        <v>0</v>
      </c>
    </row>
    <row r="190" spans="1:4" s="1301" customFormat="1" hidden="1" x14ac:dyDescent="0.25">
      <c r="A190" s="94" t="s">
        <v>277</v>
      </c>
      <c r="B190" s="1779">
        <v>0</v>
      </c>
      <c r="C190" s="322">
        <f>SUM(B190/B197)</f>
        <v>0</v>
      </c>
    </row>
    <row r="191" spans="1:4" s="1301" customFormat="1" hidden="1" x14ac:dyDescent="0.25">
      <c r="A191" s="94" t="s">
        <v>278</v>
      </c>
      <c r="B191" s="1779">
        <v>1</v>
      </c>
      <c r="C191" s="322">
        <f>SUM(B191/B197)</f>
        <v>0.25</v>
      </c>
    </row>
    <row r="192" spans="1:4" s="1301" customFormat="1" hidden="1" x14ac:dyDescent="0.25">
      <c r="A192" s="94" t="s">
        <v>279</v>
      </c>
      <c r="B192" s="1779">
        <v>1</v>
      </c>
      <c r="C192" s="322">
        <f>SUM(B192/B197)</f>
        <v>0.25</v>
      </c>
    </row>
    <row r="193" spans="1:3" s="1301" customFormat="1" hidden="1" x14ac:dyDescent="0.25">
      <c r="A193" s="94" t="s">
        <v>280</v>
      </c>
      <c r="B193" s="1779">
        <v>1</v>
      </c>
      <c r="C193" s="322">
        <f>SUM(B193/B197)</f>
        <v>0.25</v>
      </c>
    </row>
    <row r="194" spans="1:3" s="1301" customFormat="1" hidden="1" x14ac:dyDescent="0.25">
      <c r="A194" s="94" t="s">
        <v>281</v>
      </c>
      <c r="B194" s="1779">
        <v>1</v>
      </c>
      <c r="C194" s="322">
        <f>SUM(B194/B197)</f>
        <v>0.25</v>
      </c>
    </row>
    <row r="195" spans="1:3" s="1301" customFormat="1" hidden="1" x14ac:dyDescent="0.25">
      <c r="A195" s="94" t="s">
        <v>282</v>
      </c>
      <c r="B195" s="1779">
        <v>0</v>
      </c>
      <c r="C195" s="322">
        <f>SUM(B195/B197)</f>
        <v>0</v>
      </c>
    </row>
    <row r="196" spans="1:3" s="1301" customFormat="1" ht="15.75" hidden="1" thickBot="1" x14ac:dyDescent="0.3">
      <c r="A196" s="95" t="s">
        <v>401</v>
      </c>
      <c r="B196" s="339">
        <v>0</v>
      </c>
      <c r="C196" s="320">
        <f>SUM(B196/B197)</f>
        <v>0</v>
      </c>
    </row>
    <row r="197" spans="1:3" s="1301" customFormat="1" ht="16.5" hidden="1" thickTop="1" thickBot="1" x14ac:dyDescent="0.3">
      <c r="A197" s="126" t="s">
        <v>402</v>
      </c>
      <c r="B197" s="124">
        <f>SUM(B189:B196)</f>
        <v>4</v>
      </c>
      <c r="C197" s="202">
        <f>SUM(C189:C196)</f>
        <v>1</v>
      </c>
    </row>
    <row r="198" spans="1:3" s="1301" customFormat="1" ht="15.75" hidden="1" thickBot="1" x14ac:dyDescent="0.3">
      <c r="A198" s="2127" t="s">
        <v>628</v>
      </c>
      <c r="B198" s="2128"/>
      <c r="C198" s="2129"/>
    </row>
    <row r="199" spans="1:3" s="1301" customFormat="1" hidden="1" x14ac:dyDescent="0.25">
      <c r="A199" s="102" t="s">
        <v>286</v>
      </c>
      <c r="B199" s="1761">
        <v>1</v>
      </c>
      <c r="C199" s="322">
        <f>SUM(B199/B205)</f>
        <v>0.25</v>
      </c>
    </row>
    <row r="200" spans="1:3" s="1301" customFormat="1" hidden="1" x14ac:dyDescent="0.25">
      <c r="A200" s="100" t="s">
        <v>287</v>
      </c>
      <c r="B200" s="1779">
        <v>1</v>
      </c>
      <c r="C200" s="322">
        <f>SUM(B200/B205)</f>
        <v>0.25</v>
      </c>
    </row>
    <row r="201" spans="1:3" s="1301" customFormat="1" hidden="1" x14ac:dyDescent="0.25">
      <c r="A201" s="100" t="s">
        <v>288</v>
      </c>
      <c r="B201" s="1779">
        <v>0</v>
      </c>
      <c r="C201" s="322">
        <f>SUM(B201/B205)</f>
        <v>0</v>
      </c>
    </row>
    <row r="202" spans="1:3" s="1301" customFormat="1" hidden="1" x14ac:dyDescent="0.25">
      <c r="A202" s="100" t="s">
        <v>289</v>
      </c>
      <c r="B202" s="1779">
        <v>0</v>
      </c>
      <c r="C202" s="322">
        <f>SUM(B202/B205)</f>
        <v>0</v>
      </c>
    </row>
    <row r="203" spans="1:3" s="1301" customFormat="1" hidden="1" x14ac:dyDescent="0.25">
      <c r="A203" s="100" t="s">
        <v>290</v>
      </c>
      <c r="B203" s="1779">
        <v>2</v>
      </c>
      <c r="C203" s="322">
        <f>SUM(B203/B205)</f>
        <v>0.5</v>
      </c>
    </row>
    <row r="204" spans="1:3" s="1301" customFormat="1" ht="15.75" hidden="1" thickBot="1" x14ac:dyDescent="0.3">
      <c r="A204" s="101" t="s">
        <v>291</v>
      </c>
      <c r="B204" s="339">
        <v>0</v>
      </c>
      <c r="C204" s="108">
        <f>SUM(B204/B205)</f>
        <v>0</v>
      </c>
    </row>
    <row r="205" spans="1:3" s="1301" customFormat="1" ht="16.5" hidden="1" thickTop="1" thickBot="1" x14ac:dyDescent="0.3">
      <c r="A205" s="125" t="s">
        <v>558</v>
      </c>
      <c r="B205" s="124">
        <f>SUM(B199:B204)</f>
        <v>4</v>
      </c>
      <c r="C205" s="202">
        <f>SUM(C199:C204)</f>
        <v>1</v>
      </c>
    </row>
    <row r="206" spans="1:3" s="1301" customFormat="1" ht="15.75" hidden="1" thickBot="1" x14ac:dyDescent="0.3">
      <c r="A206" s="2127" t="s">
        <v>629</v>
      </c>
      <c r="B206" s="2128"/>
      <c r="C206" s="2129"/>
    </row>
    <row r="207" spans="1:3" s="1301" customFormat="1" hidden="1" x14ac:dyDescent="0.25">
      <c r="A207" s="102" t="s">
        <v>575</v>
      </c>
      <c r="B207" s="1761">
        <v>2</v>
      </c>
      <c r="C207" s="322">
        <f>SUM(B207/B211)</f>
        <v>0.5</v>
      </c>
    </row>
    <row r="208" spans="1:3" s="1301" customFormat="1" hidden="1" x14ac:dyDescent="0.25">
      <c r="A208" s="100" t="s">
        <v>576</v>
      </c>
      <c r="B208" s="1779">
        <v>1</v>
      </c>
      <c r="C208" s="322">
        <f>SUM(B208/B211)</f>
        <v>0.25</v>
      </c>
    </row>
    <row r="209" spans="1:3" s="1301" customFormat="1" hidden="1" x14ac:dyDescent="0.25">
      <c r="A209" s="100" t="s">
        <v>577</v>
      </c>
      <c r="B209" s="1779">
        <v>1</v>
      </c>
      <c r="C209" s="322">
        <f>SUM(B209/B211)</f>
        <v>0.25</v>
      </c>
    </row>
    <row r="210" spans="1:3" s="1301" customFormat="1" ht="15.75" hidden="1" thickBot="1" x14ac:dyDescent="0.3">
      <c r="A210" s="101" t="s">
        <v>578</v>
      </c>
      <c r="B210" s="339">
        <v>0</v>
      </c>
      <c r="C210" s="320">
        <f>SUM(B210/B211)</f>
        <v>0</v>
      </c>
    </row>
    <row r="211" spans="1:3" s="1301" customFormat="1" ht="16.5" hidden="1" thickTop="1" thickBot="1" x14ac:dyDescent="0.3">
      <c r="A211" s="125" t="s">
        <v>132</v>
      </c>
      <c r="B211" s="124">
        <f>SUM(B207:B210)</f>
        <v>4</v>
      </c>
      <c r="C211" s="202">
        <f>SUM(C207:C210)</f>
        <v>1</v>
      </c>
    </row>
    <row r="212" spans="1:3" s="1301" customFormat="1" ht="15.75" hidden="1" thickBot="1" x14ac:dyDescent="0.3">
      <c r="A212" s="2127" t="s">
        <v>630</v>
      </c>
      <c r="B212" s="2128"/>
      <c r="C212" s="2129"/>
    </row>
    <row r="213" spans="1:3" s="1301" customFormat="1" hidden="1" x14ac:dyDescent="0.25">
      <c r="A213" s="102" t="s">
        <v>580</v>
      </c>
      <c r="B213" s="1761">
        <v>0</v>
      </c>
      <c r="C213" s="322">
        <f>SUM(B213/B216)</f>
        <v>0</v>
      </c>
    </row>
    <row r="214" spans="1:3" s="1301" customFormat="1" hidden="1" x14ac:dyDescent="0.25">
      <c r="A214" s="100" t="s">
        <v>581</v>
      </c>
      <c r="B214" s="1779">
        <v>0</v>
      </c>
      <c r="C214" s="322">
        <f>SUM(B214/B216)</f>
        <v>0</v>
      </c>
    </row>
    <row r="215" spans="1:3" s="1301" customFormat="1" ht="15.75" hidden="1" thickBot="1" x14ac:dyDescent="0.3">
      <c r="A215" s="101" t="s">
        <v>582</v>
      </c>
      <c r="B215" s="339">
        <v>4</v>
      </c>
      <c r="C215" s="320">
        <f>SUM(B215/B216)</f>
        <v>1</v>
      </c>
    </row>
    <row r="216" spans="1:3" s="1301" customFormat="1" ht="16.5" hidden="1" thickTop="1" thickBot="1" x14ac:dyDescent="0.3">
      <c r="A216" s="123" t="s">
        <v>132</v>
      </c>
      <c r="B216" s="124">
        <f>SUM(B213:B215)</f>
        <v>4</v>
      </c>
      <c r="C216" s="202">
        <f>SUM(C213:C215)</f>
        <v>1</v>
      </c>
    </row>
    <row r="217" spans="1:3" s="1301" customFormat="1" ht="15.75" hidden="1" thickBot="1" x14ac:dyDescent="0.3">
      <c r="A217" s="2127" t="s">
        <v>631</v>
      </c>
      <c r="B217" s="2128"/>
      <c r="C217" s="2129"/>
    </row>
    <row r="218" spans="1:3" s="1301" customFormat="1" hidden="1" x14ac:dyDescent="0.25">
      <c r="A218" s="1780" t="s">
        <v>633</v>
      </c>
      <c r="B218" s="1779">
        <v>2</v>
      </c>
      <c r="C218" s="322">
        <f>SUM(B218/B221)</f>
        <v>0.5</v>
      </c>
    </row>
    <row r="219" spans="1:3" s="1301" customFormat="1" hidden="1" x14ac:dyDescent="0.25">
      <c r="A219" s="1780" t="s">
        <v>639</v>
      </c>
      <c r="B219" s="1779">
        <v>1</v>
      </c>
      <c r="C219" s="322">
        <f>SUM(B219/B221)</f>
        <v>0.25</v>
      </c>
    </row>
    <row r="220" spans="1:3" s="1301" customFormat="1" ht="15.75" hidden="1" thickBot="1" x14ac:dyDescent="0.3">
      <c r="A220" s="111" t="s">
        <v>635</v>
      </c>
      <c r="B220" s="339">
        <v>1</v>
      </c>
      <c r="C220" s="317">
        <f>SUM(B220/B221)</f>
        <v>0.25</v>
      </c>
    </row>
    <row r="221" spans="1:3" s="1301" customFormat="1" ht="16.5" hidden="1" thickTop="1" thickBot="1" x14ac:dyDescent="0.3">
      <c r="A221" s="34" t="s">
        <v>132</v>
      </c>
      <c r="B221" s="119">
        <f>SUM(B218:B220)</f>
        <v>4</v>
      </c>
      <c r="C221" s="203">
        <f>SUM(C218:C220)</f>
        <v>1</v>
      </c>
    </row>
    <row r="222" spans="1:3" s="197" customFormat="1" ht="16.5" hidden="1" thickBot="1" x14ac:dyDescent="0.3">
      <c r="A222" s="2410" t="s">
        <v>205</v>
      </c>
      <c r="B222" s="2411"/>
      <c r="C222" s="2412"/>
    </row>
    <row r="223" spans="1:3" s="197" customFormat="1" ht="15.75" hidden="1" thickBot="1" x14ac:dyDescent="0.3">
      <c r="A223" s="127"/>
      <c r="B223" s="128" t="s">
        <v>555</v>
      </c>
      <c r="C223" s="201" t="s">
        <v>626</v>
      </c>
    </row>
    <row r="224" spans="1:3" s="197" customFormat="1" ht="15.75" hidden="1" thickBot="1" x14ac:dyDescent="0.3">
      <c r="A224" s="2127" t="s">
        <v>627</v>
      </c>
      <c r="B224" s="2128"/>
      <c r="C224" s="2129"/>
    </row>
    <row r="225" spans="1:3" s="197" customFormat="1" hidden="1" x14ac:dyDescent="0.25">
      <c r="A225" s="1781" t="s">
        <v>276</v>
      </c>
      <c r="B225" s="1761">
        <v>0</v>
      </c>
      <c r="C225" s="322">
        <f>SUM(B225/B233)</f>
        <v>0</v>
      </c>
    </row>
    <row r="226" spans="1:3" s="197" customFormat="1" hidden="1" x14ac:dyDescent="0.25">
      <c r="A226" s="94" t="s">
        <v>277</v>
      </c>
      <c r="B226" s="1779">
        <v>0</v>
      </c>
      <c r="C226" s="322">
        <f>SUM(B226/B233)</f>
        <v>0</v>
      </c>
    </row>
    <row r="227" spans="1:3" s="197" customFormat="1" hidden="1" x14ac:dyDescent="0.25">
      <c r="A227" s="94" t="s">
        <v>278</v>
      </c>
      <c r="B227" s="1779">
        <v>0</v>
      </c>
      <c r="C227" s="322">
        <f>SUM(B227/B233)</f>
        <v>0</v>
      </c>
    </row>
    <row r="228" spans="1:3" s="197" customFormat="1" hidden="1" x14ac:dyDescent="0.25">
      <c r="A228" s="94" t="s">
        <v>279</v>
      </c>
      <c r="B228" s="1779">
        <v>1</v>
      </c>
      <c r="C228" s="322">
        <f>SUM(B228/B233)</f>
        <v>0.25</v>
      </c>
    </row>
    <row r="229" spans="1:3" s="197" customFormat="1" hidden="1" x14ac:dyDescent="0.25">
      <c r="A229" s="94" t="s">
        <v>280</v>
      </c>
      <c r="B229" s="1779">
        <v>1</v>
      </c>
      <c r="C229" s="322">
        <f>SUM(B229/B233)</f>
        <v>0.25</v>
      </c>
    </row>
    <row r="230" spans="1:3" s="197" customFormat="1" hidden="1" x14ac:dyDescent="0.25">
      <c r="A230" s="94" t="s">
        <v>281</v>
      </c>
      <c r="B230" s="1779">
        <v>2</v>
      </c>
      <c r="C230" s="322">
        <f>SUM(B230/B233)</f>
        <v>0.5</v>
      </c>
    </row>
    <row r="231" spans="1:3" s="197" customFormat="1" hidden="1" x14ac:dyDescent="0.25">
      <c r="A231" s="94" t="s">
        <v>282</v>
      </c>
      <c r="B231" s="1779">
        <v>0</v>
      </c>
      <c r="C231" s="322">
        <f>SUM(B231/B233)</f>
        <v>0</v>
      </c>
    </row>
    <row r="232" spans="1:3" s="197" customFormat="1" ht="15.75" hidden="1" thickBot="1" x14ac:dyDescent="0.3">
      <c r="A232" s="95" t="s">
        <v>401</v>
      </c>
      <c r="B232" s="339">
        <v>0</v>
      </c>
      <c r="C232" s="320">
        <f>SUM(B232/B233)</f>
        <v>0</v>
      </c>
    </row>
    <row r="233" spans="1:3" s="197" customFormat="1" ht="16.5" hidden="1" thickTop="1" thickBot="1" x14ac:dyDescent="0.3">
      <c r="A233" s="126" t="s">
        <v>402</v>
      </c>
      <c r="B233" s="124">
        <f>SUM(B225:B232)</f>
        <v>4</v>
      </c>
      <c r="C233" s="202">
        <f>SUM(C225:C232)</f>
        <v>1</v>
      </c>
    </row>
    <row r="234" spans="1:3" s="197" customFormat="1" ht="15.75" hidden="1" thickBot="1" x14ac:dyDescent="0.3">
      <c r="A234" s="2127" t="s">
        <v>628</v>
      </c>
      <c r="B234" s="2128"/>
      <c r="C234" s="2129"/>
    </row>
    <row r="235" spans="1:3" s="197" customFormat="1" hidden="1" x14ac:dyDescent="0.25">
      <c r="A235" s="102" t="s">
        <v>286</v>
      </c>
      <c r="B235" s="1761">
        <v>2</v>
      </c>
      <c r="C235" s="322">
        <f>SUM(B235/B241)</f>
        <v>0.5</v>
      </c>
    </row>
    <row r="236" spans="1:3" s="197" customFormat="1" hidden="1" x14ac:dyDescent="0.25">
      <c r="A236" s="100" t="s">
        <v>287</v>
      </c>
      <c r="B236" s="1779">
        <v>2</v>
      </c>
      <c r="C236" s="322">
        <f>SUM(B236/B241)</f>
        <v>0.5</v>
      </c>
    </row>
    <row r="237" spans="1:3" s="197" customFormat="1" hidden="1" x14ac:dyDescent="0.25">
      <c r="A237" s="100" t="s">
        <v>288</v>
      </c>
      <c r="B237" s="1779">
        <v>0</v>
      </c>
      <c r="C237" s="322">
        <f>SUM(B237/B241)</f>
        <v>0</v>
      </c>
    </row>
    <row r="238" spans="1:3" s="197" customFormat="1" hidden="1" x14ac:dyDescent="0.25">
      <c r="A238" s="100" t="s">
        <v>289</v>
      </c>
      <c r="B238" s="1779">
        <v>0</v>
      </c>
      <c r="C238" s="322">
        <f>SUM(B238/B241)</f>
        <v>0</v>
      </c>
    </row>
    <row r="239" spans="1:3" s="197" customFormat="1" hidden="1" x14ac:dyDescent="0.25">
      <c r="A239" s="100" t="s">
        <v>290</v>
      </c>
      <c r="B239" s="1779">
        <v>0</v>
      </c>
      <c r="C239" s="322">
        <f>SUM(B239/B241)</f>
        <v>0</v>
      </c>
    </row>
    <row r="240" spans="1:3" s="197" customFormat="1" ht="15.75" hidden="1" thickBot="1" x14ac:dyDescent="0.3">
      <c r="A240" s="101" t="s">
        <v>291</v>
      </c>
      <c r="B240" s="339">
        <v>0</v>
      </c>
      <c r="C240" s="108">
        <f>SUM(B240/B241)</f>
        <v>0</v>
      </c>
    </row>
    <row r="241" spans="1:4" s="197" customFormat="1" ht="16.5" hidden="1" thickTop="1" thickBot="1" x14ac:dyDescent="0.3">
      <c r="A241" s="125" t="s">
        <v>558</v>
      </c>
      <c r="B241" s="124">
        <f>SUM(B235:B240)</f>
        <v>4</v>
      </c>
      <c r="C241" s="202">
        <f>SUM(C235:C240)</f>
        <v>1</v>
      </c>
    </row>
    <row r="242" spans="1:4" s="197" customFormat="1" ht="15.75" hidden="1" thickBot="1" x14ac:dyDescent="0.3">
      <c r="A242" s="2127" t="s">
        <v>629</v>
      </c>
      <c r="B242" s="2128"/>
      <c r="C242" s="2129"/>
    </row>
    <row r="243" spans="1:4" s="197" customFormat="1" hidden="1" x14ac:dyDescent="0.25">
      <c r="A243" s="102" t="s">
        <v>575</v>
      </c>
      <c r="B243" s="1761">
        <v>2</v>
      </c>
      <c r="C243" s="322">
        <f>SUM(B243/B247)</f>
        <v>0.5</v>
      </c>
    </row>
    <row r="244" spans="1:4" s="197" customFormat="1" hidden="1" x14ac:dyDescent="0.25">
      <c r="A244" s="100" t="s">
        <v>576</v>
      </c>
      <c r="B244" s="1779">
        <v>0</v>
      </c>
      <c r="C244" s="322">
        <f>SUM(B244/B247)</f>
        <v>0</v>
      </c>
    </row>
    <row r="245" spans="1:4" s="197" customFormat="1" hidden="1" x14ac:dyDescent="0.25">
      <c r="A245" s="100" t="s">
        <v>577</v>
      </c>
      <c r="B245" s="1779">
        <v>2</v>
      </c>
      <c r="C245" s="322">
        <f>SUM(B245/B247)</f>
        <v>0.5</v>
      </c>
    </row>
    <row r="246" spans="1:4" s="197" customFormat="1" ht="15.75" hidden="1" thickBot="1" x14ac:dyDescent="0.3">
      <c r="A246" s="101" t="s">
        <v>578</v>
      </c>
      <c r="B246" s="339">
        <v>0</v>
      </c>
      <c r="C246" s="320">
        <f>SUM(B246/B247)</f>
        <v>0</v>
      </c>
    </row>
    <row r="247" spans="1:4" s="197" customFormat="1" ht="16.5" hidden="1" thickTop="1" thickBot="1" x14ac:dyDescent="0.3">
      <c r="A247" s="125" t="s">
        <v>132</v>
      </c>
      <c r="B247" s="124">
        <f>SUM(B243:B246)</f>
        <v>4</v>
      </c>
      <c r="C247" s="202">
        <f>SUM(C243:C246)</f>
        <v>1</v>
      </c>
    </row>
    <row r="248" spans="1:4" s="197" customFormat="1" ht="15.75" hidden="1" thickBot="1" x14ac:dyDescent="0.3">
      <c r="A248" s="2127" t="s">
        <v>630</v>
      </c>
      <c r="B248" s="2128"/>
      <c r="C248" s="2129"/>
      <c r="D248" s="1301"/>
    </row>
    <row r="249" spans="1:4" s="197" customFormat="1" hidden="1" x14ac:dyDescent="0.25">
      <c r="A249" s="102" t="s">
        <v>580</v>
      </c>
      <c r="B249" s="1761">
        <v>1</v>
      </c>
      <c r="C249" s="322">
        <f>SUM(B249/B252)</f>
        <v>0.25</v>
      </c>
      <c r="D249" s="1301"/>
    </row>
    <row r="250" spans="1:4" s="197" customFormat="1" hidden="1" x14ac:dyDescent="0.25">
      <c r="A250" s="100" t="s">
        <v>581</v>
      </c>
      <c r="B250" s="1779">
        <v>0</v>
      </c>
      <c r="C250" s="322">
        <f>SUM(B250/B252)</f>
        <v>0</v>
      </c>
      <c r="D250" s="1301"/>
    </row>
    <row r="251" spans="1:4" s="197" customFormat="1" ht="15.75" hidden="1" thickBot="1" x14ac:dyDescent="0.3">
      <c r="A251" s="101" t="s">
        <v>582</v>
      </c>
      <c r="B251" s="339">
        <v>3</v>
      </c>
      <c r="C251" s="320">
        <f>SUM(B251/B252)</f>
        <v>0.75</v>
      </c>
      <c r="D251" s="1301"/>
    </row>
    <row r="252" spans="1:4" s="197" customFormat="1" ht="16.5" hidden="1" thickTop="1" thickBot="1" x14ac:dyDescent="0.3">
      <c r="A252" s="123" t="s">
        <v>132</v>
      </c>
      <c r="B252" s="124">
        <f>SUM(B249:B251)</f>
        <v>4</v>
      </c>
      <c r="C252" s="202">
        <f>SUM(C249:C251)</f>
        <v>1</v>
      </c>
      <c r="D252" s="1301"/>
    </row>
    <row r="253" spans="1:4" s="197" customFormat="1" ht="15.75" hidden="1" thickBot="1" x14ac:dyDescent="0.3">
      <c r="A253" s="2127" t="s">
        <v>631</v>
      </c>
      <c r="B253" s="2128"/>
      <c r="C253" s="2129"/>
      <c r="D253" s="1301"/>
    </row>
    <row r="254" spans="1:4" s="197" customFormat="1" hidden="1" x14ac:dyDescent="0.25">
      <c r="A254" s="1780" t="s">
        <v>641</v>
      </c>
      <c r="B254" s="387">
        <v>3</v>
      </c>
      <c r="C254" s="315">
        <f>SUM(B254/B256)</f>
        <v>0.75</v>
      </c>
      <c r="D254" s="31"/>
    </row>
    <row r="255" spans="1:4" s="197" customFormat="1" ht="15.75" hidden="1" thickBot="1" x14ac:dyDescent="0.3">
      <c r="A255" s="111" t="s">
        <v>635</v>
      </c>
      <c r="B255" s="339">
        <v>1</v>
      </c>
      <c r="C255" s="317">
        <f>SUM(B255/B256)</f>
        <v>0.25</v>
      </c>
      <c r="D255" s="1301"/>
    </row>
    <row r="256" spans="1:4" s="197" customFormat="1" ht="16.5" hidden="1" thickTop="1" thickBot="1" x14ac:dyDescent="0.3">
      <c r="A256" s="34" t="s">
        <v>132</v>
      </c>
      <c r="B256" s="119">
        <f>SUM(B254:B255)</f>
        <v>4</v>
      </c>
      <c r="C256" s="203">
        <f>SUM(C254:C255)</f>
        <v>1</v>
      </c>
      <c r="D256" s="1301"/>
    </row>
    <row r="257" spans="1:3" s="1301" customFormat="1" ht="16.5" hidden="1" thickBot="1" x14ac:dyDescent="0.3">
      <c r="A257" s="2410" t="s">
        <v>172</v>
      </c>
      <c r="B257" s="2411"/>
      <c r="C257" s="2412"/>
    </row>
    <row r="258" spans="1:3" s="1301" customFormat="1" ht="15.75" hidden="1" thickBot="1" x14ac:dyDescent="0.3">
      <c r="A258" s="127"/>
      <c r="B258" s="128" t="s">
        <v>555</v>
      </c>
      <c r="C258" s="201" t="s">
        <v>626</v>
      </c>
    </row>
    <row r="259" spans="1:3" s="1301" customFormat="1" ht="15.75" hidden="1" thickBot="1" x14ac:dyDescent="0.3">
      <c r="A259" s="2127" t="s">
        <v>627</v>
      </c>
      <c r="B259" s="2128"/>
      <c r="C259" s="2129"/>
    </row>
    <row r="260" spans="1:3" s="1301" customFormat="1" hidden="1" x14ac:dyDescent="0.25">
      <c r="A260" s="1781" t="s">
        <v>276</v>
      </c>
      <c r="B260" s="1761">
        <v>0</v>
      </c>
      <c r="C260" s="322">
        <f>SUM(B260/B268)</f>
        <v>0</v>
      </c>
    </row>
    <row r="261" spans="1:3" s="1301" customFormat="1" hidden="1" x14ac:dyDescent="0.25">
      <c r="A261" s="94" t="s">
        <v>277</v>
      </c>
      <c r="B261" s="1779">
        <v>0</v>
      </c>
      <c r="C261" s="322">
        <f>SUM(B261/B268)</f>
        <v>0</v>
      </c>
    </row>
    <row r="262" spans="1:3" s="1301" customFormat="1" hidden="1" x14ac:dyDescent="0.25">
      <c r="A262" s="94" t="s">
        <v>278</v>
      </c>
      <c r="B262" s="1779">
        <v>0</v>
      </c>
      <c r="C262" s="322">
        <f>SUM(B262/B268)</f>
        <v>0</v>
      </c>
    </row>
    <row r="263" spans="1:3" s="1301" customFormat="1" hidden="1" x14ac:dyDescent="0.25">
      <c r="A263" s="94" t="s">
        <v>279</v>
      </c>
      <c r="B263" s="1779">
        <v>1</v>
      </c>
      <c r="C263" s="322">
        <f>SUM(B263/B268)</f>
        <v>0.14285714285714285</v>
      </c>
    </row>
    <row r="264" spans="1:3" s="1301" customFormat="1" hidden="1" x14ac:dyDescent="0.25">
      <c r="A264" s="94" t="s">
        <v>280</v>
      </c>
      <c r="B264" s="1779">
        <v>1</v>
      </c>
      <c r="C264" s="322">
        <f>SUM(B264/B268)</f>
        <v>0.14285714285714285</v>
      </c>
    </row>
    <row r="265" spans="1:3" s="1301" customFormat="1" hidden="1" x14ac:dyDescent="0.25">
      <c r="A265" s="94" t="s">
        <v>281</v>
      </c>
      <c r="B265" s="1779">
        <v>4</v>
      </c>
      <c r="C265" s="322">
        <f>SUM(B265/B268)</f>
        <v>0.5714285714285714</v>
      </c>
    </row>
    <row r="266" spans="1:3" s="1301" customFormat="1" hidden="1" x14ac:dyDescent="0.25">
      <c r="A266" s="94" t="s">
        <v>282</v>
      </c>
      <c r="B266" s="1779">
        <v>1</v>
      </c>
      <c r="C266" s="322">
        <f>SUM(B266/B268)</f>
        <v>0.14285714285714285</v>
      </c>
    </row>
    <row r="267" spans="1:3" s="1301" customFormat="1" ht="15.75" hidden="1" thickBot="1" x14ac:dyDescent="0.3">
      <c r="A267" s="95" t="s">
        <v>401</v>
      </c>
      <c r="B267" s="339">
        <v>0</v>
      </c>
      <c r="C267" s="320">
        <f>SUM(B267/B268)</f>
        <v>0</v>
      </c>
    </row>
    <row r="268" spans="1:3" s="1301" customFormat="1" ht="16.5" hidden="1" thickTop="1" thickBot="1" x14ac:dyDescent="0.3">
      <c r="A268" s="126" t="s">
        <v>402</v>
      </c>
      <c r="B268" s="124">
        <f>SUM(B260:B267)</f>
        <v>7</v>
      </c>
      <c r="C268" s="202">
        <f>SUM(C260:C267)</f>
        <v>1</v>
      </c>
    </row>
    <row r="269" spans="1:3" s="1301" customFormat="1" ht="15.75" hidden="1" thickBot="1" x14ac:dyDescent="0.3">
      <c r="A269" s="2127" t="s">
        <v>628</v>
      </c>
      <c r="B269" s="2128"/>
      <c r="C269" s="2129"/>
    </row>
    <row r="270" spans="1:3" s="1301" customFormat="1" hidden="1" x14ac:dyDescent="0.25">
      <c r="A270" s="102" t="s">
        <v>286</v>
      </c>
      <c r="B270" s="1761">
        <v>2</v>
      </c>
      <c r="C270" s="322">
        <f>SUM(B270/B276)</f>
        <v>0.2857142857142857</v>
      </c>
    </row>
    <row r="271" spans="1:3" s="1301" customFormat="1" hidden="1" x14ac:dyDescent="0.25">
      <c r="A271" s="100" t="s">
        <v>287</v>
      </c>
      <c r="B271" s="1779">
        <v>0</v>
      </c>
      <c r="C271" s="322">
        <f>SUM(B271/B276)</f>
        <v>0</v>
      </c>
    </row>
    <row r="272" spans="1:3" s="1301" customFormat="1" hidden="1" x14ac:dyDescent="0.25">
      <c r="A272" s="100" t="s">
        <v>288</v>
      </c>
      <c r="B272" s="1779">
        <v>0</v>
      </c>
      <c r="C272" s="322">
        <f>SUM(B272/B276)</f>
        <v>0</v>
      </c>
    </row>
    <row r="273" spans="1:3" s="1301" customFormat="1" hidden="1" x14ac:dyDescent="0.25">
      <c r="A273" s="100" t="s">
        <v>289</v>
      </c>
      <c r="B273" s="1779">
        <v>4</v>
      </c>
      <c r="C273" s="322">
        <f>SUM(B273/B276)</f>
        <v>0.5714285714285714</v>
      </c>
    </row>
    <row r="274" spans="1:3" s="1301" customFormat="1" hidden="1" x14ac:dyDescent="0.25">
      <c r="A274" s="100" t="s">
        <v>290</v>
      </c>
      <c r="B274" s="1779">
        <v>1</v>
      </c>
      <c r="C274" s="322">
        <f>SUM(B274/B276)</f>
        <v>0.14285714285714285</v>
      </c>
    </row>
    <row r="275" spans="1:3" s="1301" customFormat="1" ht="15.75" hidden="1" thickBot="1" x14ac:dyDescent="0.3">
      <c r="A275" s="101" t="s">
        <v>291</v>
      </c>
      <c r="B275" s="339">
        <v>0</v>
      </c>
      <c r="C275" s="108">
        <f>SUM(B275/B276)</f>
        <v>0</v>
      </c>
    </row>
    <row r="276" spans="1:3" s="1301" customFormat="1" ht="16.5" hidden="1" thickTop="1" thickBot="1" x14ac:dyDescent="0.3">
      <c r="A276" s="125" t="s">
        <v>558</v>
      </c>
      <c r="B276" s="124">
        <f>SUM(B270:B275)</f>
        <v>7</v>
      </c>
      <c r="C276" s="202">
        <f>SUM(C270:C275)</f>
        <v>1</v>
      </c>
    </row>
    <row r="277" spans="1:3" s="1301" customFormat="1" ht="15.75" hidden="1" thickBot="1" x14ac:dyDescent="0.3">
      <c r="A277" s="2127" t="s">
        <v>629</v>
      </c>
      <c r="B277" s="2128"/>
      <c r="C277" s="2129"/>
    </row>
    <row r="278" spans="1:3" s="1301" customFormat="1" hidden="1" x14ac:dyDescent="0.25">
      <c r="A278" s="102" t="s">
        <v>575</v>
      </c>
      <c r="B278" s="1761">
        <v>4</v>
      </c>
      <c r="C278" s="322">
        <f>SUM(B278/B282)</f>
        <v>0.5714285714285714</v>
      </c>
    </row>
    <row r="279" spans="1:3" s="1301" customFormat="1" hidden="1" x14ac:dyDescent="0.25">
      <c r="A279" s="100" t="s">
        <v>576</v>
      </c>
      <c r="B279" s="1779">
        <v>0</v>
      </c>
      <c r="C279" s="322">
        <f>SUM(B279/B282)</f>
        <v>0</v>
      </c>
    </row>
    <row r="280" spans="1:3" s="1301" customFormat="1" hidden="1" x14ac:dyDescent="0.25">
      <c r="A280" s="100" t="s">
        <v>577</v>
      </c>
      <c r="B280" s="1779">
        <v>3</v>
      </c>
      <c r="C280" s="322">
        <f>SUM(B280/B282)</f>
        <v>0.42857142857142855</v>
      </c>
    </row>
    <row r="281" spans="1:3" s="1301" customFormat="1" ht="15.75" hidden="1" thickBot="1" x14ac:dyDescent="0.3">
      <c r="A281" s="101" t="s">
        <v>578</v>
      </c>
      <c r="B281" s="339">
        <v>0</v>
      </c>
      <c r="C281" s="320">
        <f>SUM(B281/B282)</f>
        <v>0</v>
      </c>
    </row>
    <row r="282" spans="1:3" s="1301" customFormat="1" ht="16.5" hidden="1" thickTop="1" thickBot="1" x14ac:dyDescent="0.3">
      <c r="A282" s="125" t="s">
        <v>132</v>
      </c>
      <c r="B282" s="124">
        <f>SUM(B278:B281)</f>
        <v>7</v>
      </c>
      <c r="C282" s="202">
        <f>SUM(C278:C281)</f>
        <v>1</v>
      </c>
    </row>
    <row r="283" spans="1:3" s="1301" customFormat="1" ht="15.75" hidden="1" thickBot="1" x14ac:dyDescent="0.3">
      <c r="A283" s="2127" t="s">
        <v>630</v>
      </c>
      <c r="B283" s="2128"/>
      <c r="C283" s="2129"/>
    </row>
    <row r="284" spans="1:3" s="1301" customFormat="1" hidden="1" x14ac:dyDescent="0.25">
      <c r="A284" s="102" t="s">
        <v>580</v>
      </c>
      <c r="B284" s="1761">
        <v>1</v>
      </c>
      <c r="C284" s="322">
        <f>SUM(B284/B287)</f>
        <v>0.14285714285714285</v>
      </c>
    </row>
    <row r="285" spans="1:3" s="1301" customFormat="1" hidden="1" x14ac:dyDescent="0.25">
      <c r="A285" s="100" t="s">
        <v>581</v>
      </c>
      <c r="B285" s="1779">
        <v>5</v>
      </c>
      <c r="C285" s="322">
        <f>SUM(B285/B287)</f>
        <v>0.7142857142857143</v>
      </c>
    </row>
    <row r="286" spans="1:3" s="1301" customFormat="1" ht="15.75" hidden="1" thickBot="1" x14ac:dyDescent="0.3">
      <c r="A286" s="101" t="s">
        <v>582</v>
      </c>
      <c r="B286" s="339">
        <v>1</v>
      </c>
      <c r="C286" s="320">
        <f>SUM(B286/B287)</f>
        <v>0.14285714285714285</v>
      </c>
    </row>
    <row r="287" spans="1:3" s="1301" customFormat="1" ht="16.5" hidden="1" thickTop="1" thickBot="1" x14ac:dyDescent="0.3">
      <c r="A287" s="123" t="s">
        <v>132</v>
      </c>
      <c r="B287" s="124">
        <f>SUM(B284:B286)</f>
        <v>7</v>
      </c>
      <c r="C287" s="202">
        <f>SUM(C284:C286)</f>
        <v>1</v>
      </c>
    </row>
    <row r="288" spans="1:3" s="1301" customFormat="1" ht="15.75" hidden="1" thickBot="1" x14ac:dyDescent="0.3">
      <c r="A288" s="2127" t="s">
        <v>631</v>
      </c>
      <c r="B288" s="2128"/>
      <c r="C288" s="2129"/>
    </row>
    <row r="289" spans="1:4" s="1301" customFormat="1" hidden="1" x14ac:dyDescent="0.25">
      <c r="A289" s="1780" t="s">
        <v>642</v>
      </c>
      <c r="B289" s="387">
        <v>2</v>
      </c>
      <c r="C289" s="315">
        <f>SUM(B289/B293)</f>
        <v>0.2857142857142857</v>
      </c>
      <c r="D289" s="31"/>
    </row>
    <row r="290" spans="1:4" s="1301" customFormat="1" hidden="1" x14ac:dyDescent="0.25">
      <c r="A290" s="1780" t="s">
        <v>633</v>
      </c>
      <c r="B290" s="1779">
        <v>1</v>
      </c>
      <c r="C290" s="322">
        <f>SUM(B290/B293)</f>
        <v>0.14285714285714285</v>
      </c>
    </row>
    <row r="291" spans="1:4" s="1301" customFormat="1" hidden="1" x14ac:dyDescent="0.25">
      <c r="A291" s="1780" t="s">
        <v>635</v>
      </c>
      <c r="B291" s="1779">
        <v>1</v>
      </c>
      <c r="C291" s="322">
        <f>SUM(B291/B293)</f>
        <v>0.14285714285714285</v>
      </c>
    </row>
    <row r="292" spans="1:4" s="1301" customFormat="1" ht="15.75" hidden="1" thickBot="1" x14ac:dyDescent="0.3">
      <c r="A292" s="111" t="s">
        <v>643</v>
      </c>
      <c r="B292" s="339">
        <v>3</v>
      </c>
      <c r="C292" s="317">
        <f>SUM(B292/B293)</f>
        <v>0.42857142857142855</v>
      </c>
    </row>
    <row r="293" spans="1:4" s="1301" customFormat="1" ht="16.5" hidden="1" thickTop="1" thickBot="1" x14ac:dyDescent="0.3">
      <c r="A293" s="34" t="s">
        <v>132</v>
      </c>
      <c r="B293" s="119">
        <f>SUM(B289:B292)</f>
        <v>7</v>
      </c>
      <c r="C293" s="203">
        <f>SUM(C289:C292)</f>
        <v>1</v>
      </c>
    </row>
    <row r="294" spans="1:4" s="197" customFormat="1" ht="16.5" hidden="1" thickBot="1" x14ac:dyDescent="0.3">
      <c r="A294" s="2410" t="s">
        <v>139</v>
      </c>
      <c r="B294" s="2411"/>
      <c r="C294" s="2412"/>
      <c r="D294" s="1301"/>
    </row>
    <row r="295" spans="1:4" s="197" customFormat="1" ht="15.75" hidden="1" thickBot="1" x14ac:dyDescent="0.3">
      <c r="A295" s="127"/>
      <c r="B295" s="128" t="s">
        <v>555</v>
      </c>
      <c r="C295" s="201" t="s">
        <v>626</v>
      </c>
      <c r="D295" s="1301"/>
    </row>
    <row r="296" spans="1:4" s="197" customFormat="1" ht="15.75" hidden="1" thickBot="1" x14ac:dyDescent="0.3">
      <c r="A296" s="2127" t="s">
        <v>627</v>
      </c>
      <c r="B296" s="2128"/>
      <c r="C296" s="2129"/>
    </row>
    <row r="297" spans="1:4" s="197" customFormat="1" hidden="1" x14ac:dyDescent="0.25">
      <c r="A297" s="1781" t="s">
        <v>276</v>
      </c>
      <c r="B297" s="1761">
        <v>0</v>
      </c>
      <c r="C297" s="716">
        <f>SUM(B297/B305)</f>
        <v>0</v>
      </c>
    </row>
    <row r="298" spans="1:4" s="197" customFormat="1" hidden="1" x14ac:dyDescent="0.25">
      <c r="A298" s="94" t="s">
        <v>277</v>
      </c>
      <c r="B298" s="1779">
        <v>0</v>
      </c>
      <c r="C298" s="716">
        <f>SUM(B298/B305)</f>
        <v>0</v>
      </c>
    </row>
    <row r="299" spans="1:4" s="197" customFormat="1" hidden="1" x14ac:dyDescent="0.25">
      <c r="A299" s="94" t="s">
        <v>278</v>
      </c>
      <c r="B299" s="1779">
        <v>0</v>
      </c>
      <c r="C299" s="716">
        <f>SUM(B299/B305)</f>
        <v>0</v>
      </c>
    </row>
    <row r="300" spans="1:4" s="197" customFormat="1" hidden="1" x14ac:dyDescent="0.25">
      <c r="A300" s="94" t="s">
        <v>279</v>
      </c>
      <c r="B300" s="1779">
        <v>0</v>
      </c>
      <c r="C300" s="716">
        <f>SUM(B300/B305)</f>
        <v>0</v>
      </c>
    </row>
    <row r="301" spans="1:4" s="197" customFormat="1" hidden="1" x14ac:dyDescent="0.25">
      <c r="A301" s="94" t="s">
        <v>280</v>
      </c>
      <c r="B301" s="1779">
        <v>1</v>
      </c>
      <c r="C301" s="716">
        <f>SUM(B301/B305)</f>
        <v>0.1</v>
      </c>
    </row>
    <row r="302" spans="1:4" s="197" customFormat="1" hidden="1" x14ac:dyDescent="0.25">
      <c r="A302" s="94" t="s">
        <v>281</v>
      </c>
      <c r="B302" s="1779">
        <v>6</v>
      </c>
      <c r="C302" s="716">
        <f>SUM(B302/B305)</f>
        <v>0.6</v>
      </c>
    </row>
    <row r="303" spans="1:4" s="197" customFormat="1" hidden="1" x14ac:dyDescent="0.25">
      <c r="A303" s="94" t="s">
        <v>282</v>
      </c>
      <c r="B303" s="1779">
        <v>3</v>
      </c>
      <c r="C303" s="716">
        <f>SUM(B303/B305)</f>
        <v>0.3</v>
      </c>
    </row>
    <row r="304" spans="1:4" s="197" customFormat="1" ht="15.75" hidden="1" thickBot="1" x14ac:dyDescent="0.3">
      <c r="A304" s="95" t="s">
        <v>401</v>
      </c>
      <c r="B304" s="339">
        <v>0</v>
      </c>
      <c r="C304" s="596">
        <f>SUM(B304/B305)</f>
        <v>0</v>
      </c>
    </row>
    <row r="305" spans="1:4" s="197" customFormat="1" ht="16.5" hidden="1" thickTop="1" thickBot="1" x14ac:dyDescent="0.3">
      <c r="A305" s="126" t="s">
        <v>402</v>
      </c>
      <c r="B305" s="1386">
        <f>SUM(B297:B304)</f>
        <v>10</v>
      </c>
      <c r="C305" s="1389">
        <f>SUM(C297:C304)</f>
        <v>1</v>
      </c>
    </row>
    <row r="306" spans="1:4" s="197" customFormat="1" ht="15.75" hidden="1" thickBot="1" x14ac:dyDescent="0.3">
      <c r="A306" s="2127" t="s">
        <v>628</v>
      </c>
      <c r="B306" s="2128"/>
      <c r="C306" s="2129"/>
    </row>
    <row r="307" spans="1:4" s="197" customFormat="1" hidden="1" x14ac:dyDescent="0.25">
      <c r="A307" s="102" t="s">
        <v>286</v>
      </c>
      <c r="B307" s="1761">
        <v>1</v>
      </c>
      <c r="C307" s="716">
        <f>SUM(B307/B313)</f>
        <v>0.1</v>
      </c>
    </row>
    <row r="308" spans="1:4" s="197" customFormat="1" hidden="1" x14ac:dyDescent="0.25">
      <c r="A308" s="100" t="s">
        <v>287</v>
      </c>
      <c r="B308" s="1779">
        <v>2</v>
      </c>
      <c r="C308" s="716">
        <f>SUM(B308/B313)</f>
        <v>0.2</v>
      </c>
    </row>
    <row r="309" spans="1:4" s="197" customFormat="1" hidden="1" x14ac:dyDescent="0.25">
      <c r="A309" s="100" t="s">
        <v>288</v>
      </c>
      <c r="B309" s="1779">
        <v>0</v>
      </c>
      <c r="C309" s="716">
        <f>SUM(B309/B313)</f>
        <v>0</v>
      </c>
    </row>
    <row r="310" spans="1:4" s="197" customFormat="1" hidden="1" x14ac:dyDescent="0.25">
      <c r="A310" s="100" t="s">
        <v>289</v>
      </c>
      <c r="B310" s="1779">
        <v>4</v>
      </c>
      <c r="C310" s="716">
        <f>SUM(B310/B313)</f>
        <v>0.4</v>
      </c>
    </row>
    <row r="311" spans="1:4" s="197" customFormat="1" hidden="1" x14ac:dyDescent="0.25">
      <c r="A311" s="100" t="s">
        <v>290</v>
      </c>
      <c r="B311" s="1779">
        <v>3</v>
      </c>
      <c r="C311" s="716">
        <f>SUM(B311/B313)</f>
        <v>0.3</v>
      </c>
    </row>
    <row r="312" spans="1:4" s="197" customFormat="1" ht="15.75" hidden="1" thickBot="1" x14ac:dyDescent="0.3">
      <c r="A312" s="101" t="s">
        <v>291</v>
      </c>
      <c r="B312" s="339">
        <v>0</v>
      </c>
      <c r="C312" s="1390">
        <f>SUM(B312/B313)</f>
        <v>0</v>
      </c>
      <c r="D312" s="1301"/>
    </row>
    <row r="313" spans="1:4" s="197" customFormat="1" ht="16.5" hidden="1" thickTop="1" thickBot="1" x14ac:dyDescent="0.3">
      <c r="A313" s="125" t="s">
        <v>558</v>
      </c>
      <c r="B313" s="1386">
        <f>SUM(B307:B312)</f>
        <v>10</v>
      </c>
      <c r="C313" s="1389">
        <f>SUM(C307:C312)</f>
        <v>1</v>
      </c>
      <c r="D313" s="1301"/>
    </row>
    <row r="314" spans="1:4" s="197" customFormat="1" ht="15.75" hidden="1" thickBot="1" x14ac:dyDescent="0.3">
      <c r="A314" s="2127" t="s">
        <v>629</v>
      </c>
      <c r="B314" s="2128"/>
      <c r="C314" s="2129"/>
      <c r="D314" s="1301"/>
    </row>
    <row r="315" spans="1:4" s="197" customFormat="1" hidden="1" x14ac:dyDescent="0.25">
      <c r="A315" s="102" t="s">
        <v>575</v>
      </c>
      <c r="B315" s="1761">
        <v>5</v>
      </c>
      <c r="C315" s="716">
        <f>SUM(B315/B319)</f>
        <v>0.5</v>
      </c>
      <c r="D315" s="1301"/>
    </row>
    <row r="316" spans="1:4" s="197" customFormat="1" hidden="1" x14ac:dyDescent="0.25">
      <c r="A316" s="100" t="s">
        <v>576</v>
      </c>
      <c r="B316" s="1779">
        <v>0</v>
      </c>
      <c r="C316" s="716">
        <f>SUM(B316/B319)</f>
        <v>0</v>
      </c>
      <c r="D316" s="1301"/>
    </row>
    <row r="317" spans="1:4" s="197" customFormat="1" hidden="1" x14ac:dyDescent="0.25">
      <c r="A317" s="100" t="s">
        <v>577</v>
      </c>
      <c r="B317" s="1779">
        <v>5</v>
      </c>
      <c r="C317" s="716">
        <f>SUM(B317/B319)</f>
        <v>0.5</v>
      </c>
      <c r="D317" s="1301"/>
    </row>
    <row r="318" spans="1:4" s="197" customFormat="1" ht="15.75" hidden="1" thickBot="1" x14ac:dyDescent="0.3">
      <c r="A318" s="101" t="s">
        <v>578</v>
      </c>
      <c r="B318" s="339">
        <v>0</v>
      </c>
      <c r="C318" s="596">
        <f>SUM(B318/B319)</f>
        <v>0</v>
      </c>
      <c r="D318" s="1301"/>
    </row>
    <row r="319" spans="1:4" s="197" customFormat="1" ht="16.5" hidden="1" thickTop="1" thickBot="1" x14ac:dyDescent="0.3">
      <c r="A319" s="125" t="s">
        <v>132</v>
      </c>
      <c r="B319" s="1386">
        <f>SUM(B315:B318)</f>
        <v>10</v>
      </c>
      <c r="C319" s="1389">
        <f>SUM(C315:C318)</f>
        <v>1</v>
      </c>
      <c r="D319" s="1301"/>
    </row>
    <row r="320" spans="1:4" s="197" customFormat="1" ht="15.75" hidden="1" thickBot="1" x14ac:dyDescent="0.3">
      <c r="A320" s="2127" t="s">
        <v>630</v>
      </c>
      <c r="B320" s="2128"/>
      <c r="C320" s="2129"/>
      <c r="D320" s="1301"/>
    </row>
    <row r="321" spans="1:4" s="197" customFormat="1" hidden="1" x14ac:dyDescent="0.25">
      <c r="A321" s="102" t="s">
        <v>580</v>
      </c>
      <c r="B321" s="1761">
        <v>1</v>
      </c>
      <c r="C321" s="716">
        <f>SUM(B321/B324)</f>
        <v>0.1</v>
      </c>
      <c r="D321" s="1301"/>
    </row>
    <row r="322" spans="1:4" s="197" customFormat="1" hidden="1" x14ac:dyDescent="0.25">
      <c r="A322" s="100" t="s">
        <v>581</v>
      </c>
      <c r="B322" s="1779">
        <v>9</v>
      </c>
      <c r="C322" s="716">
        <f>SUM(B322/B324)</f>
        <v>0.9</v>
      </c>
      <c r="D322" s="1301"/>
    </row>
    <row r="323" spans="1:4" s="197" customFormat="1" ht="15.75" hidden="1" thickBot="1" x14ac:dyDescent="0.3">
      <c r="A323" s="101" t="s">
        <v>582</v>
      </c>
      <c r="B323" s="339">
        <v>0</v>
      </c>
      <c r="C323" s="596">
        <f>SUM(B323/B324)</f>
        <v>0</v>
      </c>
      <c r="D323" s="1301"/>
    </row>
    <row r="324" spans="1:4" s="197" customFormat="1" ht="16.5" hidden="1" thickTop="1" thickBot="1" x14ac:dyDescent="0.3">
      <c r="A324" s="123" t="s">
        <v>132</v>
      </c>
      <c r="B324" s="1386">
        <f>SUM(B321:B323)</f>
        <v>10</v>
      </c>
      <c r="C324" s="1389">
        <f>SUM(C321:C323)</f>
        <v>1</v>
      </c>
      <c r="D324" s="1301"/>
    </row>
    <row r="325" spans="1:4" s="197" customFormat="1" ht="15.75" hidden="1" thickBot="1" x14ac:dyDescent="0.3">
      <c r="A325" s="2127" t="s">
        <v>631</v>
      </c>
      <c r="B325" s="2128"/>
      <c r="C325" s="2129"/>
      <c r="D325" s="1301"/>
    </row>
    <row r="326" spans="1:4" s="197" customFormat="1" hidden="1" x14ac:dyDescent="0.25">
      <c r="A326" s="1780" t="s">
        <v>644</v>
      </c>
      <c r="B326" s="387">
        <v>2</v>
      </c>
      <c r="C326" s="592">
        <f>SUM(B326/B330)</f>
        <v>0.2</v>
      </c>
      <c r="D326" s="31"/>
    </row>
    <row r="327" spans="1:4" s="197" customFormat="1" hidden="1" x14ac:dyDescent="0.25">
      <c r="A327" s="1780" t="s">
        <v>645</v>
      </c>
      <c r="B327" s="1779">
        <v>4</v>
      </c>
      <c r="C327" s="716">
        <f>SUM(B327/B330)</f>
        <v>0.4</v>
      </c>
      <c r="D327" s="1301"/>
    </row>
    <row r="328" spans="1:4" s="197" customFormat="1" hidden="1" x14ac:dyDescent="0.25">
      <c r="A328" s="1780" t="s">
        <v>634</v>
      </c>
      <c r="B328" s="1779">
        <v>1</v>
      </c>
      <c r="C328" s="716">
        <f>SUM(B328/B330)</f>
        <v>0.1</v>
      </c>
    </row>
    <row r="329" spans="1:4" s="197" customFormat="1" ht="15.75" hidden="1" thickBot="1" x14ac:dyDescent="0.3">
      <c r="A329" s="111" t="s">
        <v>635</v>
      </c>
      <c r="B329" s="339">
        <v>3</v>
      </c>
      <c r="C329" s="340">
        <f>SUM(B329/B330)</f>
        <v>0.3</v>
      </c>
    </row>
    <row r="330" spans="1:4" s="197" customFormat="1" ht="16.5" hidden="1" thickTop="1" thickBot="1" x14ac:dyDescent="0.3">
      <c r="A330" s="34" t="s">
        <v>132</v>
      </c>
      <c r="B330" s="388">
        <f>SUM(B326:B329)</f>
        <v>10</v>
      </c>
      <c r="C330" s="593">
        <f>SUM(C326:C329)</f>
        <v>1</v>
      </c>
    </row>
    <row r="331" spans="1:4" s="197" customFormat="1" ht="16.5" hidden="1" thickBot="1" x14ac:dyDescent="0.3">
      <c r="A331" s="2410" t="s">
        <v>140</v>
      </c>
      <c r="B331" s="2411"/>
      <c r="C331" s="2412"/>
    </row>
    <row r="332" spans="1:4" s="197" customFormat="1" ht="15.75" hidden="1" thickBot="1" x14ac:dyDescent="0.3">
      <c r="A332" s="127"/>
      <c r="B332" s="128" t="s">
        <v>555</v>
      </c>
      <c r="C332" s="201" t="s">
        <v>626</v>
      </c>
    </row>
    <row r="333" spans="1:4" s="197" customFormat="1" ht="15.75" hidden="1" thickBot="1" x14ac:dyDescent="0.3">
      <c r="A333" s="2127" t="s">
        <v>646</v>
      </c>
      <c r="B333" s="2128"/>
      <c r="C333" s="2129"/>
    </row>
    <row r="334" spans="1:4" s="197" customFormat="1" hidden="1" x14ac:dyDescent="0.25">
      <c r="A334" s="1781" t="s">
        <v>276</v>
      </c>
      <c r="B334" s="1119">
        <v>0</v>
      </c>
      <c r="C334" s="322">
        <f>SUM(B334/B342)</f>
        <v>0</v>
      </c>
    </row>
    <row r="335" spans="1:4" s="197" customFormat="1" hidden="1" x14ac:dyDescent="0.25">
      <c r="A335" s="94" t="s">
        <v>277</v>
      </c>
      <c r="B335" s="941">
        <v>1</v>
      </c>
      <c r="C335" s="322">
        <f>SUM(B335/B342)</f>
        <v>0.05</v>
      </c>
    </row>
    <row r="336" spans="1:4" s="197" customFormat="1" hidden="1" x14ac:dyDescent="0.25">
      <c r="A336" s="94" t="s">
        <v>278</v>
      </c>
      <c r="B336" s="941">
        <v>1</v>
      </c>
      <c r="C336" s="322">
        <f>SUM(B336/B342)</f>
        <v>0.05</v>
      </c>
    </row>
    <row r="337" spans="1:3" s="197" customFormat="1" hidden="1" x14ac:dyDescent="0.25">
      <c r="A337" s="94" t="s">
        <v>279</v>
      </c>
      <c r="B337" s="941">
        <v>5</v>
      </c>
      <c r="C337" s="322">
        <f>SUM(B337/B342)</f>
        <v>0.25</v>
      </c>
    </row>
    <row r="338" spans="1:3" s="197" customFormat="1" hidden="1" x14ac:dyDescent="0.25">
      <c r="A338" s="94" t="s">
        <v>280</v>
      </c>
      <c r="B338" s="941">
        <v>5</v>
      </c>
      <c r="C338" s="322">
        <f>SUM(B338/B342)</f>
        <v>0.25</v>
      </c>
    </row>
    <row r="339" spans="1:3" s="197" customFormat="1" hidden="1" x14ac:dyDescent="0.25">
      <c r="A339" s="94" t="s">
        <v>281</v>
      </c>
      <c r="B339" s="941">
        <v>6</v>
      </c>
      <c r="C339" s="322">
        <f>SUM(B339/B342)</f>
        <v>0.3</v>
      </c>
    </row>
    <row r="340" spans="1:3" s="197" customFormat="1" hidden="1" x14ac:dyDescent="0.25">
      <c r="A340" s="94" t="s">
        <v>282</v>
      </c>
      <c r="B340" s="941">
        <v>2</v>
      </c>
      <c r="C340" s="322">
        <f>SUM(B340/B342)</f>
        <v>0.1</v>
      </c>
    </row>
    <row r="341" spans="1:3" s="197" customFormat="1" ht="15.75" hidden="1" thickBot="1" x14ac:dyDescent="0.3">
      <c r="A341" s="95" t="s">
        <v>401</v>
      </c>
      <c r="B341" s="943">
        <v>0</v>
      </c>
      <c r="C341" s="320">
        <f>SUM(B341/B342)</f>
        <v>0</v>
      </c>
    </row>
    <row r="342" spans="1:3" s="197" customFormat="1" ht="16.5" hidden="1" thickTop="1" thickBot="1" x14ac:dyDescent="0.3">
      <c r="A342" s="126" t="s">
        <v>402</v>
      </c>
      <c r="B342" s="124">
        <f>SUM(B334:B341)</f>
        <v>20</v>
      </c>
      <c r="C342" s="202">
        <f>SUM(B342/B342)</f>
        <v>1</v>
      </c>
    </row>
    <row r="343" spans="1:3" s="197" customFormat="1" ht="15.75" hidden="1" thickBot="1" x14ac:dyDescent="0.3">
      <c r="A343" s="2127" t="s">
        <v>647</v>
      </c>
      <c r="B343" s="2128"/>
      <c r="C343" s="2129"/>
    </row>
    <row r="344" spans="1:3" s="197" customFormat="1" hidden="1" x14ac:dyDescent="0.25">
      <c r="A344" s="102" t="s">
        <v>286</v>
      </c>
      <c r="B344" s="1119">
        <v>4</v>
      </c>
      <c r="C344" s="322">
        <f>SUM(B344/B350)</f>
        <v>0.2</v>
      </c>
    </row>
    <row r="345" spans="1:3" s="197" customFormat="1" hidden="1" x14ac:dyDescent="0.25">
      <c r="A345" s="100" t="s">
        <v>287</v>
      </c>
      <c r="B345" s="941">
        <v>1</v>
      </c>
      <c r="C345" s="322">
        <f>SUM(B345/B350)</f>
        <v>0.05</v>
      </c>
    </row>
    <row r="346" spans="1:3" s="197" customFormat="1" hidden="1" x14ac:dyDescent="0.25">
      <c r="A346" s="100" t="s">
        <v>288</v>
      </c>
      <c r="B346" s="941">
        <v>0</v>
      </c>
      <c r="C346" s="322">
        <f>SUM(B346/B350)</f>
        <v>0</v>
      </c>
    </row>
    <row r="347" spans="1:3" s="197" customFormat="1" hidden="1" x14ac:dyDescent="0.25">
      <c r="A347" s="100" t="s">
        <v>289</v>
      </c>
      <c r="B347" s="941">
        <v>11</v>
      </c>
      <c r="C347" s="322">
        <f>SUM(B347/B350)</f>
        <v>0.55000000000000004</v>
      </c>
    </row>
    <row r="348" spans="1:3" s="197" customFormat="1" hidden="1" x14ac:dyDescent="0.25">
      <c r="A348" s="100" t="s">
        <v>290</v>
      </c>
      <c r="B348" s="941">
        <v>3</v>
      </c>
      <c r="C348" s="322">
        <f>SUM(B348/B350)</f>
        <v>0.15</v>
      </c>
    </row>
    <row r="349" spans="1:3" s="197" customFormat="1" ht="15.75" hidden="1" thickBot="1" x14ac:dyDescent="0.3">
      <c r="A349" s="101" t="s">
        <v>291</v>
      </c>
      <c r="B349" s="943">
        <v>1</v>
      </c>
      <c r="C349" s="108">
        <f>SUM(B349/B350)</f>
        <v>0.05</v>
      </c>
    </row>
    <row r="350" spans="1:3" s="197" customFormat="1" ht="16.5" hidden="1" thickTop="1" thickBot="1" x14ac:dyDescent="0.3">
      <c r="A350" s="125" t="s">
        <v>558</v>
      </c>
      <c r="B350" s="124">
        <f>SUM(B344:B349)</f>
        <v>20</v>
      </c>
      <c r="C350" s="202">
        <f>SUM(C344:C349)</f>
        <v>1</v>
      </c>
    </row>
    <row r="351" spans="1:3" s="197" customFormat="1" ht="15.75" hidden="1" thickBot="1" x14ac:dyDescent="0.3">
      <c r="A351" s="2127" t="s">
        <v>648</v>
      </c>
      <c r="B351" s="2128"/>
      <c r="C351" s="2129"/>
    </row>
    <row r="352" spans="1:3" s="197" customFormat="1" hidden="1" x14ac:dyDescent="0.25">
      <c r="A352" s="102" t="s">
        <v>575</v>
      </c>
      <c r="B352" s="1119">
        <v>11</v>
      </c>
      <c r="C352" s="322">
        <f>SUM(B352/B356)</f>
        <v>0.55000000000000004</v>
      </c>
    </row>
    <row r="353" spans="1:4" s="197" customFormat="1" hidden="1" x14ac:dyDescent="0.25">
      <c r="A353" s="100" t="s">
        <v>576</v>
      </c>
      <c r="B353" s="941">
        <v>0</v>
      </c>
      <c r="C353" s="322">
        <f>SUM(B353/B356)</f>
        <v>0</v>
      </c>
    </row>
    <row r="354" spans="1:4" s="197" customFormat="1" hidden="1" x14ac:dyDescent="0.25">
      <c r="A354" s="100" t="s">
        <v>577</v>
      </c>
      <c r="B354" s="941">
        <v>9</v>
      </c>
      <c r="C354" s="322">
        <f>SUM(B354/B356)</f>
        <v>0.45</v>
      </c>
    </row>
    <row r="355" spans="1:4" s="197" customFormat="1" ht="15.75" hidden="1" thickBot="1" x14ac:dyDescent="0.3">
      <c r="A355" s="101" t="s">
        <v>578</v>
      </c>
      <c r="B355" s="943">
        <v>0</v>
      </c>
      <c r="C355" s="320">
        <f>SUM(B355/B356)</f>
        <v>0</v>
      </c>
    </row>
    <row r="356" spans="1:4" s="197" customFormat="1" ht="16.5" hidden="1" thickTop="1" thickBot="1" x14ac:dyDescent="0.3">
      <c r="A356" s="125" t="s">
        <v>649</v>
      </c>
      <c r="B356" s="124">
        <f>SUM(B352:B355)</f>
        <v>20</v>
      </c>
      <c r="C356" s="202">
        <f>SUM(C352:C355)</f>
        <v>1</v>
      </c>
    </row>
    <row r="357" spans="1:4" s="197" customFormat="1" ht="15.75" hidden="1" thickBot="1" x14ac:dyDescent="0.3">
      <c r="A357" s="2127" t="s">
        <v>630</v>
      </c>
      <c r="B357" s="2128"/>
      <c r="C357" s="2129"/>
    </row>
    <row r="358" spans="1:4" s="197" customFormat="1" hidden="1" x14ac:dyDescent="0.25">
      <c r="A358" s="102" t="s">
        <v>580</v>
      </c>
      <c r="B358" s="1119">
        <v>5</v>
      </c>
      <c r="C358" s="322">
        <f>SUM(B358/B361)</f>
        <v>0.25</v>
      </c>
    </row>
    <row r="359" spans="1:4" s="197" customFormat="1" hidden="1" x14ac:dyDescent="0.25">
      <c r="A359" s="100" t="s">
        <v>581</v>
      </c>
      <c r="B359" s="941">
        <v>7</v>
      </c>
      <c r="C359" s="322">
        <f>SUM(B359/B361)</f>
        <v>0.35</v>
      </c>
    </row>
    <row r="360" spans="1:4" s="197" customFormat="1" ht="15.75" hidden="1" thickBot="1" x14ac:dyDescent="0.3">
      <c r="A360" s="101" t="s">
        <v>582</v>
      </c>
      <c r="B360" s="943">
        <v>8</v>
      </c>
      <c r="C360" s="320">
        <f>SUM(B360/B361)</f>
        <v>0.4</v>
      </c>
      <c r="D360" s="1301"/>
    </row>
    <row r="361" spans="1:4" s="197" customFormat="1" ht="16.5" hidden="1" thickTop="1" thickBot="1" x14ac:dyDescent="0.3">
      <c r="A361" s="123" t="s">
        <v>649</v>
      </c>
      <c r="B361" s="124">
        <f>SUM(B358:B360)</f>
        <v>20</v>
      </c>
      <c r="C361" s="202">
        <f>SUM(C358:C360)</f>
        <v>1</v>
      </c>
      <c r="D361" s="1301"/>
    </row>
    <row r="362" spans="1:4" s="197" customFormat="1" ht="15.75" hidden="1" thickBot="1" x14ac:dyDescent="0.3">
      <c r="A362" s="2127" t="s">
        <v>631</v>
      </c>
      <c r="B362" s="2128"/>
      <c r="C362" s="2129"/>
      <c r="D362" s="1301"/>
    </row>
    <row r="363" spans="1:4" s="197" customFormat="1" hidden="1" x14ac:dyDescent="0.25">
      <c r="A363" s="1780" t="s">
        <v>650</v>
      </c>
      <c r="B363" s="1081">
        <v>1</v>
      </c>
      <c r="C363" s="315">
        <f>SUM(B363/B369)</f>
        <v>0.05</v>
      </c>
      <c r="D363" s="31"/>
    </row>
    <row r="364" spans="1:4" s="197" customFormat="1" hidden="1" x14ac:dyDescent="0.25">
      <c r="A364" s="1780" t="s">
        <v>651</v>
      </c>
      <c r="B364" s="1119">
        <v>1</v>
      </c>
      <c r="C364" s="322">
        <f>SUM(B364/B369)</f>
        <v>0.05</v>
      </c>
      <c r="D364" s="31"/>
    </row>
    <row r="365" spans="1:4" s="197" customFormat="1" hidden="1" x14ac:dyDescent="0.25">
      <c r="A365" s="1780" t="s">
        <v>652</v>
      </c>
      <c r="B365" s="1119">
        <v>2</v>
      </c>
      <c r="C365" s="322">
        <f>SUM(B365/B369)</f>
        <v>0.1</v>
      </c>
      <c r="D365" s="31"/>
    </row>
    <row r="366" spans="1:4" s="197" customFormat="1" hidden="1" x14ac:dyDescent="0.25">
      <c r="A366" s="1780" t="s">
        <v>653</v>
      </c>
      <c r="B366" s="941">
        <v>2</v>
      </c>
      <c r="C366" s="322">
        <f>SUM(B366/B369)</f>
        <v>0.1</v>
      </c>
      <c r="D366" s="1301"/>
    </row>
    <row r="367" spans="1:4" s="197" customFormat="1" hidden="1" x14ac:dyDescent="0.25">
      <c r="A367" s="1780" t="s">
        <v>654</v>
      </c>
      <c r="B367" s="941">
        <v>5</v>
      </c>
      <c r="C367" s="322">
        <f>SUM(B367/B369)</f>
        <v>0.25</v>
      </c>
      <c r="D367" s="1301"/>
    </row>
    <row r="368" spans="1:4" s="197" customFormat="1" ht="13.5" hidden="1" customHeight="1" thickBot="1" x14ac:dyDescent="0.3">
      <c r="A368" s="111" t="s">
        <v>655</v>
      </c>
      <c r="B368" s="943">
        <v>9</v>
      </c>
      <c r="C368" s="317">
        <f>SUM(B368/B369)</f>
        <v>0.45</v>
      </c>
      <c r="D368" s="1301"/>
    </row>
    <row r="369" spans="1:4" s="197" customFormat="1" ht="16.5" hidden="1" thickTop="1" thickBot="1" x14ac:dyDescent="0.3">
      <c r="A369" s="34" t="s">
        <v>649</v>
      </c>
      <c r="B369" s="119">
        <f>SUM(B363:B368)</f>
        <v>20</v>
      </c>
      <c r="C369" s="203">
        <f>SUM(B369/B369)</f>
        <v>1</v>
      </c>
      <c r="D369" s="1301"/>
    </row>
    <row r="370" spans="1:4" s="197" customFormat="1" ht="16.5" hidden="1" thickBot="1" x14ac:dyDescent="0.3">
      <c r="A370" s="2410" t="s">
        <v>141</v>
      </c>
      <c r="B370" s="2411"/>
      <c r="C370" s="2412"/>
      <c r="D370" s="1301"/>
    </row>
    <row r="371" spans="1:4" s="197" customFormat="1" ht="15.75" hidden="1" thickBot="1" x14ac:dyDescent="0.3">
      <c r="A371" s="127"/>
      <c r="B371" s="128" t="s">
        <v>555</v>
      </c>
      <c r="C371" s="201" t="s">
        <v>626</v>
      </c>
      <c r="D371" s="1301"/>
    </row>
    <row r="372" spans="1:4" s="197" customFormat="1" ht="15.75" hidden="1" thickBot="1" x14ac:dyDescent="0.3">
      <c r="A372" s="2127" t="s">
        <v>627</v>
      </c>
      <c r="B372" s="2128"/>
      <c r="C372" s="2129"/>
      <c r="D372" s="1301"/>
    </row>
    <row r="373" spans="1:4" s="197" customFormat="1" hidden="1" x14ac:dyDescent="0.25">
      <c r="A373" s="1781" t="s">
        <v>276</v>
      </c>
      <c r="B373" s="1119">
        <v>0</v>
      </c>
      <c r="C373" s="322">
        <f>SUM(B373/B381)</f>
        <v>0</v>
      </c>
      <c r="D373" s="1301"/>
    </row>
    <row r="374" spans="1:4" s="197" customFormat="1" hidden="1" x14ac:dyDescent="0.25">
      <c r="A374" s="94" t="s">
        <v>277</v>
      </c>
      <c r="B374" s="941">
        <v>0</v>
      </c>
      <c r="C374" s="322">
        <f>SUM(B374/B381)</f>
        <v>0</v>
      </c>
      <c r="D374" s="1301"/>
    </row>
    <row r="375" spans="1:4" s="197" customFormat="1" hidden="1" x14ac:dyDescent="0.25">
      <c r="A375" s="94" t="s">
        <v>278</v>
      </c>
      <c r="B375" s="941">
        <v>0</v>
      </c>
      <c r="C375" s="322">
        <f>SUM(B375/B381)</f>
        <v>0</v>
      </c>
      <c r="D375" s="1301"/>
    </row>
    <row r="376" spans="1:4" s="197" customFormat="1" hidden="1" x14ac:dyDescent="0.25">
      <c r="A376" s="94" t="s">
        <v>279</v>
      </c>
      <c r="B376" s="941">
        <v>1</v>
      </c>
      <c r="C376" s="322">
        <f>SUM(B376/B381)</f>
        <v>0.33333333333333331</v>
      </c>
    </row>
    <row r="377" spans="1:4" s="197" customFormat="1" hidden="1" x14ac:dyDescent="0.25">
      <c r="A377" s="94" t="s">
        <v>280</v>
      </c>
      <c r="B377" s="941">
        <v>1</v>
      </c>
      <c r="C377" s="322">
        <f>SUM(B377/B381)</f>
        <v>0.33333333333333331</v>
      </c>
    </row>
    <row r="378" spans="1:4" s="197" customFormat="1" hidden="1" x14ac:dyDescent="0.25">
      <c r="A378" s="94" t="s">
        <v>281</v>
      </c>
      <c r="B378" s="941">
        <v>1</v>
      </c>
      <c r="C378" s="322">
        <f>SUM(B378/B381)</f>
        <v>0.33333333333333331</v>
      </c>
    </row>
    <row r="379" spans="1:4" s="197" customFormat="1" hidden="1" x14ac:dyDescent="0.25">
      <c r="A379" s="94" t="s">
        <v>282</v>
      </c>
      <c r="B379" s="941">
        <v>0</v>
      </c>
      <c r="C379" s="322">
        <f>SUM(B379/B381)</f>
        <v>0</v>
      </c>
    </row>
    <row r="380" spans="1:4" s="197" customFormat="1" ht="15.75" hidden="1" thickBot="1" x14ac:dyDescent="0.3">
      <c r="A380" s="95" t="s">
        <v>401</v>
      </c>
      <c r="B380" s="943">
        <v>0</v>
      </c>
      <c r="C380" s="320">
        <f>SUM(B380/B381)</f>
        <v>0</v>
      </c>
    </row>
    <row r="381" spans="1:4" s="197" customFormat="1" ht="16.5" hidden="1" thickTop="1" thickBot="1" x14ac:dyDescent="0.3">
      <c r="A381" s="126" t="s">
        <v>402</v>
      </c>
      <c r="B381" s="124">
        <f>SUM(B373:B380)</f>
        <v>3</v>
      </c>
      <c r="C381" s="202">
        <f>SUM(B381/B381)</f>
        <v>1</v>
      </c>
    </row>
    <row r="382" spans="1:4" s="197" customFormat="1" ht="15.75" hidden="1" thickBot="1" x14ac:dyDescent="0.3">
      <c r="A382" s="2127" t="s">
        <v>628</v>
      </c>
      <c r="B382" s="2128"/>
      <c r="C382" s="2129"/>
    </row>
    <row r="383" spans="1:4" s="197" customFormat="1" hidden="1" x14ac:dyDescent="0.25">
      <c r="A383" s="102" t="s">
        <v>286</v>
      </c>
      <c r="B383" s="1119">
        <v>0</v>
      </c>
      <c r="C383" s="322">
        <f>SUM(B383/B389)</f>
        <v>0</v>
      </c>
    </row>
    <row r="384" spans="1:4" s="197" customFormat="1" hidden="1" x14ac:dyDescent="0.25">
      <c r="A384" s="100" t="s">
        <v>287</v>
      </c>
      <c r="B384" s="941">
        <v>0</v>
      </c>
      <c r="C384" s="322">
        <f>SUM(B384/B389)</f>
        <v>0</v>
      </c>
    </row>
    <row r="385" spans="1:4" s="197" customFormat="1" hidden="1" x14ac:dyDescent="0.25">
      <c r="A385" s="100" t="s">
        <v>288</v>
      </c>
      <c r="B385" s="941">
        <v>0</v>
      </c>
      <c r="C385" s="322">
        <f>SUM(B385/B389)</f>
        <v>0</v>
      </c>
    </row>
    <row r="386" spans="1:4" s="197" customFormat="1" hidden="1" x14ac:dyDescent="0.25">
      <c r="A386" s="100" t="s">
        <v>289</v>
      </c>
      <c r="B386" s="941">
        <v>2</v>
      </c>
      <c r="C386" s="322">
        <f>SUM(B386/B389)</f>
        <v>0.66666666666666663</v>
      </c>
    </row>
    <row r="387" spans="1:4" s="197" customFormat="1" hidden="1" x14ac:dyDescent="0.25">
      <c r="A387" s="100" t="s">
        <v>290</v>
      </c>
      <c r="B387" s="941">
        <v>0</v>
      </c>
      <c r="C387" s="322">
        <f>SUM(B387/B389)</f>
        <v>0</v>
      </c>
    </row>
    <row r="388" spans="1:4" s="197" customFormat="1" ht="15.75" hidden="1" thickBot="1" x14ac:dyDescent="0.3">
      <c r="A388" s="101" t="s">
        <v>291</v>
      </c>
      <c r="B388" s="943">
        <v>1</v>
      </c>
      <c r="C388" s="320">
        <f>SUM(B388/B389)</f>
        <v>0.33333333333333331</v>
      </c>
    </row>
    <row r="389" spans="1:4" s="197" customFormat="1" ht="16.5" hidden="1" thickTop="1" thickBot="1" x14ac:dyDescent="0.3">
      <c r="A389" s="125" t="s">
        <v>558</v>
      </c>
      <c r="B389" s="124">
        <f>SUM(B383:B388)</f>
        <v>3</v>
      </c>
      <c r="C389" s="202">
        <f>SUM(C383:C388)</f>
        <v>1</v>
      </c>
    </row>
    <row r="390" spans="1:4" s="197" customFormat="1" ht="15.75" hidden="1" thickBot="1" x14ac:dyDescent="0.3">
      <c r="A390" s="2127" t="s">
        <v>648</v>
      </c>
      <c r="B390" s="2128"/>
      <c r="C390" s="2129"/>
    </row>
    <row r="391" spans="1:4" s="197" customFormat="1" hidden="1" x14ac:dyDescent="0.25">
      <c r="A391" s="102" t="s">
        <v>575</v>
      </c>
      <c r="B391" s="1119">
        <v>1</v>
      </c>
      <c r="C391" s="322">
        <f>SUM(B391/B395)</f>
        <v>0.33333333333333331</v>
      </c>
    </row>
    <row r="392" spans="1:4" s="197" customFormat="1" hidden="1" x14ac:dyDescent="0.25">
      <c r="A392" s="100" t="s">
        <v>576</v>
      </c>
      <c r="B392" s="941">
        <v>0</v>
      </c>
      <c r="C392" s="322">
        <f>SUM(B392/B395)</f>
        <v>0</v>
      </c>
      <c r="D392" s="1301"/>
    </row>
    <row r="393" spans="1:4" s="197" customFormat="1" hidden="1" x14ac:dyDescent="0.25">
      <c r="A393" s="100" t="s">
        <v>577</v>
      </c>
      <c r="B393" s="941">
        <v>2</v>
      </c>
      <c r="C393" s="322">
        <f>SUM(B393/B395)</f>
        <v>0.66666666666666663</v>
      </c>
      <c r="D393" s="1301"/>
    </row>
    <row r="394" spans="1:4" s="197" customFormat="1" ht="15.75" hidden="1" thickBot="1" x14ac:dyDescent="0.3">
      <c r="A394" s="101" t="s">
        <v>578</v>
      </c>
      <c r="B394" s="943">
        <v>0</v>
      </c>
      <c r="C394" s="320">
        <f>SUM(B394/B395)</f>
        <v>0</v>
      </c>
      <c r="D394" s="1301"/>
    </row>
    <row r="395" spans="1:4" s="197" customFormat="1" ht="16.5" hidden="1" thickTop="1" thickBot="1" x14ac:dyDescent="0.3">
      <c r="A395" s="125" t="s">
        <v>649</v>
      </c>
      <c r="B395" s="124">
        <f>SUM(B391:B394)</f>
        <v>3</v>
      </c>
      <c r="C395" s="202">
        <f>SUM(C391:C394)</f>
        <v>1</v>
      </c>
      <c r="D395" s="1301"/>
    </row>
    <row r="396" spans="1:4" s="197" customFormat="1" ht="15.75" hidden="1" thickBot="1" x14ac:dyDescent="0.3">
      <c r="A396" s="2127" t="s">
        <v>630</v>
      </c>
      <c r="B396" s="2128"/>
      <c r="C396" s="2129"/>
      <c r="D396" s="1301"/>
    </row>
    <row r="397" spans="1:4" s="197" customFormat="1" hidden="1" x14ac:dyDescent="0.25">
      <c r="A397" s="102" t="s">
        <v>580</v>
      </c>
      <c r="B397" s="1119">
        <v>2</v>
      </c>
      <c r="C397" s="322">
        <f>SUM(B397/B400)</f>
        <v>0.66666666666666663</v>
      </c>
      <c r="D397" s="1301"/>
    </row>
    <row r="398" spans="1:4" s="197" customFormat="1" hidden="1" x14ac:dyDescent="0.25">
      <c r="A398" s="100" t="s">
        <v>581</v>
      </c>
      <c r="B398" s="941">
        <v>0</v>
      </c>
      <c r="C398" s="322">
        <f>SUM(B398/B400)</f>
        <v>0</v>
      </c>
      <c r="D398" s="1301"/>
    </row>
    <row r="399" spans="1:4" s="197" customFormat="1" ht="15.75" hidden="1" thickBot="1" x14ac:dyDescent="0.3">
      <c r="A399" s="101" t="s">
        <v>582</v>
      </c>
      <c r="B399" s="943">
        <v>1</v>
      </c>
      <c r="C399" s="320">
        <f>SUM(B399/B400)</f>
        <v>0.33333333333333331</v>
      </c>
      <c r="D399" s="1301"/>
    </row>
    <row r="400" spans="1:4" s="197" customFormat="1" ht="16.5" hidden="1" thickTop="1" thickBot="1" x14ac:dyDescent="0.3">
      <c r="A400" s="123" t="s">
        <v>649</v>
      </c>
      <c r="B400" s="930">
        <f>SUM(B397:B399)</f>
        <v>3</v>
      </c>
      <c r="C400" s="202">
        <f>SUM(C397:C399)</f>
        <v>1</v>
      </c>
      <c r="D400" s="1301"/>
    </row>
    <row r="401" spans="1:4" s="197" customFormat="1" ht="15.75" hidden="1" thickBot="1" x14ac:dyDescent="0.3">
      <c r="A401" s="2127" t="s">
        <v>631</v>
      </c>
      <c r="B401" s="2128"/>
      <c r="C401" s="2129"/>
      <c r="D401" s="1301"/>
    </row>
    <row r="402" spans="1:4" s="197" customFormat="1" hidden="1" x14ac:dyDescent="0.25">
      <c r="A402" s="1780" t="s">
        <v>642</v>
      </c>
      <c r="B402" s="1081">
        <v>2</v>
      </c>
      <c r="C402" s="315">
        <f>SUM(B402/B404)</f>
        <v>0.66666666666666663</v>
      </c>
      <c r="D402" s="31"/>
    </row>
    <row r="403" spans="1:4" s="197" customFormat="1" ht="15.75" hidden="1" thickBot="1" x14ac:dyDescent="0.3">
      <c r="A403" s="111" t="s">
        <v>633</v>
      </c>
      <c r="B403" s="943">
        <v>1</v>
      </c>
      <c r="C403" s="317">
        <f>SUM(B403/B404)</f>
        <v>0.33333333333333331</v>
      </c>
      <c r="D403" s="1301"/>
    </row>
    <row r="404" spans="1:4" s="197" customFormat="1" ht="16.5" hidden="1" thickTop="1" thickBot="1" x14ac:dyDescent="0.3">
      <c r="A404" s="34" t="s">
        <v>649</v>
      </c>
      <c r="B404" s="119">
        <f>SUM(B402:B403)</f>
        <v>3</v>
      </c>
      <c r="C404" s="203">
        <f>SUM(B404/B404)</f>
        <v>1</v>
      </c>
      <c r="D404" s="1301"/>
    </row>
    <row r="405" spans="1:4" s="197" customFormat="1" ht="16.5" hidden="1" thickBot="1" x14ac:dyDescent="0.3">
      <c r="A405" s="2410" t="s">
        <v>250</v>
      </c>
      <c r="B405" s="2411"/>
      <c r="C405" s="2412"/>
      <c r="D405" s="1301"/>
    </row>
    <row r="406" spans="1:4" s="197" customFormat="1" ht="15.75" hidden="1" thickBot="1" x14ac:dyDescent="0.3">
      <c r="A406" s="127"/>
      <c r="B406" s="128" t="s">
        <v>555</v>
      </c>
      <c r="C406" s="201" t="s">
        <v>626</v>
      </c>
      <c r="D406" s="1301"/>
    </row>
    <row r="407" spans="1:4" s="197" customFormat="1" ht="15.75" hidden="1" thickBot="1" x14ac:dyDescent="0.3">
      <c r="A407" s="2127" t="s">
        <v>627</v>
      </c>
      <c r="B407" s="2128"/>
      <c r="C407" s="2129"/>
      <c r="D407" s="1301"/>
    </row>
    <row r="408" spans="1:4" s="197" customFormat="1" hidden="1" x14ac:dyDescent="0.25">
      <c r="A408" s="1781" t="s">
        <v>276</v>
      </c>
      <c r="B408" s="1761">
        <v>0</v>
      </c>
      <c r="C408" s="322">
        <f>SUM(B408/B416)</f>
        <v>0</v>
      </c>
    </row>
    <row r="409" spans="1:4" s="197" customFormat="1" hidden="1" x14ac:dyDescent="0.25">
      <c r="A409" s="94" t="s">
        <v>277</v>
      </c>
      <c r="B409" s="1779">
        <v>1</v>
      </c>
      <c r="C409" s="322">
        <f>SUM(B409/B416)</f>
        <v>0.125</v>
      </c>
    </row>
    <row r="410" spans="1:4" s="197" customFormat="1" hidden="1" x14ac:dyDescent="0.25">
      <c r="A410" s="94" t="s">
        <v>278</v>
      </c>
      <c r="B410" s="1779">
        <v>0</v>
      </c>
      <c r="C410" s="322">
        <f>SUM(B410/B416)</f>
        <v>0</v>
      </c>
    </row>
    <row r="411" spans="1:4" s="197" customFormat="1" hidden="1" x14ac:dyDescent="0.25">
      <c r="A411" s="94" t="s">
        <v>279</v>
      </c>
      <c r="B411" s="1779">
        <v>3</v>
      </c>
      <c r="C411" s="322">
        <f>SUM(B411/B416)</f>
        <v>0.375</v>
      </c>
    </row>
    <row r="412" spans="1:4" s="197" customFormat="1" hidden="1" x14ac:dyDescent="0.25">
      <c r="A412" s="94" t="s">
        <v>280</v>
      </c>
      <c r="B412" s="1779">
        <v>2</v>
      </c>
      <c r="C412" s="322">
        <f>SUM(B412/B416)</f>
        <v>0.25</v>
      </c>
    </row>
    <row r="413" spans="1:4" s="197" customFormat="1" hidden="1" x14ac:dyDescent="0.25">
      <c r="A413" s="94" t="s">
        <v>281</v>
      </c>
      <c r="B413" s="1779">
        <v>2</v>
      </c>
      <c r="C413" s="322">
        <f>SUM(B413/B416)</f>
        <v>0.25</v>
      </c>
    </row>
    <row r="414" spans="1:4" s="197" customFormat="1" hidden="1" x14ac:dyDescent="0.25">
      <c r="A414" s="94" t="s">
        <v>282</v>
      </c>
      <c r="B414" s="1779">
        <v>0</v>
      </c>
      <c r="C414" s="322">
        <f>SUM(B414/B416)</f>
        <v>0</v>
      </c>
    </row>
    <row r="415" spans="1:4" s="197" customFormat="1" ht="15.75" hidden="1" thickBot="1" x14ac:dyDescent="0.3">
      <c r="A415" s="95" t="s">
        <v>401</v>
      </c>
      <c r="B415" s="339">
        <v>0</v>
      </c>
      <c r="C415" s="320">
        <f>SUM(B415/B416)</f>
        <v>0</v>
      </c>
    </row>
    <row r="416" spans="1:4" s="197" customFormat="1" ht="16.5" hidden="1" thickTop="1" thickBot="1" x14ac:dyDescent="0.3">
      <c r="A416" s="126" t="s">
        <v>402</v>
      </c>
      <c r="B416" s="124">
        <f>SUM(B408:B415)</f>
        <v>8</v>
      </c>
      <c r="C416" s="202">
        <f>SUM(B416/B416)</f>
        <v>1</v>
      </c>
    </row>
    <row r="417" spans="1:4" s="197" customFormat="1" ht="15.75" hidden="1" thickBot="1" x14ac:dyDescent="0.3">
      <c r="A417" s="2127" t="s">
        <v>628</v>
      </c>
      <c r="B417" s="2128"/>
      <c r="C417" s="2129"/>
    </row>
    <row r="418" spans="1:4" s="197" customFormat="1" hidden="1" x14ac:dyDescent="0.25">
      <c r="A418" s="102" t="s">
        <v>286</v>
      </c>
      <c r="B418" s="1761">
        <v>1</v>
      </c>
      <c r="C418" s="322">
        <f>SUM(B418/B424)</f>
        <v>0.125</v>
      </c>
    </row>
    <row r="419" spans="1:4" s="197" customFormat="1" hidden="1" x14ac:dyDescent="0.25">
      <c r="A419" s="100" t="s">
        <v>287</v>
      </c>
      <c r="B419" s="1779">
        <v>1</v>
      </c>
      <c r="C419" s="322">
        <f>SUM(B419/B424)</f>
        <v>0.125</v>
      </c>
    </row>
    <row r="420" spans="1:4" s="197" customFormat="1" hidden="1" x14ac:dyDescent="0.25">
      <c r="A420" s="100" t="s">
        <v>288</v>
      </c>
      <c r="B420" s="1779">
        <v>0</v>
      </c>
      <c r="C420" s="322">
        <f>SUM(B420/B424)</f>
        <v>0</v>
      </c>
    </row>
    <row r="421" spans="1:4" s="197" customFormat="1" hidden="1" x14ac:dyDescent="0.25">
      <c r="A421" s="100" t="s">
        <v>289</v>
      </c>
      <c r="B421" s="1779">
        <v>1</v>
      </c>
      <c r="C421" s="322">
        <f>SUM(B421/B424)</f>
        <v>0.125</v>
      </c>
    </row>
    <row r="422" spans="1:4" s="197" customFormat="1" hidden="1" x14ac:dyDescent="0.25">
      <c r="A422" s="100" t="s">
        <v>290</v>
      </c>
      <c r="B422" s="1779">
        <v>5</v>
      </c>
      <c r="C422" s="322">
        <f>SUM(B422/B424)</f>
        <v>0.625</v>
      </c>
    </row>
    <row r="423" spans="1:4" s="197" customFormat="1" ht="15.75" hidden="1" thickBot="1" x14ac:dyDescent="0.3">
      <c r="A423" s="101" t="s">
        <v>291</v>
      </c>
      <c r="B423" s="339">
        <v>0</v>
      </c>
      <c r="C423" s="108">
        <f>SUM(B423/B424)</f>
        <v>0</v>
      </c>
    </row>
    <row r="424" spans="1:4" s="197" customFormat="1" ht="16.5" hidden="1" thickTop="1" thickBot="1" x14ac:dyDescent="0.3">
      <c r="A424" s="125" t="s">
        <v>558</v>
      </c>
      <c r="B424" s="124">
        <f>SUM(B418:B423)</f>
        <v>8</v>
      </c>
      <c r="C424" s="202">
        <f>SUM(C418:C423)</f>
        <v>1</v>
      </c>
      <c r="D424" s="1301"/>
    </row>
    <row r="425" spans="1:4" s="197" customFormat="1" ht="15.75" hidden="1" thickBot="1" x14ac:dyDescent="0.3">
      <c r="A425" s="2127" t="s">
        <v>648</v>
      </c>
      <c r="B425" s="2128"/>
      <c r="C425" s="2129"/>
      <c r="D425" s="1301"/>
    </row>
    <row r="426" spans="1:4" s="197" customFormat="1" hidden="1" x14ac:dyDescent="0.25">
      <c r="A426" s="102" t="s">
        <v>575</v>
      </c>
      <c r="B426" s="1761">
        <v>4</v>
      </c>
      <c r="C426" s="322">
        <f>SUM(B426/B430)</f>
        <v>0.5</v>
      </c>
      <c r="D426" s="1301"/>
    </row>
    <row r="427" spans="1:4" s="197" customFormat="1" hidden="1" x14ac:dyDescent="0.25">
      <c r="A427" s="100" t="s">
        <v>576</v>
      </c>
      <c r="B427" s="1779">
        <v>0</v>
      </c>
      <c r="C427" s="322">
        <f>SUM(B427/B430)</f>
        <v>0</v>
      </c>
      <c r="D427" s="1301"/>
    </row>
    <row r="428" spans="1:4" s="197" customFormat="1" hidden="1" x14ac:dyDescent="0.25">
      <c r="A428" s="100" t="s">
        <v>577</v>
      </c>
      <c r="B428" s="1779">
        <v>3</v>
      </c>
      <c r="C428" s="322">
        <f>SUM(B428/B430)</f>
        <v>0.375</v>
      </c>
      <c r="D428" s="1301"/>
    </row>
    <row r="429" spans="1:4" s="197" customFormat="1" ht="15.75" hidden="1" thickBot="1" x14ac:dyDescent="0.3">
      <c r="A429" s="101" t="s">
        <v>578</v>
      </c>
      <c r="B429" s="339">
        <v>1</v>
      </c>
      <c r="C429" s="320">
        <f>SUM(B429/B430)</f>
        <v>0.125</v>
      </c>
      <c r="D429" s="1301"/>
    </row>
    <row r="430" spans="1:4" s="197" customFormat="1" ht="16.5" hidden="1" thickTop="1" thickBot="1" x14ac:dyDescent="0.3">
      <c r="A430" s="125" t="s">
        <v>649</v>
      </c>
      <c r="B430" s="124">
        <f>SUM(B426:B429)</f>
        <v>8</v>
      </c>
      <c r="C430" s="202">
        <f>SUM(C426:C429)</f>
        <v>1</v>
      </c>
      <c r="D430" s="1301"/>
    </row>
    <row r="431" spans="1:4" s="197" customFormat="1" ht="15.75" hidden="1" thickBot="1" x14ac:dyDescent="0.3">
      <c r="A431" s="2127" t="s">
        <v>630</v>
      </c>
      <c r="B431" s="2128"/>
      <c r="C431" s="2129"/>
      <c r="D431" s="1301"/>
    </row>
    <row r="432" spans="1:4" s="197" customFormat="1" hidden="1" x14ac:dyDescent="0.25">
      <c r="A432" s="102" t="s">
        <v>580</v>
      </c>
      <c r="B432" s="1761">
        <v>1</v>
      </c>
      <c r="C432" s="322">
        <f>SUM(B432/B435)</f>
        <v>0.125</v>
      </c>
      <c r="D432" s="1301"/>
    </row>
    <row r="433" spans="1:4" s="197" customFormat="1" hidden="1" x14ac:dyDescent="0.25">
      <c r="A433" s="100" t="s">
        <v>581</v>
      </c>
      <c r="B433" s="1779">
        <v>1</v>
      </c>
      <c r="C433" s="322">
        <f>SUM(B433/B435)</f>
        <v>0.125</v>
      </c>
      <c r="D433" s="1301"/>
    </row>
    <row r="434" spans="1:4" s="197" customFormat="1" ht="15.75" hidden="1" thickBot="1" x14ac:dyDescent="0.3">
      <c r="A434" s="101" t="s">
        <v>582</v>
      </c>
      <c r="B434" s="339">
        <v>6</v>
      </c>
      <c r="C434" s="320">
        <f>SUM(B434/B435)</f>
        <v>0.75</v>
      </c>
      <c r="D434" s="1301"/>
    </row>
    <row r="435" spans="1:4" s="197" customFormat="1" ht="16.5" hidden="1" thickTop="1" thickBot="1" x14ac:dyDescent="0.3">
      <c r="A435" s="123" t="s">
        <v>649</v>
      </c>
      <c r="B435" s="124">
        <f>SUM(B432:B434)</f>
        <v>8</v>
      </c>
      <c r="C435" s="202">
        <f>SUM(C432:C434)</f>
        <v>1</v>
      </c>
      <c r="D435" s="1301"/>
    </row>
    <row r="436" spans="1:4" s="197" customFormat="1" ht="15.75" hidden="1" thickBot="1" x14ac:dyDescent="0.3">
      <c r="A436" s="2127" t="s">
        <v>631</v>
      </c>
      <c r="B436" s="2128"/>
      <c r="C436" s="2129"/>
      <c r="D436" s="1301"/>
    </row>
    <row r="437" spans="1:4" s="197" customFormat="1" hidden="1" x14ac:dyDescent="0.25">
      <c r="A437" s="782" t="s">
        <v>656</v>
      </c>
      <c r="B437" s="387">
        <v>1</v>
      </c>
      <c r="C437" s="315">
        <f>SUM(B437/B442)</f>
        <v>0.125</v>
      </c>
      <c r="D437" s="31"/>
    </row>
    <row r="438" spans="1:4" s="197" customFormat="1" hidden="1" x14ac:dyDescent="0.25">
      <c r="A438" s="782" t="s">
        <v>653</v>
      </c>
      <c r="B438" s="1779">
        <v>2</v>
      </c>
      <c r="C438" s="322">
        <f>SUM(B438/B442)</f>
        <v>0.25</v>
      </c>
      <c r="D438" s="1301"/>
    </row>
    <row r="439" spans="1:4" s="197" customFormat="1" hidden="1" x14ac:dyDescent="0.25">
      <c r="A439" s="782" t="s">
        <v>657</v>
      </c>
      <c r="B439" s="1779">
        <v>1</v>
      </c>
      <c r="C439" s="322">
        <f>SUM(B439/B442)</f>
        <v>0.125</v>
      </c>
      <c r="D439" s="1301"/>
    </row>
    <row r="440" spans="1:4" s="197" customFormat="1" hidden="1" x14ac:dyDescent="0.25">
      <c r="A440" s="782" t="s">
        <v>658</v>
      </c>
      <c r="B440" s="1779">
        <v>3</v>
      </c>
      <c r="C440" s="322">
        <f>SUM(B440/B442)</f>
        <v>0.375</v>
      </c>
    </row>
    <row r="441" spans="1:4" s="197" customFormat="1" ht="15.75" hidden="1" thickBot="1" x14ac:dyDescent="0.3">
      <c r="A441" s="783" t="s">
        <v>659</v>
      </c>
      <c r="B441" s="339">
        <v>1</v>
      </c>
      <c r="C441" s="317">
        <f>SUM(B441/B442)</f>
        <v>0.125</v>
      </c>
    </row>
    <row r="442" spans="1:4" s="197" customFormat="1" ht="16.5" hidden="1" thickTop="1" thickBot="1" x14ac:dyDescent="0.3">
      <c r="A442" s="34" t="s">
        <v>649</v>
      </c>
      <c r="B442" s="119">
        <f>SUM(B437:B441)</f>
        <v>8</v>
      </c>
      <c r="C442" s="203">
        <f>SUM(B442/B442)</f>
        <v>1</v>
      </c>
    </row>
    <row r="443" spans="1:4" ht="16.5" hidden="1" thickBot="1" x14ac:dyDescent="0.3">
      <c r="A443" s="2410" t="s">
        <v>253</v>
      </c>
      <c r="B443" s="2411"/>
      <c r="C443" s="2412"/>
    </row>
    <row r="444" spans="1:4" ht="15.75" hidden="1" thickBot="1" x14ac:dyDescent="0.3">
      <c r="A444" s="127"/>
      <c r="B444" s="128" t="s">
        <v>555</v>
      </c>
      <c r="C444" s="201" t="s">
        <v>626</v>
      </c>
    </row>
    <row r="445" spans="1:4" ht="15.75" hidden="1" thickBot="1" x14ac:dyDescent="0.3">
      <c r="A445" s="2127" t="s">
        <v>627</v>
      </c>
      <c r="B445" s="2128"/>
      <c r="C445" s="2129"/>
    </row>
    <row r="446" spans="1:4" hidden="1" x14ac:dyDescent="0.25">
      <c r="A446" s="1781" t="s">
        <v>276</v>
      </c>
      <c r="B446" s="1761">
        <v>0</v>
      </c>
      <c r="C446" s="322">
        <f>SUM(B446/B454)</f>
        <v>0</v>
      </c>
    </row>
    <row r="447" spans="1:4" hidden="1" x14ac:dyDescent="0.25">
      <c r="A447" s="94" t="s">
        <v>277</v>
      </c>
      <c r="B447" s="1779">
        <v>1</v>
      </c>
      <c r="C447" s="322">
        <f>SUM(B447/B454)</f>
        <v>0.16666666666666666</v>
      </c>
    </row>
    <row r="448" spans="1:4" hidden="1" x14ac:dyDescent="0.25">
      <c r="A448" s="94" t="s">
        <v>278</v>
      </c>
      <c r="B448" s="1779">
        <v>1</v>
      </c>
      <c r="C448" s="322">
        <f>SUM(B448/B454)</f>
        <v>0.16666666666666666</v>
      </c>
    </row>
    <row r="449" spans="1:3" hidden="1" x14ac:dyDescent="0.25">
      <c r="A449" s="94" t="s">
        <v>279</v>
      </c>
      <c r="B449" s="1779">
        <v>1</v>
      </c>
      <c r="C449" s="322">
        <f>SUM(B449/B454)</f>
        <v>0.16666666666666666</v>
      </c>
    </row>
    <row r="450" spans="1:3" hidden="1" x14ac:dyDescent="0.25">
      <c r="A450" s="94" t="s">
        <v>280</v>
      </c>
      <c r="B450" s="1779">
        <v>3</v>
      </c>
      <c r="C450" s="322">
        <v>0.499</v>
      </c>
    </row>
    <row r="451" spans="1:3" hidden="1" x14ac:dyDescent="0.25">
      <c r="A451" s="94" t="s">
        <v>281</v>
      </c>
      <c r="B451" s="1779">
        <v>0</v>
      </c>
      <c r="C451" s="322">
        <f>SUM(B451/B454)</f>
        <v>0</v>
      </c>
    </row>
    <row r="452" spans="1:3" hidden="1" x14ac:dyDescent="0.25">
      <c r="A452" s="94" t="s">
        <v>282</v>
      </c>
      <c r="B452" s="1779">
        <v>0</v>
      </c>
      <c r="C452" s="322">
        <f>SUM(B452/B454)</f>
        <v>0</v>
      </c>
    </row>
    <row r="453" spans="1:3" ht="15.75" hidden="1" thickBot="1" x14ac:dyDescent="0.3">
      <c r="A453" s="95" t="s">
        <v>401</v>
      </c>
      <c r="B453" s="339">
        <v>0</v>
      </c>
      <c r="C453" s="320">
        <f>SUM(B453/B454)</f>
        <v>0</v>
      </c>
    </row>
    <row r="454" spans="1:3" ht="16.5" hidden="1" thickTop="1" thickBot="1" x14ac:dyDescent="0.3">
      <c r="A454" s="126" t="s">
        <v>402</v>
      </c>
      <c r="B454" s="124">
        <f>SUM(B446:B453)</f>
        <v>6</v>
      </c>
      <c r="C454" s="202">
        <f>SUM(B454/B454)</f>
        <v>1</v>
      </c>
    </row>
    <row r="455" spans="1:3" ht="15.75" hidden="1" thickBot="1" x14ac:dyDescent="0.3">
      <c r="A455" s="2127" t="s">
        <v>628</v>
      </c>
      <c r="B455" s="2128"/>
      <c r="C455" s="2129"/>
    </row>
    <row r="456" spans="1:3" hidden="1" x14ac:dyDescent="0.25">
      <c r="A456" s="102" t="s">
        <v>286</v>
      </c>
      <c r="B456" s="1761">
        <v>1</v>
      </c>
      <c r="C456" s="322">
        <f>SUM(B456/B462)</f>
        <v>0.16666666666666666</v>
      </c>
    </row>
    <row r="457" spans="1:3" hidden="1" x14ac:dyDescent="0.25">
      <c r="A457" s="100" t="s">
        <v>287</v>
      </c>
      <c r="B457" s="1779">
        <v>0</v>
      </c>
      <c r="C457" s="322">
        <f>SUM(B457/B462)</f>
        <v>0</v>
      </c>
    </row>
    <row r="458" spans="1:3" hidden="1" x14ac:dyDescent="0.25">
      <c r="A458" s="100" t="s">
        <v>288</v>
      </c>
      <c r="B458" s="1779">
        <v>0</v>
      </c>
      <c r="C458" s="322">
        <f>SUM(B458/B462)</f>
        <v>0</v>
      </c>
    </row>
    <row r="459" spans="1:3" hidden="1" x14ac:dyDescent="0.25">
      <c r="A459" s="100" t="s">
        <v>289</v>
      </c>
      <c r="B459" s="1779">
        <v>3</v>
      </c>
      <c r="C459" s="322">
        <f>SUM(B459/B462)</f>
        <v>0.5</v>
      </c>
    </row>
    <row r="460" spans="1:3" hidden="1" x14ac:dyDescent="0.25">
      <c r="A460" s="100" t="s">
        <v>290</v>
      </c>
      <c r="B460" s="1779">
        <v>2</v>
      </c>
      <c r="C460" s="322">
        <f>SUM(B460/B462)</f>
        <v>0.33333333333333331</v>
      </c>
    </row>
    <row r="461" spans="1:3" ht="15.75" hidden="1" thickBot="1" x14ac:dyDescent="0.3">
      <c r="A461" s="101" t="s">
        <v>291</v>
      </c>
      <c r="B461" s="339">
        <v>0</v>
      </c>
      <c r="C461" s="108">
        <f>SUM(B461/B462)</f>
        <v>0</v>
      </c>
    </row>
    <row r="462" spans="1:3" ht="16.5" hidden="1" thickTop="1" thickBot="1" x14ac:dyDescent="0.3">
      <c r="A462" s="125" t="s">
        <v>558</v>
      </c>
      <c r="B462" s="124">
        <f>SUM(B456:B461)</f>
        <v>6</v>
      </c>
      <c r="C462" s="202">
        <f>SUM(C456:C461)</f>
        <v>1</v>
      </c>
    </row>
    <row r="463" spans="1:3" ht="15.75" hidden="1" thickBot="1" x14ac:dyDescent="0.3">
      <c r="A463" s="2127" t="s">
        <v>648</v>
      </c>
      <c r="B463" s="2128"/>
      <c r="C463" s="2129"/>
    </row>
    <row r="464" spans="1:3" hidden="1" x14ac:dyDescent="0.25">
      <c r="A464" s="102" t="s">
        <v>575</v>
      </c>
      <c r="B464" s="1761">
        <v>1</v>
      </c>
      <c r="C464" s="322">
        <f>SUM(B464/B468)</f>
        <v>0.16666666666666666</v>
      </c>
    </row>
    <row r="465" spans="1:8" hidden="1" x14ac:dyDescent="0.25">
      <c r="A465" s="100" t="s">
        <v>576</v>
      </c>
      <c r="B465" s="1779">
        <v>0</v>
      </c>
      <c r="C465" s="322">
        <f>SUM(B465/B468)</f>
        <v>0</v>
      </c>
    </row>
    <row r="466" spans="1:8" hidden="1" x14ac:dyDescent="0.25">
      <c r="A466" s="100" t="s">
        <v>577</v>
      </c>
      <c r="B466" s="1779">
        <v>5</v>
      </c>
      <c r="C466" s="322">
        <f>SUM(B466/B468)</f>
        <v>0.83333333333333337</v>
      </c>
    </row>
    <row r="467" spans="1:8" ht="15.75" hidden="1" thickBot="1" x14ac:dyDescent="0.3">
      <c r="A467" s="101" t="s">
        <v>578</v>
      </c>
      <c r="B467" s="339">
        <v>0</v>
      </c>
      <c r="C467" s="320">
        <f>SUM(B467/B468)</f>
        <v>0</v>
      </c>
    </row>
    <row r="468" spans="1:8" ht="16.5" hidden="1" thickTop="1" thickBot="1" x14ac:dyDescent="0.3">
      <c r="A468" s="125" t="s">
        <v>649</v>
      </c>
      <c r="B468" s="124">
        <f>SUM(B464:B467)</f>
        <v>6</v>
      </c>
      <c r="C468" s="202">
        <f>SUM(C464:C467)</f>
        <v>1</v>
      </c>
    </row>
    <row r="469" spans="1:8" ht="15.75" hidden="1" thickBot="1" x14ac:dyDescent="0.3">
      <c r="A469" s="2127" t="s">
        <v>630</v>
      </c>
      <c r="B469" s="2128"/>
      <c r="C469" s="2129"/>
    </row>
    <row r="470" spans="1:8" hidden="1" x14ac:dyDescent="0.25">
      <c r="A470" s="102" t="s">
        <v>580</v>
      </c>
      <c r="B470" s="1761">
        <v>3</v>
      </c>
      <c r="C470" s="322">
        <f>SUM(B470/B473)</f>
        <v>0.5</v>
      </c>
    </row>
    <row r="471" spans="1:8" hidden="1" x14ac:dyDescent="0.25">
      <c r="A471" s="100" t="s">
        <v>581</v>
      </c>
      <c r="B471" s="1779">
        <v>2</v>
      </c>
      <c r="C471" s="322">
        <f>SUM(B471/B473)</f>
        <v>0.33333333333333331</v>
      </c>
    </row>
    <row r="472" spans="1:8" ht="15.75" hidden="1" thickBot="1" x14ac:dyDescent="0.3">
      <c r="A472" s="101" t="s">
        <v>582</v>
      </c>
      <c r="B472" s="339">
        <v>1</v>
      </c>
      <c r="C472" s="320">
        <f>SUM(B472/B473)</f>
        <v>0.16666666666666666</v>
      </c>
      <c r="D472" s="1301"/>
      <c r="E472" s="1301"/>
      <c r="F472" s="1301"/>
      <c r="G472" s="1301"/>
      <c r="H472" s="1301"/>
    </row>
    <row r="473" spans="1:8" ht="16.5" hidden="1" thickTop="1" thickBot="1" x14ac:dyDescent="0.3">
      <c r="A473" s="123" t="s">
        <v>649</v>
      </c>
      <c r="B473" s="124">
        <f>SUM(B470:B472)</f>
        <v>6</v>
      </c>
      <c r="C473" s="202">
        <f>SUM(C470:C472)</f>
        <v>0.99999999999999989</v>
      </c>
      <c r="D473" s="1301"/>
      <c r="E473" s="1301"/>
      <c r="F473" s="1301"/>
      <c r="G473" s="1301"/>
      <c r="H473" s="1301"/>
    </row>
    <row r="474" spans="1:8" ht="15.75" hidden="1" thickBot="1" x14ac:dyDescent="0.3">
      <c r="A474" s="2127" t="s">
        <v>631</v>
      </c>
      <c r="B474" s="2128"/>
      <c r="C474" s="2129"/>
      <c r="D474" s="1301"/>
      <c r="E474" s="1301"/>
      <c r="F474" s="1301"/>
      <c r="G474" s="1301"/>
      <c r="H474" s="1301"/>
    </row>
    <row r="475" spans="1:8" hidden="1" x14ac:dyDescent="0.25">
      <c r="A475" s="1780" t="s">
        <v>632</v>
      </c>
      <c r="B475" s="387">
        <v>1</v>
      </c>
      <c r="C475" s="315">
        <f>SUM(B475/B479)</f>
        <v>0.16666666666666666</v>
      </c>
      <c r="D475" s="31"/>
      <c r="E475" s="1301"/>
      <c r="F475" s="1301"/>
      <c r="G475" s="1301"/>
      <c r="H475" s="1301"/>
    </row>
    <row r="476" spans="1:8" hidden="1" x14ac:dyDescent="0.25">
      <c r="A476" s="1780" t="s">
        <v>633</v>
      </c>
      <c r="B476" s="1779">
        <v>1</v>
      </c>
      <c r="C476" s="322">
        <f>SUM(B476/B479)</f>
        <v>0.16666666666666666</v>
      </c>
      <c r="D476" s="1301"/>
      <c r="E476" s="1301"/>
      <c r="F476" s="1301"/>
      <c r="G476" s="1301"/>
      <c r="H476" s="1301"/>
    </row>
    <row r="477" spans="1:8" hidden="1" x14ac:dyDescent="0.25">
      <c r="A477" s="1780" t="s">
        <v>634</v>
      </c>
      <c r="B477" s="1779">
        <v>3</v>
      </c>
      <c r="C477" s="322">
        <v>0.499</v>
      </c>
      <c r="D477" s="1301"/>
      <c r="E477" s="1301"/>
      <c r="F477" s="1301"/>
      <c r="G477" s="1301"/>
      <c r="H477" s="1301"/>
    </row>
    <row r="478" spans="1:8" ht="15.75" hidden="1" thickBot="1" x14ac:dyDescent="0.3">
      <c r="A478" s="111" t="s">
        <v>635</v>
      </c>
      <c r="B478" s="339">
        <v>1</v>
      </c>
      <c r="C478" s="317">
        <f>SUM(B478/B479)</f>
        <v>0.16666666666666666</v>
      </c>
      <c r="D478" s="1301"/>
      <c r="E478" s="1301"/>
      <c r="F478" s="1301"/>
      <c r="G478" s="1301"/>
      <c r="H478" s="1301"/>
    </row>
    <row r="479" spans="1:8" ht="16.5" hidden="1" thickTop="1" thickBot="1" x14ac:dyDescent="0.3">
      <c r="A479" s="34" t="s">
        <v>649</v>
      </c>
      <c r="B479" s="119">
        <f>SUM(B475:B478)</f>
        <v>6</v>
      </c>
      <c r="C479" s="203">
        <f>SUM(B479/B479)</f>
        <v>1</v>
      </c>
      <c r="D479" s="1301"/>
      <c r="E479" s="1301"/>
      <c r="F479" s="1301"/>
      <c r="G479" s="1301"/>
      <c r="H479" s="1301"/>
    </row>
    <row r="480" spans="1:8" ht="33" customHeight="1" x14ac:dyDescent="0.25">
      <c r="A480" s="2416" t="s">
        <v>311</v>
      </c>
      <c r="B480" s="2417"/>
      <c r="C480" s="2417"/>
      <c r="D480" s="1693"/>
      <c r="E480" s="1693"/>
      <c r="F480" s="1693"/>
      <c r="G480" s="1693"/>
      <c r="H480" s="1693"/>
    </row>
  </sheetData>
  <sheetProtection algorithmName="SHA-512" hashValue="NwRZ0x786HCRjZ9xa9x8RqJTGVosCjHgh93XXJavH2LDkctGO4rEidIPoHkMNoAKFNxoMKjvITlmoJa81TmVUg==" saltValue="holvAozQGHE0LQxlKErC8w==" spinCount="100000" sheet="1" objects="1" scenarios="1"/>
  <sortState ref="A218:C223">
    <sortCondition ref="B218:B223"/>
  </sortState>
  <mergeCells count="80">
    <mergeCell ref="A70:C70"/>
    <mergeCell ref="A39:C39"/>
    <mergeCell ref="A41:C41"/>
    <mergeCell ref="A51:C51"/>
    <mergeCell ref="A59:C59"/>
    <mergeCell ref="A65:C65"/>
    <mergeCell ref="A217:C217"/>
    <mergeCell ref="A186:C186"/>
    <mergeCell ref="A188:C188"/>
    <mergeCell ref="A198:C198"/>
    <mergeCell ref="A206:C206"/>
    <mergeCell ref="A212:C212"/>
    <mergeCell ref="A182:C182"/>
    <mergeCell ref="A149:C149"/>
    <mergeCell ref="A151:C151"/>
    <mergeCell ref="A161:C161"/>
    <mergeCell ref="A169:C169"/>
    <mergeCell ref="A176:C176"/>
    <mergeCell ref="A362:C362"/>
    <mergeCell ref="A331:C331"/>
    <mergeCell ref="A333:C333"/>
    <mergeCell ref="A343:C343"/>
    <mergeCell ref="A480:C480"/>
    <mergeCell ref="A474:C474"/>
    <mergeCell ref="A463:C463"/>
    <mergeCell ref="A469:C469"/>
    <mergeCell ref="A370:C370"/>
    <mergeCell ref="A372:C372"/>
    <mergeCell ref="A382:C382"/>
    <mergeCell ref="A390:C390"/>
    <mergeCell ref="A396:C396"/>
    <mergeCell ref="A401:C401"/>
    <mergeCell ref="A351:C351"/>
    <mergeCell ref="A357:C357"/>
    <mergeCell ref="A1:C1"/>
    <mergeCell ref="A443:C443"/>
    <mergeCell ref="A445:C445"/>
    <mergeCell ref="A455:C455"/>
    <mergeCell ref="A405:C405"/>
    <mergeCell ref="A407:C407"/>
    <mergeCell ref="A417:C417"/>
    <mergeCell ref="A425:C425"/>
    <mergeCell ref="A431:C431"/>
    <mergeCell ref="A436:C436"/>
    <mergeCell ref="A222:C222"/>
    <mergeCell ref="A224:C224"/>
    <mergeCell ref="A234:C234"/>
    <mergeCell ref="A242:C242"/>
    <mergeCell ref="A248:C248"/>
    <mergeCell ref="A253:C253"/>
    <mergeCell ref="A288:C288"/>
    <mergeCell ref="A257:C257"/>
    <mergeCell ref="A259:C259"/>
    <mergeCell ref="A269:C269"/>
    <mergeCell ref="A277:C277"/>
    <mergeCell ref="A283:C283"/>
    <mergeCell ref="A306:C306"/>
    <mergeCell ref="A314:C314"/>
    <mergeCell ref="A320:C320"/>
    <mergeCell ref="A325:C325"/>
    <mergeCell ref="A294:C294"/>
    <mergeCell ref="A296:C296"/>
    <mergeCell ref="A143:C143"/>
    <mergeCell ref="A110:C110"/>
    <mergeCell ref="A112:C112"/>
    <mergeCell ref="A122:C122"/>
    <mergeCell ref="A130:C130"/>
    <mergeCell ref="A137:C137"/>
    <mergeCell ref="A106:C106"/>
    <mergeCell ref="A75:C75"/>
    <mergeCell ref="A77:C77"/>
    <mergeCell ref="A87:C87"/>
    <mergeCell ref="A95:C95"/>
    <mergeCell ref="A101:C101"/>
    <mergeCell ref="A33:C33"/>
    <mergeCell ref="A2:C2"/>
    <mergeCell ref="A4:C4"/>
    <mergeCell ref="A14:C14"/>
    <mergeCell ref="A22:C22"/>
    <mergeCell ref="A28:C28"/>
  </mergeCells>
  <printOptions horizontalCentered="1"/>
  <pageMargins left="0.7" right="0.7" top="1" bottom="0.75" header="0.3" footer="0.3"/>
  <pageSetup firstPageNumber="24" orientation="portrait" useFirstPageNumber="1" r:id="rId1"/>
  <headerFooter>
    <oddHeader>&amp;L&amp;9
Semi-Annual Child Welfare Report&amp;C&amp;"-,Bold"&amp;14ARIZONA DEPARTMENT of CHILD SAFETY&amp;R&amp;9
July 1, 2021 through December 31, 2021</oddHeader>
    <oddFooter>&amp;CPage &amp;P</oddFooter>
  </headerFooter>
  <rowBreaks count="1" manualBreakCount="1">
    <brk id="29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280"/>
  <sheetViews>
    <sheetView showGridLines="0" zoomScaleNormal="100" workbookViewId="0">
      <selection sqref="A1:C1"/>
    </sheetView>
  </sheetViews>
  <sheetFormatPr defaultColWidth="8.85546875" defaultRowHeight="15" x14ac:dyDescent="0.25"/>
  <cols>
    <col min="1" max="3" width="27.5703125" customWidth="1"/>
    <col min="4" max="4" width="11.140625" customWidth="1"/>
  </cols>
  <sheetData>
    <row r="1" spans="1:3" ht="19.5" thickBot="1" x14ac:dyDescent="0.35">
      <c r="A1" s="2194" t="s">
        <v>660</v>
      </c>
      <c r="B1" s="2195"/>
      <c r="C1" s="2196"/>
    </row>
    <row r="2" spans="1:3" s="1301" customFormat="1" ht="16.5" hidden="1" thickBot="1" x14ac:dyDescent="0.3">
      <c r="A2" s="2410" t="s">
        <v>625</v>
      </c>
      <c r="B2" s="2411"/>
      <c r="C2" s="2412"/>
    </row>
    <row r="3" spans="1:3" s="1301" customFormat="1" ht="15.75" hidden="1" thickBot="1" x14ac:dyDescent="0.3">
      <c r="A3" s="200"/>
      <c r="B3" s="198" t="s">
        <v>271</v>
      </c>
      <c r="C3" s="199" t="s">
        <v>272</v>
      </c>
    </row>
    <row r="4" spans="1:3" s="1301" customFormat="1" ht="15.75" hidden="1" thickBot="1" x14ac:dyDescent="0.3">
      <c r="A4" s="2127" t="s">
        <v>661</v>
      </c>
      <c r="B4" s="2128"/>
      <c r="C4" s="2129"/>
    </row>
    <row r="5" spans="1:3" s="1301" customFormat="1" hidden="1" x14ac:dyDescent="0.25">
      <c r="A5" s="102" t="s">
        <v>575</v>
      </c>
      <c r="B5" s="1450"/>
      <c r="C5" s="322" t="e">
        <f>SUM(B5/B9)</f>
        <v>#DIV/0!</v>
      </c>
    </row>
    <row r="6" spans="1:3" s="1301" customFormat="1" hidden="1" x14ac:dyDescent="0.25">
      <c r="A6" s="100" t="s">
        <v>576</v>
      </c>
      <c r="B6" s="1401"/>
      <c r="C6" s="322" t="e">
        <f>SUM(B6/B9)</f>
        <v>#DIV/0!</v>
      </c>
    </row>
    <row r="7" spans="1:3" s="1301" customFormat="1" hidden="1" x14ac:dyDescent="0.25">
      <c r="A7" s="100" t="s">
        <v>577</v>
      </c>
      <c r="B7" s="1401"/>
      <c r="C7" s="322" t="e">
        <f>SUM(B7/B9)</f>
        <v>#DIV/0!</v>
      </c>
    </row>
    <row r="8" spans="1:3" s="1301" customFormat="1" ht="15.75" hidden="1" thickBot="1" x14ac:dyDescent="0.3">
      <c r="A8" s="101" t="s">
        <v>578</v>
      </c>
      <c r="B8" s="1403"/>
      <c r="C8" s="320" t="e">
        <f>SUM(B8/B9)</f>
        <v>#DIV/0!</v>
      </c>
    </row>
    <row r="9" spans="1:3" s="1301" customFormat="1" ht="16.5" hidden="1" thickTop="1" thickBot="1" x14ac:dyDescent="0.3">
      <c r="A9" s="125" t="s">
        <v>132</v>
      </c>
      <c r="B9" s="487">
        <f>SUM(B5:B8)</f>
        <v>0</v>
      </c>
      <c r="C9" s="202" t="e">
        <f>SUM(C5:C8)</f>
        <v>#DIV/0!</v>
      </c>
    </row>
    <row r="10" spans="1:3" s="1301" customFormat="1" ht="15.75" hidden="1" thickBot="1" x14ac:dyDescent="0.3">
      <c r="A10" s="2127" t="s">
        <v>662</v>
      </c>
      <c r="B10" s="2128"/>
      <c r="C10" s="2129"/>
    </row>
    <row r="11" spans="1:3" s="1301" customFormat="1" hidden="1" x14ac:dyDescent="0.25">
      <c r="A11" s="102" t="s">
        <v>580</v>
      </c>
      <c r="B11" s="1450"/>
      <c r="C11" s="322" t="e">
        <f>SUM(B11/B14)</f>
        <v>#DIV/0!</v>
      </c>
    </row>
    <row r="12" spans="1:3" s="1301" customFormat="1" hidden="1" x14ac:dyDescent="0.25">
      <c r="A12" s="100" t="s">
        <v>581</v>
      </c>
      <c r="B12" s="1401"/>
      <c r="C12" s="322" t="e">
        <f>SUM(B12/B14)</f>
        <v>#DIV/0!</v>
      </c>
    </row>
    <row r="13" spans="1:3" s="1301" customFormat="1" ht="15.75" hidden="1" thickBot="1" x14ac:dyDescent="0.3">
      <c r="A13" s="101" t="s">
        <v>582</v>
      </c>
      <c r="B13" s="1403"/>
      <c r="C13" s="320" t="e">
        <f>SUM(B13/B14)</f>
        <v>#DIV/0!</v>
      </c>
    </row>
    <row r="14" spans="1:3" s="1301" customFormat="1" ht="16.5" hidden="1" thickTop="1" thickBot="1" x14ac:dyDescent="0.3">
      <c r="A14" s="123" t="s">
        <v>132</v>
      </c>
      <c r="B14" s="204">
        <f>SUM(B11:B13)</f>
        <v>0</v>
      </c>
      <c r="C14" s="202" t="e">
        <f>SUM(C11:C13)</f>
        <v>#DIV/0!</v>
      </c>
    </row>
    <row r="15" spans="1:3" s="1301" customFormat="1" ht="15.75" hidden="1" thickBot="1" x14ac:dyDescent="0.3">
      <c r="A15" s="2127" t="s">
        <v>663</v>
      </c>
      <c r="B15" s="2128"/>
      <c r="C15" s="2129"/>
    </row>
    <row r="16" spans="1:3" s="1301" customFormat="1" hidden="1" x14ac:dyDescent="0.25">
      <c r="A16" s="1814" t="s">
        <v>560</v>
      </c>
      <c r="B16" s="2422"/>
      <c r="C16" s="2423"/>
    </row>
    <row r="17" spans="1:3" s="1301" customFormat="1" hidden="1" x14ac:dyDescent="0.25">
      <c r="A17" s="94" t="s">
        <v>621</v>
      </c>
      <c r="B17" s="2418"/>
      <c r="C17" s="2419"/>
    </row>
    <row r="18" spans="1:3" s="1301" customFormat="1" ht="15.75" hidden="1" thickBot="1" x14ac:dyDescent="0.3">
      <c r="A18" s="98" t="s">
        <v>622</v>
      </c>
      <c r="B18" s="2420"/>
      <c r="C18" s="2421"/>
    </row>
    <row r="19" spans="1:3" s="1301" customFormat="1" ht="15.75" hidden="1" thickBot="1" x14ac:dyDescent="0.3">
      <c r="A19" s="2127" t="s">
        <v>664</v>
      </c>
      <c r="B19" s="2128"/>
      <c r="C19" s="2129"/>
    </row>
    <row r="20" spans="1:3" s="1301" customFormat="1" hidden="1" x14ac:dyDescent="0.25">
      <c r="A20" s="99" t="s">
        <v>560</v>
      </c>
      <c r="B20" s="2424"/>
      <c r="C20" s="2425"/>
    </row>
    <row r="21" spans="1:3" s="1301" customFormat="1" hidden="1" x14ac:dyDescent="0.25">
      <c r="A21" s="100" t="s">
        <v>621</v>
      </c>
      <c r="B21" s="2418"/>
      <c r="C21" s="2419"/>
    </row>
    <row r="22" spans="1:3" s="1301" customFormat="1" ht="15.75" hidden="1" thickBot="1" x14ac:dyDescent="0.3">
      <c r="A22" s="103" t="s">
        <v>622</v>
      </c>
      <c r="B22" s="2420"/>
      <c r="C22" s="2421"/>
    </row>
    <row r="23" spans="1:3" s="1301" customFormat="1" ht="16.5" thickBot="1" x14ac:dyDescent="0.3">
      <c r="A23" s="2410" t="s">
        <v>1045</v>
      </c>
      <c r="B23" s="2411"/>
      <c r="C23" s="2412"/>
    </row>
    <row r="24" spans="1:3" s="1301" customFormat="1" ht="15.75" thickBot="1" x14ac:dyDescent="0.3">
      <c r="A24" s="200"/>
      <c r="B24" s="198" t="s">
        <v>271</v>
      </c>
      <c r="C24" s="199" t="s">
        <v>272</v>
      </c>
    </row>
    <row r="25" spans="1:3" s="1301" customFormat="1" ht="15.75" thickBot="1" x14ac:dyDescent="0.3">
      <c r="A25" s="2127" t="s">
        <v>661</v>
      </c>
      <c r="B25" s="2128"/>
      <c r="C25" s="2129"/>
    </row>
    <row r="26" spans="1:3" s="1301" customFormat="1" x14ac:dyDescent="0.25">
      <c r="A26" s="102" t="s">
        <v>575</v>
      </c>
      <c r="B26" s="1984">
        <v>495</v>
      </c>
      <c r="C26" s="322">
        <f>SUM(B26/B30)</f>
        <v>0.48245614035087719</v>
      </c>
    </row>
    <row r="27" spans="1:3" s="1301" customFormat="1" x14ac:dyDescent="0.25">
      <c r="A27" s="100" t="s">
        <v>576</v>
      </c>
      <c r="B27" s="1988">
        <v>29</v>
      </c>
      <c r="C27" s="322">
        <f>SUM(B27/B30)</f>
        <v>2.8265107212475632E-2</v>
      </c>
    </row>
    <row r="28" spans="1:3" s="1301" customFormat="1" x14ac:dyDescent="0.25">
      <c r="A28" s="100" t="s">
        <v>577</v>
      </c>
      <c r="B28" s="1988">
        <v>488</v>
      </c>
      <c r="C28" s="322">
        <f>SUM(B28/B30)</f>
        <v>0.47563352826510719</v>
      </c>
    </row>
    <row r="29" spans="1:3" s="1301" customFormat="1" ht="15.75" thickBot="1" x14ac:dyDescent="0.3">
      <c r="A29" s="101" t="s">
        <v>578</v>
      </c>
      <c r="B29" s="486">
        <v>14</v>
      </c>
      <c r="C29" s="320">
        <f>SUM(B29/B30)</f>
        <v>1.364522417153996E-2</v>
      </c>
    </row>
    <row r="30" spans="1:3" s="1301" customFormat="1" ht="16.5" thickTop="1" thickBot="1" x14ac:dyDescent="0.3">
      <c r="A30" s="125" t="s">
        <v>132</v>
      </c>
      <c r="B30" s="487">
        <f>SUM(B26:B29)</f>
        <v>1026</v>
      </c>
      <c r="C30" s="202">
        <f>SUM(C26:C29)</f>
        <v>1</v>
      </c>
    </row>
    <row r="31" spans="1:3" s="1301" customFormat="1" ht="15.75" thickBot="1" x14ac:dyDescent="0.3">
      <c r="A31" s="2127" t="s">
        <v>662</v>
      </c>
      <c r="B31" s="2128"/>
      <c r="C31" s="2129"/>
    </row>
    <row r="32" spans="1:3" s="1301" customFormat="1" x14ac:dyDescent="0.25">
      <c r="A32" s="102" t="s">
        <v>580</v>
      </c>
      <c r="B32" s="1984">
        <v>609</v>
      </c>
      <c r="C32" s="322">
        <f>SUM(B32/B35)</f>
        <v>0.5935672514619883</v>
      </c>
    </row>
    <row r="33" spans="1:3" s="1301" customFormat="1" x14ac:dyDescent="0.25">
      <c r="A33" s="100" t="s">
        <v>581</v>
      </c>
      <c r="B33" s="1988">
        <v>107</v>
      </c>
      <c r="C33" s="322">
        <f>SUM(B33/B35)</f>
        <v>0.10428849902534112</v>
      </c>
    </row>
    <row r="34" spans="1:3" s="1301" customFormat="1" ht="15.75" thickBot="1" x14ac:dyDescent="0.3">
      <c r="A34" s="101" t="s">
        <v>582</v>
      </c>
      <c r="B34" s="486">
        <v>310</v>
      </c>
      <c r="C34" s="320">
        <f>SUM(B34/B35)</f>
        <v>0.30214424951267055</v>
      </c>
    </row>
    <row r="35" spans="1:3" s="1301" customFormat="1" ht="16.5" thickTop="1" thickBot="1" x14ac:dyDescent="0.3">
      <c r="A35" s="123" t="s">
        <v>132</v>
      </c>
      <c r="B35" s="204">
        <f>SUM(B32:B34)</f>
        <v>1026</v>
      </c>
      <c r="C35" s="202">
        <f>SUM(C32:C34)</f>
        <v>1</v>
      </c>
    </row>
    <row r="36" spans="1:3" s="1301" customFormat="1" ht="15.75" thickBot="1" x14ac:dyDescent="0.3">
      <c r="A36" s="2127" t="s">
        <v>663</v>
      </c>
      <c r="B36" s="2128"/>
      <c r="C36" s="2129"/>
    </row>
    <row r="37" spans="1:3" s="1301" customFormat="1" x14ac:dyDescent="0.25">
      <c r="A37" s="1944" t="s">
        <v>560</v>
      </c>
      <c r="B37" s="2440" t="s">
        <v>1087</v>
      </c>
      <c r="C37" s="2441"/>
    </row>
    <row r="38" spans="1:3" s="1301" customFormat="1" x14ac:dyDescent="0.25">
      <c r="A38" s="94" t="s">
        <v>621</v>
      </c>
      <c r="B38" s="2438" t="s">
        <v>1016</v>
      </c>
      <c r="C38" s="2439"/>
    </row>
    <row r="39" spans="1:3" s="1301" customFormat="1" ht="15.75" thickBot="1" x14ac:dyDescent="0.3">
      <c r="A39" s="98" t="s">
        <v>622</v>
      </c>
      <c r="B39" s="2436" t="s">
        <v>1088</v>
      </c>
      <c r="C39" s="2437"/>
    </row>
    <row r="40" spans="1:3" s="1301" customFormat="1" ht="15.75" thickBot="1" x14ac:dyDescent="0.3">
      <c r="A40" s="2127" t="s">
        <v>664</v>
      </c>
      <c r="B40" s="2128"/>
      <c r="C40" s="2129"/>
    </row>
    <row r="41" spans="1:3" s="1301" customFormat="1" x14ac:dyDescent="0.25">
      <c r="A41" s="99" t="s">
        <v>560</v>
      </c>
      <c r="B41" s="2440" t="s">
        <v>665</v>
      </c>
      <c r="C41" s="2441"/>
    </row>
    <row r="42" spans="1:3" s="1301" customFormat="1" x14ac:dyDescent="0.25">
      <c r="A42" s="100" t="s">
        <v>621</v>
      </c>
      <c r="B42" s="2438" t="s">
        <v>1016</v>
      </c>
      <c r="C42" s="2439"/>
    </row>
    <row r="43" spans="1:3" s="1301" customFormat="1" ht="15.75" thickBot="1" x14ac:dyDescent="0.3">
      <c r="A43" s="103" t="s">
        <v>622</v>
      </c>
      <c r="B43" s="2436" t="s">
        <v>1086</v>
      </c>
      <c r="C43" s="2437"/>
    </row>
    <row r="44" spans="1:3" s="1301" customFormat="1" ht="16.5" hidden="1" thickBot="1" x14ac:dyDescent="0.3">
      <c r="A44" s="2410" t="s">
        <v>992</v>
      </c>
      <c r="B44" s="2411"/>
      <c r="C44" s="2412"/>
    </row>
    <row r="45" spans="1:3" s="1301" customFormat="1" ht="15.75" hidden="1" thickBot="1" x14ac:dyDescent="0.3">
      <c r="A45" s="200"/>
      <c r="B45" s="198" t="s">
        <v>271</v>
      </c>
      <c r="C45" s="199" t="s">
        <v>272</v>
      </c>
    </row>
    <row r="46" spans="1:3" s="1301" customFormat="1" ht="15.75" hidden="1" thickBot="1" x14ac:dyDescent="0.3">
      <c r="A46" s="2127" t="s">
        <v>661</v>
      </c>
      <c r="B46" s="2128"/>
      <c r="C46" s="2129"/>
    </row>
    <row r="47" spans="1:3" s="1301" customFormat="1" hidden="1" x14ac:dyDescent="0.25">
      <c r="A47" s="102" t="s">
        <v>575</v>
      </c>
      <c r="B47" s="1850">
        <v>496</v>
      </c>
      <c r="C47" s="322">
        <f>SUM(B47/B52)</f>
        <v>0.46748350612629597</v>
      </c>
    </row>
    <row r="48" spans="1:3" s="1301" customFormat="1" hidden="1" x14ac:dyDescent="0.25">
      <c r="A48" s="100" t="s">
        <v>576</v>
      </c>
      <c r="B48" s="1854">
        <v>23</v>
      </c>
      <c r="C48" s="322">
        <f>SUM(B48/B52)</f>
        <v>2.1677662582469368E-2</v>
      </c>
    </row>
    <row r="49" spans="1:3" s="1301" customFormat="1" hidden="1" x14ac:dyDescent="0.25">
      <c r="A49" s="100" t="s">
        <v>577</v>
      </c>
      <c r="B49" s="1854">
        <v>424</v>
      </c>
      <c r="C49" s="322">
        <f>SUM(B49/B52)</f>
        <v>0.39962299717247879</v>
      </c>
    </row>
    <row r="50" spans="1:3" s="1301" customFormat="1" hidden="1" x14ac:dyDescent="0.25">
      <c r="A50" s="100" t="s">
        <v>578</v>
      </c>
      <c r="B50" s="1854">
        <v>11</v>
      </c>
      <c r="C50" s="322">
        <f>SUM(B50/B52)</f>
        <v>1.0367577756833177E-2</v>
      </c>
    </row>
    <row r="51" spans="1:3" s="1301" customFormat="1" ht="15.75" hidden="1" thickBot="1" x14ac:dyDescent="0.3">
      <c r="A51" s="101" t="s">
        <v>585</v>
      </c>
      <c r="B51" s="339">
        <v>107</v>
      </c>
      <c r="C51" s="108">
        <f>SUM(B51/B52)</f>
        <v>0.10084825636192271</v>
      </c>
    </row>
    <row r="52" spans="1:3" s="1301" customFormat="1" ht="16.5" hidden="1" thickTop="1" thickBot="1" x14ac:dyDescent="0.3">
      <c r="A52" s="125" t="s">
        <v>132</v>
      </c>
      <c r="B52" s="487">
        <f>SUM(B47:B51)</f>
        <v>1061</v>
      </c>
      <c r="C52" s="202">
        <f>SUM(C47:C51)</f>
        <v>1</v>
      </c>
    </row>
    <row r="53" spans="1:3" s="1301" customFormat="1" ht="15.75" hidden="1" thickBot="1" x14ac:dyDescent="0.3">
      <c r="A53" s="2127" t="s">
        <v>662</v>
      </c>
      <c r="B53" s="2128"/>
      <c r="C53" s="2129"/>
    </row>
    <row r="54" spans="1:3" s="1301" customFormat="1" hidden="1" x14ac:dyDescent="0.25">
      <c r="A54" s="102" t="s">
        <v>580</v>
      </c>
      <c r="B54" s="1850">
        <v>595</v>
      </c>
      <c r="C54" s="322">
        <f>SUM(B54/B57)</f>
        <v>0.56079170593779448</v>
      </c>
    </row>
    <row r="55" spans="1:3" s="1301" customFormat="1" hidden="1" x14ac:dyDescent="0.25">
      <c r="A55" s="100" t="s">
        <v>581</v>
      </c>
      <c r="B55" s="1854">
        <v>116</v>
      </c>
      <c r="C55" s="322">
        <f>SUM(B55/B57)</f>
        <v>0.10933081998114987</v>
      </c>
    </row>
    <row r="56" spans="1:3" s="1301" customFormat="1" ht="15.75" hidden="1" thickBot="1" x14ac:dyDescent="0.3">
      <c r="A56" s="101" t="s">
        <v>582</v>
      </c>
      <c r="B56" s="486">
        <v>350</v>
      </c>
      <c r="C56" s="320">
        <f>SUM(B56/B57)</f>
        <v>0.32987747408105561</v>
      </c>
    </row>
    <row r="57" spans="1:3" s="1301" customFormat="1" ht="16.5" hidden="1" thickTop="1" thickBot="1" x14ac:dyDescent="0.3">
      <c r="A57" s="123" t="s">
        <v>132</v>
      </c>
      <c r="B57" s="204">
        <f>SUM(B54:B56)</f>
        <v>1061</v>
      </c>
      <c r="C57" s="202">
        <f>SUM(C54:C56)</f>
        <v>1</v>
      </c>
    </row>
    <row r="58" spans="1:3" s="1301" customFormat="1" ht="15.75" hidden="1" thickBot="1" x14ac:dyDescent="0.3">
      <c r="A58" s="2127" t="s">
        <v>663</v>
      </c>
      <c r="B58" s="2128"/>
      <c r="C58" s="2129"/>
    </row>
    <row r="59" spans="1:3" s="1301" customFormat="1" hidden="1" x14ac:dyDescent="0.25">
      <c r="A59" s="1781" t="s">
        <v>560</v>
      </c>
      <c r="B59" s="2430" t="s">
        <v>1015</v>
      </c>
      <c r="C59" s="2431"/>
    </row>
    <row r="60" spans="1:3" s="1301" customFormat="1" hidden="1" x14ac:dyDescent="0.25">
      <c r="A60" s="94" t="s">
        <v>621</v>
      </c>
      <c r="B60" s="2426" t="s">
        <v>1016</v>
      </c>
      <c r="C60" s="2427"/>
    </row>
    <row r="61" spans="1:3" s="1301" customFormat="1" ht="15.75" hidden="1" thickBot="1" x14ac:dyDescent="0.3">
      <c r="A61" s="98" t="s">
        <v>622</v>
      </c>
      <c r="B61" s="2428" t="s">
        <v>1017</v>
      </c>
      <c r="C61" s="2429"/>
    </row>
    <row r="62" spans="1:3" s="1301" customFormat="1" ht="15.75" hidden="1" thickBot="1" x14ac:dyDescent="0.3">
      <c r="A62" s="2127" t="s">
        <v>664</v>
      </c>
      <c r="B62" s="2128"/>
      <c r="C62" s="2129"/>
    </row>
    <row r="63" spans="1:3" s="1301" customFormat="1" hidden="1" x14ac:dyDescent="0.25">
      <c r="A63" s="99" t="s">
        <v>560</v>
      </c>
      <c r="B63" s="2432" t="s">
        <v>1019</v>
      </c>
      <c r="C63" s="2433"/>
    </row>
    <row r="64" spans="1:3" s="1301" customFormat="1" hidden="1" x14ac:dyDescent="0.25">
      <c r="A64" s="100" t="s">
        <v>621</v>
      </c>
      <c r="B64" s="2426" t="s">
        <v>1016</v>
      </c>
      <c r="C64" s="2427"/>
    </row>
    <row r="65" spans="1:3" s="1301" customFormat="1" ht="15.75" hidden="1" thickBot="1" x14ac:dyDescent="0.3">
      <c r="A65" s="103" t="s">
        <v>622</v>
      </c>
      <c r="B65" s="2428" t="s">
        <v>1018</v>
      </c>
      <c r="C65" s="2429"/>
    </row>
    <row r="66" spans="1:3" s="1301" customFormat="1" ht="16.5" hidden="1" thickBot="1" x14ac:dyDescent="0.3">
      <c r="A66" s="2410" t="s">
        <v>114</v>
      </c>
      <c r="B66" s="2411"/>
      <c r="C66" s="2412"/>
    </row>
    <row r="67" spans="1:3" s="1301" customFormat="1" ht="15.75" hidden="1" thickBot="1" x14ac:dyDescent="0.3">
      <c r="A67" s="200"/>
      <c r="B67" s="198" t="s">
        <v>271</v>
      </c>
      <c r="C67" s="199" t="s">
        <v>272</v>
      </c>
    </row>
    <row r="68" spans="1:3" s="1301" customFormat="1" ht="15.75" hidden="1" thickBot="1" x14ac:dyDescent="0.3">
      <c r="A68" s="2127" t="s">
        <v>661</v>
      </c>
      <c r="B68" s="2128"/>
      <c r="C68" s="2129"/>
    </row>
    <row r="69" spans="1:3" s="1301" customFormat="1" hidden="1" x14ac:dyDescent="0.25">
      <c r="A69" s="102" t="s">
        <v>575</v>
      </c>
      <c r="B69" s="1792">
        <v>669</v>
      </c>
      <c r="C69" s="322">
        <f>SUM(B69/B74)</f>
        <v>0.49592290585618976</v>
      </c>
    </row>
    <row r="70" spans="1:3" s="1301" customFormat="1" hidden="1" x14ac:dyDescent="0.25">
      <c r="A70" s="100" t="s">
        <v>576</v>
      </c>
      <c r="B70" s="1796">
        <v>16</v>
      </c>
      <c r="C70" s="322">
        <f>SUM(B70/B74)</f>
        <v>1.1860637509266123E-2</v>
      </c>
    </row>
    <row r="71" spans="1:3" s="1301" customFormat="1" hidden="1" x14ac:dyDescent="0.25">
      <c r="A71" s="100" t="s">
        <v>577</v>
      </c>
      <c r="B71" s="1796">
        <v>528</v>
      </c>
      <c r="C71" s="322">
        <f>SUM(B71/B74)</f>
        <v>0.39140103780578206</v>
      </c>
    </row>
    <row r="72" spans="1:3" s="1301" customFormat="1" hidden="1" x14ac:dyDescent="0.25">
      <c r="A72" s="100" t="s">
        <v>578</v>
      </c>
      <c r="B72" s="1796">
        <v>3</v>
      </c>
      <c r="C72" s="322">
        <f>SUM(B72/B74)</f>
        <v>2.223869532987398E-3</v>
      </c>
    </row>
    <row r="73" spans="1:3" s="1301" customFormat="1" ht="15.75" hidden="1" thickBot="1" x14ac:dyDescent="0.3">
      <c r="A73" s="101" t="s">
        <v>585</v>
      </c>
      <c r="B73" s="486">
        <v>133</v>
      </c>
      <c r="C73" s="320">
        <f>SUM(B73/B74)</f>
        <v>9.8591549295774641E-2</v>
      </c>
    </row>
    <row r="74" spans="1:3" s="1301" customFormat="1" ht="16.5" hidden="1" thickTop="1" thickBot="1" x14ac:dyDescent="0.3">
      <c r="A74" s="125" t="s">
        <v>132</v>
      </c>
      <c r="B74" s="487">
        <f>SUM(B69:B73)</f>
        <v>1349</v>
      </c>
      <c r="C74" s="202">
        <f>SUM(C69:C73)</f>
        <v>0.99999999999999989</v>
      </c>
    </row>
    <row r="75" spans="1:3" s="1301" customFormat="1" ht="15.75" hidden="1" thickBot="1" x14ac:dyDescent="0.3">
      <c r="A75" s="2127" t="s">
        <v>662</v>
      </c>
      <c r="B75" s="2128"/>
      <c r="C75" s="2129"/>
    </row>
    <row r="76" spans="1:3" s="1301" customFormat="1" hidden="1" x14ac:dyDescent="0.25">
      <c r="A76" s="102" t="s">
        <v>580</v>
      </c>
      <c r="B76" s="1792">
        <v>787</v>
      </c>
      <c r="C76" s="322">
        <f>SUM(B76/B79)</f>
        <v>0.58339510748702739</v>
      </c>
    </row>
    <row r="77" spans="1:3" s="1301" customFormat="1" hidden="1" x14ac:dyDescent="0.25">
      <c r="A77" s="100" t="s">
        <v>581</v>
      </c>
      <c r="B77" s="1796">
        <v>163</v>
      </c>
      <c r="C77" s="322">
        <f>SUM(B77/B79)</f>
        <v>0.12083024462564863</v>
      </c>
    </row>
    <row r="78" spans="1:3" s="1301" customFormat="1" ht="15.75" hidden="1" thickBot="1" x14ac:dyDescent="0.3">
      <c r="A78" s="101" t="s">
        <v>582</v>
      </c>
      <c r="B78" s="486">
        <v>399</v>
      </c>
      <c r="C78" s="320">
        <f>SUM(B78/B79)</f>
        <v>0.29577464788732394</v>
      </c>
    </row>
    <row r="79" spans="1:3" s="1301" customFormat="1" ht="16.5" hidden="1" thickTop="1" thickBot="1" x14ac:dyDescent="0.3">
      <c r="A79" s="123" t="s">
        <v>132</v>
      </c>
      <c r="B79" s="204">
        <f>SUM(B76:B78)</f>
        <v>1349</v>
      </c>
      <c r="C79" s="202">
        <f>SUM(C76:C78)</f>
        <v>1</v>
      </c>
    </row>
    <row r="80" spans="1:3" s="1301" customFormat="1" ht="15.75" hidden="1" thickBot="1" x14ac:dyDescent="0.3">
      <c r="A80" s="2127" t="s">
        <v>663</v>
      </c>
      <c r="B80" s="2128"/>
      <c r="C80" s="2129"/>
    </row>
    <row r="81" spans="1:7" s="1301" customFormat="1" hidden="1" x14ac:dyDescent="0.25">
      <c r="A81" s="1781" t="s">
        <v>560</v>
      </c>
      <c r="B81" s="2456" t="s">
        <v>665</v>
      </c>
      <c r="C81" s="2457"/>
    </row>
    <row r="82" spans="1:7" s="1301" customFormat="1" hidden="1" x14ac:dyDescent="0.25">
      <c r="A82" s="94" t="s">
        <v>621</v>
      </c>
      <c r="B82" s="2452" t="s">
        <v>666</v>
      </c>
      <c r="C82" s="2453"/>
    </row>
    <row r="83" spans="1:7" s="1301" customFormat="1" ht="15.75" hidden="1" thickBot="1" x14ac:dyDescent="0.3">
      <c r="A83" s="98" t="s">
        <v>622</v>
      </c>
      <c r="B83" s="2454" t="s">
        <v>667</v>
      </c>
      <c r="C83" s="2455"/>
    </row>
    <row r="84" spans="1:7" s="1301" customFormat="1" ht="15.75" hidden="1" thickBot="1" x14ac:dyDescent="0.3">
      <c r="A84" s="2127" t="s">
        <v>664</v>
      </c>
      <c r="B84" s="2128"/>
      <c r="C84" s="2129"/>
    </row>
    <row r="85" spans="1:7" s="1301" customFormat="1" hidden="1" x14ac:dyDescent="0.25">
      <c r="A85" s="99" t="s">
        <v>560</v>
      </c>
      <c r="B85" s="2458" t="s">
        <v>668</v>
      </c>
      <c r="C85" s="2459"/>
    </row>
    <row r="86" spans="1:7" s="1301" customFormat="1" hidden="1" x14ac:dyDescent="0.25">
      <c r="A86" s="100" t="s">
        <v>621</v>
      </c>
      <c r="B86" s="2452" t="s">
        <v>666</v>
      </c>
      <c r="C86" s="2453"/>
    </row>
    <row r="87" spans="1:7" s="1301" customFormat="1" ht="15.75" hidden="1" thickBot="1" x14ac:dyDescent="0.3">
      <c r="A87" s="103" t="s">
        <v>622</v>
      </c>
      <c r="B87" s="2454" t="s">
        <v>669</v>
      </c>
      <c r="C87" s="2455"/>
    </row>
    <row r="88" spans="1:7" ht="16.5" hidden="1" thickBot="1" x14ac:dyDescent="0.3">
      <c r="A88" s="2410" t="s">
        <v>134</v>
      </c>
      <c r="B88" s="2411"/>
      <c r="C88" s="2412"/>
    </row>
    <row r="89" spans="1:7" ht="15.75" hidden="1" thickBot="1" x14ac:dyDescent="0.3">
      <c r="A89" s="200"/>
      <c r="B89" s="198" t="s">
        <v>271</v>
      </c>
      <c r="C89" s="199" t="s">
        <v>272</v>
      </c>
    </row>
    <row r="90" spans="1:7" ht="15.75" hidden="1" thickBot="1" x14ac:dyDescent="0.3">
      <c r="A90" s="2127" t="s">
        <v>670</v>
      </c>
      <c r="B90" s="2128"/>
      <c r="C90" s="2129"/>
    </row>
    <row r="91" spans="1:7" hidden="1" x14ac:dyDescent="0.25">
      <c r="A91" s="102" t="s">
        <v>575</v>
      </c>
      <c r="B91" s="1761">
        <v>601</v>
      </c>
      <c r="C91" s="322">
        <f>SUM(B91/B96)</f>
        <v>0.46734059097978226</v>
      </c>
    </row>
    <row r="92" spans="1:7" hidden="1" x14ac:dyDescent="0.25">
      <c r="A92" s="100" t="s">
        <v>576</v>
      </c>
      <c r="B92" s="1779">
        <v>33</v>
      </c>
      <c r="C92" s="322">
        <f>SUM(B92/B96)</f>
        <v>2.5660964230171075E-2</v>
      </c>
      <c r="D92" s="1684"/>
      <c r="E92" s="1301"/>
      <c r="F92" s="1301"/>
      <c r="G92" s="1301"/>
    </row>
    <row r="93" spans="1:7" s="1301" customFormat="1" hidden="1" x14ac:dyDescent="0.25">
      <c r="A93" s="100" t="s">
        <v>577</v>
      </c>
      <c r="B93" s="1779">
        <v>492</v>
      </c>
      <c r="C93" s="322">
        <f>SUM(B93/B96)</f>
        <v>0.38258164852255055</v>
      </c>
    </row>
    <row r="94" spans="1:7" hidden="1" x14ac:dyDescent="0.25">
      <c r="A94" s="100" t="s">
        <v>578</v>
      </c>
      <c r="B94" s="1779">
        <v>7</v>
      </c>
      <c r="C94" s="322">
        <f>SUM(B94/B96)</f>
        <v>5.4432348367029551E-3</v>
      </c>
      <c r="D94" s="1301"/>
      <c r="E94" s="1301"/>
      <c r="F94" s="1301"/>
      <c r="G94" s="1301"/>
    </row>
    <row r="95" spans="1:7" ht="15.75" hidden="1" thickBot="1" x14ac:dyDescent="0.3">
      <c r="A95" s="101" t="s">
        <v>585</v>
      </c>
      <c r="B95" s="486">
        <v>153</v>
      </c>
      <c r="C95" s="320">
        <f>SUM(B95/B96)</f>
        <v>0.11897356143079316</v>
      </c>
      <c r="D95" s="1612"/>
      <c r="E95" s="1612"/>
      <c r="F95" s="1612"/>
      <c r="G95" s="1612"/>
    </row>
    <row r="96" spans="1:7" ht="16.5" hidden="1" thickTop="1" thickBot="1" x14ac:dyDescent="0.3">
      <c r="A96" s="125" t="s">
        <v>132</v>
      </c>
      <c r="B96" s="487">
        <f>SUM(B91:B95)</f>
        <v>1286</v>
      </c>
      <c r="C96" s="202">
        <f>SUM(C91:C95)</f>
        <v>1</v>
      </c>
      <c r="D96" s="1612"/>
      <c r="E96" s="1612"/>
      <c r="F96" s="1612"/>
      <c r="G96" s="1612"/>
    </row>
    <row r="97" spans="1:7" ht="15.75" hidden="1" thickBot="1" x14ac:dyDescent="0.3">
      <c r="A97" s="2127" t="s">
        <v>662</v>
      </c>
      <c r="B97" s="2128"/>
      <c r="C97" s="2129"/>
      <c r="D97" s="1301"/>
      <c r="E97" s="1301"/>
      <c r="F97" s="1301"/>
      <c r="G97" s="1301"/>
    </row>
    <row r="98" spans="1:7" hidden="1" x14ac:dyDescent="0.25">
      <c r="A98" s="102" t="s">
        <v>580</v>
      </c>
      <c r="B98" s="1761">
        <v>773</v>
      </c>
      <c r="C98" s="322">
        <f>SUM(B98/B101)</f>
        <v>0.60108864696734055</v>
      </c>
      <c r="D98" s="1301"/>
      <c r="E98" s="1301"/>
      <c r="F98" s="1301"/>
      <c r="G98" s="1301"/>
    </row>
    <row r="99" spans="1:7" hidden="1" x14ac:dyDescent="0.25">
      <c r="A99" s="100" t="s">
        <v>581</v>
      </c>
      <c r="B99" s="1779">
        <v>138</v>
      </c>
      <c r="C99" s="322">
        <f>SUM(B99/B101)</f>
        <v>0.10730948678071539</v>
      </c>
      <c r="D99" s="1301"/>
      <c r="E99" s="1301"/>
      <c r="F99" s="1301"/>
      <c r="G99" s="1301"/>
    </row>
    <row r="100" spans="1:7" ht="15.75" hidden="1" thickBot="1" x14ac:dyDescent="0.3">
      <c r="A100" s="101" t="s">
        <v>582</v>
      </c>
      <c r="B100" s="486">
        <v>375</v>
      </c>
      <c r="C100" s="320">
        <f>SUM(B100/B101)</f>
        <v>0.29160186625194401</v>
      </c>
      <c r="D100" s="1301"/>
      <c r="E100" s="1301"/>
      <c r="F100" s="1301"/>
      <c r="G100" s="1301"/>
    </row>
    <row r="101" spans="1:7" ht="16.5" hidden="1" thickTop="1" thickBot="1" x14ac:dyDescent="0.3">
      <c r="A101" s="123" t="s">
        <v>132</v>
      </c>
      <c r="B101" s="204">
        <f>SUM(B98:B100)</f>
        <v>1286</v>
      </c>
      <c r="C101" s="202">
        <f>SUM(C98:C100)</f>
        <v>1</v>
      </c>
      <c r="D101" s="1301"/>
      <c r="E101" s="1301"/>
      <c r="F101" s="1301"/>
      <c r="G101" s="1301"/>
    </row>
    <row r="102" spans="1:7" ht="15.75" hidden="1" thickBot="1" x14ac:dyDescent="0.3">
      <c r="A102" s="2127" t="s">
        <v>663</v>
      </c>
      <c r="B102" s="2128"/>
      <c r="C102" s="2129"/>
      <c r="D102" s="1301"/>
      <c r="E102" s="1301"/>
      <c r="F102" s="1301"/>
      <c r="G102" s="1301"/>
    </row>
    <row r="103" spans="1:7" hidden="1" x14ac:dyDescent="0.25">
      <c r="A103" s="1781" t="s">
        <v>560</v>
      </c>
      <c r="B103" s="2438" t="s">
        <v>671</v>
      </c>
      <c r="C103" s="2439"/>
      <c r="D103" s="1301"/>
      <c r="E103" s="1301"/>
      <c r="F103" s="1301"/>
      <c r="G103" s="1301"/>
    </row>
    <row r="104" spans="1:7" hidden="1" x14ac:dyDescent="0.25">
      <c r="A104" s="94" t="s">
        <v>621</v>
      </c>
      <c r="B104" s="2450" t="s">
        <v>672</v>
      </c>
      <c r="C104" s="2451"/>
      <c r="D104" s="1301"/>
      <c r="E104" s="1301"/>
      <c r="F104" s="1301"/>
      <c r="G104" s="1301"/>
    </row>
    <row r="105" spans="1:7" ht="15.75" hidden="1" thickBot="1" x14ac:dyDescent="0.3">
      <c r="A105" s="98" t="s">
        <v>622</v>
      </c>
      <c r="B105" s="2436" t="s">
        <v>673</v>
      </c>
      <c r="C105" s="2437"/>
      <c r="D105" s="1301"/>
      <c r="E105" s="1301"/>
      <c r="F105" s="1301"/>
      <c r="G105" s="1301"/>
    </row>
    <row r="106" spans="1:7" ht="15.75" hidden="1" thickBot="1" x14ac:dyDescent="0.3">
      <c r="A106" s="2127" t="s">
        <v>664</v>
      </c>
      <c r="B106" s="2128"/>
      <c r="C106" s="2129"/>
      <c r="D106" s="1301"/>
      <c r="E106" s="1301"/>
      <c r="F106" s="1301"/>
      <c r="G106" s="1301"/>
    </row>
    <row r="107" spans="1:7" hidden="1" x14ac:dyDescent="0.25">
      <c r="A107" s="99" t="s">
        <v>560</v>
      </c>
      <c r="B107" s="2438" t="s">
        <v>674</v>
      </c>
      <c r="C107" s="2439"/>
      <c r="D107" s="1301"/>
      <c r="E107" s="1301"/>
      <c r="F107" s="1301"/>
      <c r="G107" s="1301"/>
    </row>
    <row r="108" spans="1:7" hidden="1" x14ac:dyDescent="0.25">
      <c r="A108" s="100" t="s">
        <v>621</v>
      </c>
      <c r="B108" s="2438" t="s">
        <v>672</v>
      </c>
      <c r="C108" s="2439"/>
    </row>
    <row r="109" spans="1:7" ht="15.75" hidden="1" thickBot="1" x14ac:dyDescent="0.3">
      <c r="A109" s="103" t="s">
        <v>622</v>
      </c>
      <c r="B109" s="2436" t="s">
        <v>675</v>
      </c>
      <c r="C109" s="2437"/>
    </row>
    <row r="110" spans="1:7" s="1301" customFormat="1" ht="16.5" hidden="1" thickBot="1" x14ac:dyDescent="0.3">
      <c r="A110" s="2410" t="s">
        <v>135</v>
      </c>
      <c r="B110" s="2411"/>
      <c r="C110" s="2412"/>
    </row>
    <row r="111" spans="1:7" s="1301" customFormat="1" ht="15.75" hidden="1" thickBot="1" x14ac:dyDescent="0.3">
      <c r="A111" s="200"/>
      <c r="B111" s="198" t="s">
        <v>271</v>
      </c>
      <c r="C111" s="199" t="s">
        <v>272</v>
      </c>
    </row>
    <row r="112" spans="1:7" s="1301" customFormat="1" ht="15.75" hidden="1" thickBot="1" x14ac:dyDescent="0.3">
      <c r="A112" s="2127" t="s">
        <v>661</v>
      </c>
      <c r="B112" s="2128"/>
      <c r="C112" s="2129"/>
    </row>
    <row r="113" spans="1:3" s="1301" customFormat="1" hidden="1" x14ac:dyDescent="0.25">
      <c r="A113" s="102" t="s">
        <v>575</v>
      </c>
      <c r="B113" s="1761">
        <v>49</v>
      </c>
      <c r="C113" s="322">
        <f>SUM(B113/B117)</f>
        <v>3.8161993769470402E-2</v>
      </c>
    </row>
    <row r="114" spans="1:3" s="1301" customFormat="1" hidden="1" x14ac:dyDescent="0.25">
      <c r="A114" s="100" t="s">
        <v>576</v>
      </c>
      <c r="B114" s="1779">
        <v>629</v>
      </c>
      <c r="C114" s="322">
        <f>SUM(B114/B117)</f>
        <v>0.48987538940809972</v>
      </c>
    </row>
    <row r="115" spans="1:3" s="1301" customFormat="1" hidden="1" x14ac:dyDescent="0.25">
      <c r="A115" s="100" t="s">
        <v>577</v>
      </c>
      <c r="B115" s="1779">
        <v>604</v>
      </c>
      <c r="C115" s="322">
        <f>SUM(B115/B117)</f>
        <v>0.47040498442367601</v>
      </c>
    </row>
    <row r="116" spans="1:3" s="1301" customFormat="1" ht="15.75" hidden="1" thickBot="1" x14ac:dyDescent="0.3">
      <c r="A116" s="101" t="s">
        <v>578</v>
      </c>
      <c r="B116" s="486">
        <v>2</v>
      </c>
      <c r="C116" s="320">
        <f>SUM(B116/B117)</f>
        <v>1.557632398753894E-3</v>
      </c>
    </row>
    <row r="117" spans="1:3" s="1301" customFormat="1" ht="16.5" hidden="1" thickTop="1" thickBot="1" x14ac:dyDescent="0.3">
      <c r="A117" s="125" t="s">
        <v>132</v>
      </c>
      <c r="B117" s="487">
        <f>SUM(B113:B116)</f>
        <v>1284</v>
      </c>
      <c r="C117" s="202">
        <f>SUM(C113:C116)</f>
        <v>1</v>
      </c>
    </row>
    <row r="118" spans="1:3" s="1301" customFormat="1" ht="15.75" hidden="1" thickBot="1" x14ac:dyDescent="0.3">
      <c r="A118" s="2127" t="s">
        <v>662</v>
      </c>
      <c r="B118" s="2128"/>
      <c r="C118" s="2129"/>
    </row>
    <row r="119" spans="1:3" s="1301" customFormat="1" hidden="1" x14ac:dyDescent="0.25">
      <c r="A119" s="102" t="s">
        <v>580</v>
      </c>
      <c r="B119" s="1761">
        <v>441</v>
      </c>
      <c r="C119" s="322">
        <f>SUM(B119/B122)</f>
        <v>0.34345794392523366</v>
      </c>
    </row>
    <row r="120" spans="1:3" s="1301" customFormat="1" hidden="1" x14ac:dyDescent="0.25">
      <c r="A120" s="100" t="s">
        <v>581</v>
      </c>
      <c r="B120" s="1779">
        <v>130</v>
      </c>
      <c r="C120" s="322">
        <f>SUM(B120/B122)</f>
        <v>0.10124610591900311</v>
      </c>
    </row>
    <row r="121" spans="1:3" s="1301" customFormat="1" ht="15.75" hidden="1" thickBot="1" x14ac:dyDescent="0.3">
      <c r="A121" s="101" t="s">
        <v>582</v>
      </c>
      <c r="B121" s="486">
        <v>713</v>
      </c>
      <c r="C121" s="320">
        <f>SUM(B121/B122)</f>
        <v>0.55529595015576327</v>
      </c>
    </row>
    <row r="122" spans="1:3" s="1301" customFormat="1" ht="16.5" hidden="1" thickTop="1" thickBot="1" x14ac:dyDescent="0.3">
      <c r="A122" s="123" t="s">
        <v>132</v>
      </c>
      <c r="B122" s="204">
        <f>SUM(B119:B121)</f>
        <v>1284</v>
      </c>
      <c r="C122" s="202">
        <f>SUM(C119:C121)</f>
        <v>1</v>
      </c>
    </row>
    <row r="123" spans="1:3" s="1301" customFormat="1" ht="15.75" hidden="1" thickBot="1" x14ac:dyDescent="0.3">
      <c r="A123" s="2127" t="s">
        <v>663</v>
      </c>
      <c r="B123" s="2128"/>
      <c r="C123" s="2129"/>
    </row>
    <row r="124" spans="1:3" s="1301" customFormat="1" hidden="1" x14ac:dyDescent="0.25">
      <c r="A124" s="1781" t="s">
        <v>560</v>
      </c>
      <c r="B124" s="2430" t="s">
        <v>676</v>
      </c>
      <c r="C124" s="2431"/>
    </row>
    <row r="125" spans="1:3" s="1301" customFormat="1" hidden="1" x14ac:dyDescent="0.25">
      <c r="A125" s="94" t="s">
        <v>621</v>
      </c>
      <c r="B125" s="2426" t="s">
        <v>677</v>
      </c>
      <c r="C125" s="2427"/>
    </row>
    <row r="126" spans="1:3" s="1301" customFormat="1" ht="15.75" hidden="1" thickBot="1" x14ac:dyDescent="0.3">
      <c r="A126" s="98" t="s">
        <v>622</v>
      </c>
      <c r="B126" s="2428" t="s">
        <v>678</v>
      </c>
      <c r="C126" s="2429"/>
    </row>
    <row r="127" spans="1:3" s="1301" customFormat="1" ht="15.75" hidden="1" thickBot="1" x14ac:dyDescent="0.3">
      <c r="A127" s="2127" t="s">
        <v>664</v>
      </c>
      <c r="B127" s="2128"/>
      <c r="C127" s="2129"/>
    </row>
    <row r="128" spans="1:3" s="1301" customFormat="1" hidden="1" x14ac:dyDescent="0.25">
      <c r="A128" s="99" t="s">
        <v>560</v>
      </c>
      <c r="B128" s="2432" t="s">
        <v>679</v>
      </c>
      <c r="C128" s="2433"/>
    </row>
    <row r="129" spans="1:3" s="1301" customFormat="1" hidden="1" x14ac:dyDescent="0.25">
      <c r="A129" s="100" t="s">
        <v>621</v>
      </c>
      <c r="B129" s="2426" t="s">
        <v>680</v>
      </c>
      <c r="C129" s="2427"/>
    </row>
    <row r="130" spans="1:3" s="1301" customFormat="1" ht="15.75" hidden="1" thickBot="1" x14ac:dyDescent="0.3">
      <c r="A130" s="103" t="s">
        <v>622</v>
      </c>
      <c r="B130" s="2428" t="s">
        <v>681</v>
      </c>
      <c r="C130" s="2429"/>
    </row>
    <row r="131" spans="1:3" s="1301" customFormat="1" ht="16.5" hidden="1" thickBot="1" x14ac:dyDescent="0.3">
      <c r="A131" s="2410" t="s">
        <v>682</v>
      </c>
      <c r="B131" s="2411"/>
      <c r="C131" s="2412"/>
    </row>
    <row r="132" spans="1:3" s="1301" customFormat="1" ht="15.75" hidden="1" thickBot="1" x14ac:dyDescent="0.3">
      <c r="A132" s="200"/>
      <c r="B132" s="198" t="s">
        <v>271</v>
      </c>
      <c r="C132" s="199" t="s">
        <v>272</v>
      </c>
    </row>
    <row r="133" spans="1:3" s="1301" customFormat="1" ht="15.75" hidden="1" thickBot="1" x14ac:dyDescent="0.3">
      <c r="A133" s="2127" t="s">
        <v>661</v>
      </c>
      <c r="B133" s="2128"/>
      <c r="C133" s="2129"/>
    </row>
    <row r="134" spans="1:3" s="1301" customFormat="1" hidden="1" x14ac:dyDescent="0.25">
      <c r="A134" s="102" t="s">
        <v>575</v>
      </c>
      <c r="B134" s="1761">
        <v>604</v>
      </c>
      <c r="C134" s="322">
        <f>SUM(B134/B138)</f>
        <v>0.54710144927536231</v>
      </c>
    </row>
    <row r="135" spans="1:3" s="1301" customFormat="1" hidden="1" x14ac:dyDescent="0.25">
      <c r="A135" s="100" t="s">
        <v>576</v>
      </c>
      <c r="B135" s="1779">
        <v>36</v>
      </c>
      <c r="C135" s="322">
        <f>SUM(B135/B138)</f>
        <v>3.2608695652173912E-2</v>
      </c>
    </row>
    <row r="136" spans="1:3" s="1301" customFormat="1" hidden="1" x14ac:dyDescent="0.25">
      <c r="A136" s="100" t="s">
        <v>577</v>
      </c>
      <c r="B136" s="1779">
        <v>462</v>
      </c>
      <c r="C136" s="322">
        <f>SUM(B136/B138)</f>
        <v>0.41847826086956524</v>
      </c>
    </row>
    <row r="137" spans="1:3" s="1301" customFormat="1" ht="15.75" hidden="1" thickBot="1" x14ac:dyDescent="0.3">
      <c r="A137" s="101" t="s">
        <v>578</v>
      </c>
      <c r="B137" s="486">
        <v>2</v>
      </c>
      <c r="C137" s="320">
        <f>SUM(B137/B138)</f>
        <v>1.8115942028985507E-3</v>
      </c>
    </row>
    <row r="138" spans="1:3" s="1301" customFormat="1" ht="16.5" hidden="1" thickTop="1" thickBot="1" x14ac:dyDescent="0.3">
      <c r="A138" s="125" t="s">
        <v>132</v>
      </c>
      <c r="B138" s="487">
        <f>SUM(B134:B137)</f>
        <v>1104</v>
      </c>
      <c r="C138" s="202">
        <f>SUM(C134:C137)</f>
        <v>1</v>
      </c>
    </row>
    <row r="139" spans="1:3" s="1301" customFormat="1" ht="15.75" hidden="1" thickBot="1" x14ac:dyDescent="0.3">
      <c r="A139" s="2127" t="s">
        <v>662</v>
      </c>
      <c r="B139" s="2128"/>
      <c r="C139" s="2129"/>
    </row>
    <row r="140" spans="1:3" s="1301" customFormat="1" hidden="1" x14ac:dyDescent="0.25">
      <c r="A140" s="102" t="s">
        <v>580</v>
      </c>
      <c r="B140" s="1761">
        <v>606</v>
      </c>
      <c r="C140" s="322">
        <f>SUM(B140/B143)</f>
        <v>0.54891304347826086</v>
      </c>
    </row>
    <row r="141" spans="1:3" s="1301" customFormat="1" hidden="1" x14ac:dyDescent="0.25">
      <c r="A141" s="100" t="s">
        <v>581</v>
      </c>
      <c r="B141" s="1779">
        <v>102</v>
      </c>
      <c r="C141" s="322">
        <f>SUM(B141/B143)</f>
        <v>9.2391304347826081E-2</v>
      </c>
    </row>
    <row r="142" spans="1:3" s="1301" customFormat="1" ht="15.75" hidden="1" thickBot="1" x14ac:dyDescent="0.3">
      <c r="A142" s="101" t="s">
        <v>582</v>
      </c>
      <c r="B142" s="486">
        <v>396</v>
      </c>
      <c r="C142" s="320">
        <f>SUM(B142/B143)</f>
        <v>0.35869565217391303</v>
      </c>
    </row>
    <row r="143" spans="1:3" s="1301" customFormat="1" ht="16.5" hidden="1" thickTop="1" thickBot="1" x14ac:dyDescent="0.3">
      <c r="A143" s="123" t="s">
        <v>132</v>
      </c>
      <c r="B143" s="204">
        <f>SUM(B140:B142)</f>
        <v>1104</v>
      </c>
      <c r="C143" s="202">
        <f>SUM(C140:C142)</f>
        <v>1</v>
      </c>
    </row>
    <row r="144" spans="1:3" s="1301" customFormat="1" ht="15.75" hidden="1" thickBot="1" x14ac:dyDescent="0.3">
      <c r="A144" s="2127" t="s">
        <v>663</v>
      </c>
      <c r="B144" s="2128"/>
      <c r="C144" s="2129"/>
    </row>
    <row r="145" spans="1:4" s="1301" customFormat="1" hidden="1" x14ac:dyDescent="0.25">
      <c r="A145" s="1781" t="s">
        <v>560</v>
      </c>
      <c r="B145" s="2434" t="s">
        <v>683</v>
      </c>
      <c r="C145" s="2435"/>
    </row>
    <row r="146" spans="1:4" s="1301" customFormat="1" hidden="1" x14ac:dyDescent="0.25">
      <c r="A146" s="94" t="s">
        <v>621</v>
      </c>
      <c r="B146" s="2438" t="s">
        <v>684</v>
      </c>
      <c r="C146" s="2439"/>
    </row>
    <row r="147" spans="1:4" s="1301" customFormat="1" ht="15.75" hidden="1" thickBot="1" x14ac:dyDescent="0.3">
      <c r="A147" s="98" t="s">
        <v>622</v>
      </c>
      <c r="B147" s="2436" t="s">
        <v>685</v>
      </c>
      <c r="C147" s="2437"/>
    </row>
    <row r="148" spans="1:4" s="1301" customFormat="1" ht="15.75" hidden="1" thickBot="1" x14ac:dyDescent="0.3">
      <c r="A148" s="2127" t="s">
        <v>664</v>
      </c>
      <c r="B148" s="2128"/>
      <c r="C148" s="2129"/>
    </row>
    <row r="149" spans="1:4" s="1301" customFormat="1" hidden="1" x14ac:dyDescent="0.25">
      <c r="A149" s="99" t="s">
        <v>560</v>
      </c>
      <c r="B149" s="2440" t="s">
        <v>686</v>
      </c>
      <c r="C149" s="2441"/>
    </row>
    <row r="150" spans="1:4" s="1301" customFormat="1" hidden="1" x14ac:dyDescent="0.25">
      <c r="A150" s="100" t="s">
        <v>621</v>
      </c>
      <c r="B150" s="2438" t="s">
        <v>687</v>
      </c>
      <c r="C150" s="2439"/>
    </row>
    <row r="151" spans="1:4" s="1301" customFormat="1" ht="15.75" hidden="1" thickBot="1" x14ac:dyDescent="0.3">
      <c r="A151" s="103" t="s">
        <v>622</v>
      </c>
      <c r="B151" s="2436" t="s">
        <v>688</v>
      </c>
      <c r="C151" s="2437"/>
      <c r="D151" s="1514"/>
    </row>
    <row r="152" spans="1:4" s="1301" customFormat="1" ht="16.5" hidden="1" thickBot="1" x14ac:dyDescent="0.3">
      <c r="A152" s="2410" t="s">
        <v>137</v>
      </c>
      <c r="B152" s="2411"/>
      <c r="C152" s="2412"/>
    </row>
    <row r="153" spans="1:4" s="1301" customFormat="1" ht="15.75" hidden="1" thickBot="1" x14ac:dyDescent="0.3">
      <c r="A153" s="200"/>
      <c r="B153" s="198" t="s">
        <v>271</v>
      </c>
      <c r="C153" s="199" t="s">
        <v>272</v>
      </c>
    </row>
    <row r="154" spans="1:4" s="1301" customFormat="1" ht="15.75" hidden="1" thickBot="1" x14ac:dyDescent="0.3">
      <c r="A154" s="2127" t="s">
        <v>661</v>
      </c>
      <c r="B154" s="2128"/>
      <c r="C154" s="2129"/>
    </row>
    <row r="155" spans="1:4" s="1301" customFormat="1" hidden="1" x14ac:dyDescent="0.25">
      <c r="A155" s="102" t="s">
        <v>575</v>
      </c>
      <c r="B155" s="1761">
        <v>757</v>
      </c>
      <c r="C155" s="322">
        <f>SUM(B155/B159)</f>
        <v>0.5461760461760462</v>
      </c>
    </row>
    <row r="156" spans="1:4" s="1301" customFormat="1" hidden="1" x14ac:dyDescent="0.25">
      <c r="A156" s="100" t="s">
        <v>576</v>
      </c>
      <c r="B156" s="1779">
        <v>25</v>
      </c>
      <c r="C156" s="322">
        <f>SUM(B156/B159)</f>
        <v>1.8037518037518036E-2</v>
      </c>
    </row>
    <row r="157" spans="1:4" s="1301" customFormat="1" hidden="1" x14ac:dyDescent="0.25">
      <c r="A157" s="100" t="s">
        <v>577</v>
      </c>
      <c r="B157" s="1779">
        <v>598</v>
      </c>
      <c r="C157" s="322">
        <f>SUM(B157/B159)</f>
        <v>0.43145743145743148</v>
      </c>
    </row>
    <row r="158" spans="1:4" s="1301" customFormat="1" ht="15.75" hidden="1" thickBot="1" x14ac:dyDescent="0.3">
      <c r="A158" s="101" t="s">
        <v>578</v>
      </c>
      <c r="B158" s="486">
        <v>6</v>
      </c>
      <c r="C158" s="320">
        <f>SUM(B158/B159)</f>
        <v>4.329004329004329E-3</v>
      </c>
    </row>
    <row r="159" spans="1:4" s="1301" customFormat="1" ht="16.5" hidden="1" thickTop="1" thickBot="1" x14ac:dyDescent="0.3">
      <c r="A159" s="125" t="s">
        <v>132</v>
      </c>
      <c r="B159" s="487">
        <f>SUM(B155:B158)</f>
        <v>1386</v>
      </c>
      <c r="C159" s="202">
        <f>SUM(C155:C158)</f>
        <v>1</v>
      </c>
    </row>
    <row r="160" spans="1:4" s="1301" customFormat="1" ht="15.75" hidden="1" thickBot="1" x14ac:dyDescent="0.3">
      <c r="A160" s="2127" t="s">
        <v>662</v>
      </c>
      <c r="B160" s="2128"/>
      <c r="C160" s="2129"/>
    </row>
    <row r="161" spans="1:3" s="1301" customFormat="1" hidden="1" x14ac:dyDescent="0.25">
      <c r="A161" s="102" t="s">
        <v>580</v>
      </c>
      <c r="B161" s="1761">
        <v>774</v>
      </c>
      <c r="C161" s="322">
        <v>0.55900000000000005</v>
      </c>
    </row>
    <row r="162" spans="1:3" s="1301" customFormat="1" hidden="1" x14ac:dyDescent="0.25">
      <c r="A162" s="100" t="s">
        <v>581</v>
      </c>
      <c r="B162" s="1779">
        <v>67</v>
      </c>
      <c r="C162" s="322">
        <f>SUM(B162/B164)</f>
        <v>4.8340548340548344E-2</v>
      </c>
    </row>
    <row r="163" spans="1:3" s="1301" customFormat="1" ht="15.75" hidden="1" thickBot="1" x14ac:dyDescent="0.3">
      <c r="A163" s="101" t="s">
        <v>582</v>
      </c>
      <c r="B163" s="486">
        <v>545</v>
      </c>
      <c r="C163" s="320">
        <f>SUM(B163/B164)</f>
        <v>0.39321789321789324</v>
      </c>
    </row>
    <row r="164" spans="1:3" s="1301" customFormat="1" ht="16.5" hidden="1" thickTop="1" thickBot="1" x14ac:dyDescent="0.3">
      <c r="A164" s="123" t="s">
        <v>132</v>
      </c>
      <c r="B164" s="204">
        <f>SUM(B161:B163)</f>
        <v>1386</v>
      </c>
      <c r="C164" s="202">
        <f>SUM(C161:C163)</f>
        <v>1.0005584415584416</v>
      </c>
    </row>
    <row r="165" spans="1:3" s="1301" customFormat="1" ht="15.75" hidden="1" thickBot="1" x14ac:dyDescent="0.3">
      <c r="A165" s="2127" t="s">
        <v>663</v>
      </c>
      <c r="B165" s="2128"/>
      <c r="C165" s="2129"/>
    </row>
    <row r="166" spans="1:3" s="1301" customFormat="1" hidden="1" x14ac:dyDescent="0.25">
      <c r="A166" s="1781" t="s">
        <v>560</v>
      </c>
      <c r="B166" s="2430" t="s">
        <v>676</v>
      </c>
      <c r="C166" s="2431"/>
    </row>
    <row r="167" spans="1:3" s="1301" customFormat="1" hidden="1" x14ac:dyDescent="0.25">
      <c r="A167" s="94" t="s">
        <v>621</v>
      </c>
      <c r="B167" s="2426" t="s">
        <v>684</v>
      </c>
      <c r="C167" s="2427"/>
    </row>
    <row r="168" spans="1:3" s="1301" customFormat="1" ht="15.75" hidden="1" thickBot="1" x14ac:dyDescent="0.3">
      <c r="A168" s="98" t="s">
        <v>622</v>
      </c>
      <c r="B168" s="2428" t="s">
        <v>689</v>
      </c>
      <c r="C168" s="2429"/>
    </row>
    <row r="169" spans="1:3" s="1301" customFormat="1" ht="15.75" hidden="1" thickBot="1" x14ac:dyDescent="0.3">
      <c r="A169" s="2127" t="s">
        <v>664</v>
      </c>
      <c r="B169" s="2128"/>
      <c r="C169" s="2129"/>
    </row>
    <row r="170" spans="1:3" s="1301" customFormat="1" hidden="1" x14ac:dyDescent="0.25">
      <c r="A170" s="99" t="s">
        <v>560</v>
      </c>
      <c r="B170" s="2432" t="s">
        <v>690</v>
      </c>
      <c r="C170" s="2433"/>
    </row>
    <row r="171" spans="1:3" s="1301" customFormat="1" hidden="1" x14ac:dyDescent="0.25">
      <c r="A171" s="100" t="s">
        <v>621</v>
      </c>
      <c r="B171" s="2426" t="s">
        <v>684</v>
      </c>
      <c r="C171" s="2427"/>
    </row>
    <row r="172" spans="1:3" s="1301" customFormat="1" ht="15.75" hidden="1" thickBot="1" x14ac:dyDescent="0.3">
      <c r="A172" s="103" t="s">
        <v>622</v>
      </c>
      <c r="B172" s="2428" t="s">
        <v>691</v>
      </c>
      <c r="C172" s="2429"/>
    </row>
    <row r="173" spans="1:3" s="197" customFormat="1" ht="16.5" hidden="1" thickBot="1" x14ac:dyDescent="0.3">
      <c r="A173" s="2410" t="s">
        <v>139</v>
      </c>
      <c r="B173" s="2411"/>
      <c r="C173" s="2412"/>
    </row>
    <row r="174" spans="1:3" s="197" customFormat="1" ht="15.75" hidden="1" thickBot="1" x14ac:dyDescent="0.3">
      <c r="A174" s="200"/>
      <c r="B174" s="198" t="s">
        <v>271</v>
      </c>
      <c r="C174" s="199" t="s">
        <v>272</v>
      </c>
    </row>
    <row r="175" spans="1:3" s="197" customFormat="1" ht="15.75" hidden="1" thickBot="1" x14ac:dyDescent="0.3">
      <c r="A175" s="2127" t="s">
        <v>661</v>
      </c>
      <c r="B175" s="2128"/>
      <c r="C175" s="2129"/>
    </row>
    <row r="176" spans="1:3" s="197" customFormat="1" hidden="1" x14ac:dyDescent="0.25">
      <c r="A176" s="102" t="s">
        <v>575</v>
      </c>
      <c r="B176" s="1761">
        <v>825</v>
      </c>
      <c r="C176" s="716">
        <f>SUM(B176/B180)</f>
        <v>0.61613144137415987</v>
      </c>
    </row>
    <row r="177" spans="1:7" s="197" customFormat="1" hidden="1" x14ac:dyDescent="0.25">
      <c r="A177" s="100" t="s">
        <v>576</v>
      </c>
      <c r="B177" s="1779">
        <v>30</v>
      </c>
      <c r="C177" s="716">
        <f>SUM(B177/B180)</f>
        <v>2.2404779686333084E-2</v>
      </c>
    </row>
    <row r="178" spans="1:7" s="197" customFormat="1" hidden="1" x14ac:dyDescent="0.25">
      <c r="A178" s="100" t="s">
        <v>577</v>
      </c>
      <c r="B178" s="1779">
        <v>477</v>
      </c>
      <c r="C178" s="716">
        <f>SUM(B178/B180)</f>
        <v>0.35623599701269604</v>
      </c>
    </row>
    <row r="179" spans="1:7" s="197" customFormat="1" ht="15.75" hidden="1" thickBot="1" x14ac:dyDescent="0.3">
      <c r="A179" s="101" t="s">
        <v>578</v>
      </c>
      <c r="B179" s="486">
        <v>7</v>
      </c>
      <c r="C179" s="596">
        <f>SUM(B179/B180)</f>
        <v>5.2277819268110532E-3</v>
      </c>
    </row>
    <row r="180" spans="1:7" s="197" customFormat="1" ht="16.5" hidden="1" thickTop="1" thickBot="1" x14ac:dyDescent="0.3">
      <c r="A180" s="125" t="s">
        <v>132</v>
      </c>
      <c r="B180" s="487">
        <f>SUM(B176:B179)</f>
        <v>1339</v>
      </c>
      <c r="C180" s="1389">
        <f>SUM(C176:C179)</f>
        <v>1</v>
      </c>
    </row>
    <row r="181" spans="1:7" s="197" customFormat="1" ht="15.75" hidden="1" thickBot="1" x14ac:dyDescent="0.3">
      <c r="A181" s="2127" t="s">
        <v>662</v>
      </c>
      <c r="B181" s="2128"/>
      <c r="C181" s="2129"/>
    </row>
    <row r="182" spans="1:7" s="197" customFormat="1" hidden="1" x14ac:dyDescent="0.25">
      <c r="A182" s="102" t="s">
        <v>580</v>
      </c>
      <c r="B182" s="1761">
        <v>700</v>
      </c>
      <c r="C182" s="716">
        <f>SUM(B182/B185)</f>
        <v>0.52277819268110526</v>
      </c>
    </row>
    <row r="183" spans="1:7" s="197" customFormat="1" hidden="1" x14ac:dyDescent="0.25">
      <c r="A183" s="100" t="s">
        <v>581</v>
      </c>
      <c r="B183" s="1779">
        <v>64</v>
      </c>
      <c r="C183" s="716">
        <f>SUM(B183/B185)</f>
        <v>4.7796863330843917E-2</v>
      </c>
    </row>
    <row r="184" spans="1:7" s="197" customFormat="1" ht="15.75" hidden="1" thickBot="1" x14ac:dyDescent="0.3">
      <c r="A184" s="101" t="s">
        <v>582</v>
      </c>
      <c r="B184" s="486">
        <v>575</v>
      </c>
      <c r="C184" s="596">
        <f>SUM(B184/B185)</f>
        <v>0.42942494398805081</v>
      </c>
    </row>
    <row r="185" spans="1:7" s="197" customFormat="1" ht="16.5" hidden="1" thickTop="1" thickBot="1" x14ac:dyDescent="0.3">
      <c r="A185" s="123" t="s">
        <v>132</v>
      </c>
      <c r="B185" s="487">
        <f>SUM(B182:B184)</f>
        <v>1339</v>
      </c>
      <c r="C185" s="1389">
        <f>SUM(C182:C184)</f>
        <v>1</v>
      </c>
    </row>
    <row r="186" spans="1:7" s="197" customFormat="1" ht="15.75" hidden="1" thickBot="1" x14ac:dyDescent="0.3">
      <c r="A186" s="2127" t="s">
        <v>663</v>
      </c>
      <c r="B186" s="2128"/>
      <c r="C186" s="2129"/>
    </row>
    <row r="187" spans="1:7" s="197" customFormat="1" hidden="1" x14ac:dyDescent="0.25">
      <c r="A187" s="1781" t="s">
        <v>560</v>
      </c>
      <c r="B187" s="2430" t="s">
        <v>676</v>
      </c>
      <c r="C187" s="2431"/>
    </row>
    <row r="188" spans="1:7" s="197" customFormat="1" hidden="1" x14ac:dyDescent="0.25">
      <c r="A188" s="94" t="s">
        <v>621</v>
      </c>
      <c r="B188" s="2426" t="s">
        <v>684</v>
      </c>
      <c r="C188" s="2427"/>
      <c r="D188" s="1301"/>
      <c r="E188" s="1301"/>
      <c r="F188" s="1301"/>
      <c r="G188" s="1301"/>
    </row>
    <row r="189" spans="1:7" s="197" customFormat="1" ht="15.75" hidden="1" thickBot="1" x14ac:dyDescent="0.3">
      <c r="A189" s="98" t="s">
        <v>622</v>
      </c>
      <c r="B189" s="2428" t="s">
        <v>692</v>
      </c>
      <c r="C189" s="2429"/>
      <c r="D189" s="1301"/>
      <c r="E189" s="1301"/>
      <c r="F189" s="1301"/>
      <c r="G189" s="1301"/>
    </row>
    <row r="190" spans="1:7" s="197" customFormat="1" ht="15.75" hidden="1" thickBot="1" x14ac:dyDescent="0.3">
      <c r="A190" s="2127" t="s">
        <v>664</v>
      </c>
      <c r="B190" s="2128"/>
      <c r="C190" s="2129"/>
      <c r="D190" s="1301"/>
      <c r="E190" s="1307"/>
      <c r="F190" s="1308"/>
      <c r="G190" s="1308"/>
    </row>
    <row r="191" spans="1:7" s="197" customFormat="1" hidden="1" x14ac:dyDescent="0.25">
      <c r="A191" s="99" t="s">
        <v>560</v>
      </c>
      <c r="B191" s="2432" t="s">
        <v>693</v>
      </c>
      <c r="C191" s="2433"/>
      <c r="D191" s="1301"/>
      <c r="E191" s="1301"/>
      <c r="F191" s="1301"/>
      <c r="G191" s="1301"/>
    </row>
    <row r="192" spans="1:7" s="197" customFormat="1" hidden="1" x14ac:dyDescent="0.25">
      <c r="A192" s="100" t="s">
        <v>621</v>
      </c>
      <c r="B192" s="2426" t="s">
        <v>694</v>
      </c>
      <c r="C192" s="2427"/>
      <c r="D192" s="1301"/>
      <c r="E192" s="1301"/>
      <c r="F192" s="1301"/>
      <c r="G192" s="1301"/>
    </row>
    <row r="193" spans="1:7" s="197" customFormat="1" ht="15.75" hidden="1" thickBot="1" x14ac:dyDescent="0.3">
      <c r="A193" s="103" t="s">
        <v>622</v>
      </c>
      <c r="B193" s="2428" t="s">
        <v>695</v>
      </c>
      <c r="C193" s="2429"/>
      <c r="D193" s="1301"/>
      <c r="E193" s="1301"/>
      <c r="F193" s="1301"/>
      <c r="G193" s="1301"/>
    </row>
    <row r="194" spans="1:7" s="197" customFormat="1" ht="16.5" hidden="1" thickBot="1" x14ac:dyDescent="0.3">
      <c r="A194" s="2410" t="s">
        <v>184</v>
      </c>
      <c r="B194" s="2411"/>
      <c r="C194" s="2412"/>
      <c r="D194" s="1301"/>
      <c r="E194" s="1301"/>
      <c r="F194" s="1301"/>
      <c r="G194" s="1301"/>
    </row>
    <row r="195" spans="1:7" s="197" customFormat="1" ht="15.75" hidden="1" thickBot="1" x14ac:dyDescent="0.3">
      <c r="A195" s="200"/>
      <c r="B195" s="198" t="s">
        <v>271</v>
      </c>
      <c r="C195" s="199" t="s">
        <v>272</v>
      </c>
      <c r="D195" s="1301"/>
      <c r="E195" s="1301"/>
      <c r="F195" s="1301"/>
      <c r="G195" s="1301"/>
    </row>
    <row r="196" spans="1:7" s="197" customFormat="1" ht="15.75" hidden="1" thickBot="1" x14ac:dyDescent="0.3">
      <c r="A196" s="2127" t="s">
        <v>696</v>
      </c>
      <c r="B196" s="2128"/>
      <c r="C196" s="2129"/>
      <c r="D196" s="1301"/>
      <c r="E196" s="1301"/>
      <c r="F196" s="1301"/>
      <c r="G196" s="1301"/>
    </row>
    <row r="197" spans="1:7" s="197" customFormat="1" hidden="1" x14ac:dyDescent="0.25">
      <c r="A197" s="102" t="s">
        <v>575</v>
      </c>
      <c r="B197" s="1119">
        <v>1047</v>
      </c>
      <c r="C197" s="322">
        <f>SUM(B197/B201)</f>
        <v>0.62321428571428572</v>
      </c>
      <c r="D197" s="1301"/>
      <c r="E197" s="1301"/>
      <c r="F197" s="1301"/>
      <c r="G197" s="1301"/>
    </row>
    <row r="198" spans="1:7" s="197" customFormat="1" hidden="1" x14ac:dyDescent="0.25">
      <c r="A198" s="100" t="s">
        <v>576</v>
      </c>
      <c r="B198" s="941">
        <v>37</v>
      </c>
      <c r="C198" s="322">
        <f>SUM(B198/B201)</f>
        <v>2.2023809523809525E-2</v>
      </c>
      <c r="D198" s="1301"/>
      <c r="E198" s="1301"/>
      <c r="F198" s="1301"/>
      <c r="G198" s="1301"/>
    </row>
    <row r="199" spans="1:7" s="197" customFormat="1" hidden="1" x14ac:dyDescent="0.25">
      <c r="A199" s="100" t="s">
        <v>577</v>
      </c>
      <c r="B199" s="941">
        <v>591</v>
      </c>
      <c r="C199" s="322">
        <f>SUM(B199/B201)</f>
        <v>0.35178571428571431</v>
      </c>
      <c r="D199" s="1301"/>
      <c r="E199" s="1301"/>
      <c r="F199" s="1301"/>
      <c r="G199" s="1301"/>
    </row>
    <row r="200" spans="1:7" s="197" customFormat="1" ht="15.75" hidden="1" thickBot="1" x14ac:dyDescent="0.3">
      <c r="A200" s="101" t="s">
        <v>578</v>
      </c>
      <c r="B200" s="1122">
        <v>5</v>
      </c>
      <c r="C200" s="320">
        <f>SUM(B200/B201)</f>
        <v>2.976190476190476E-3</v>
      </c>
      <c r="D200" s="1301"/>
      <c r="E200" s="1301"/>
      <c r="F200" s="1301"/>
      <c r="G200" s="1301"/>
    </row>
    <row r="201" spans="1:7" s="197" customFormat="1" ht="16.5" hidden="1" thickTop="1" thickBot="1" x14ac:dyDescent="0.3">
      <c r="A201" s="125" t="s">
        <v>132</v>
      </c>
      <c r="B201" s="487">
        <f>SUM(B197:B200)</f>
        <v>1680</v>
      </c>
      <c r="C201" s="202">
        <f>SUM(C197:C200)</f>
        <v>1</v>
      </c>
      <c r="D201" s="1301"/>
      <c r="E201" s="1301"/>
      <c r="F201" s="1301"/>
      <c r="G201" s="1301"/>
    </row>
    <row r="202" spans="1:7" s="197" customFormat="1" ht="15.75" hidden="1" thickBot="1" x14ac:dyDescent="0.3">
      <c r="A202" s="2127" t="s">
        <v>697</v>
      </c>
      <c r="B202" s="2128"/>
      <c r="C202" s="2129"/>
      <c r="D202" s="1301"/>
      <c r="E202" s="1301"/>
      <c r="F202" s="1301"/>
      <c r="G202" s="1301"/>
    </row>
    <row r="203" spans="1:7" s="197" customFormat="1" hidden="1" x14ac:dyDescent="0.25">
      <c r="A203" s="102" t="s">
        <v>580</v>
      </c>
      <c r="B203" s="1119">
        <v>922</v>
      </c>
      <c r="C203" s="322">
        <f>SUM(B203/B206)</f>
        <v>0.54880952380952386</v>
      </c>
      <c r="D203" s="1301"/>
      <c r="E203" s="1301"/>
      <c r="F203" s="1301"/>
      <c r="G203" s="1301"/>
    </row>
    <row r="204" spans="1:7" s="197" customFormat="1" hidden="1" x14ac:dyDescent="0.25">
      <c r="A204" s="100" t="s">
        <v>581</v>
      </c>
      <c r="B204" s="941">
        <v>78</v>
      </c>
      <c r="C204" s="322">
        <f>SUM(B204/B206)</f>
        <v>4.642857142857143E-2</v>
      </c>
    </row>
    <row r="205" spans="1:7" s="197" customFormat="1" ht="15.75" hidden="1" thickBot="1" x14ac:dyDescent="0.3">
      <c r="A205" s="101" t="s">
        <v>582</v>
      </c>
      <c r="B205" s="1122">
        <v>680</v>
      </c>
      <c r="C205" s="320">
        <f>SUM(B205/B206)</f>
        <v>0.40476190476190477</v>
      </c>
    </row>
    <row r="206" spans="1:7" s="197" customFormat="1" ht="16.5" hidden="1" thickTop="1" thickBot="1" x14ac:dyDescent="0.3">
      <c r="A206" s="123" t="s">
        <v>132</v>
      </c>
      <c r="B206" s="204">
        <f>SUM(B203:B205)</f>
        <v>1680</v>
      </c>
      <c r="C206" s="202">
        <f>SUM(C203:C205)</f>
        <v>1</v>
      </c>
    </row>
    <row r="207" spans="1:7" s="197" customFormat="1" ht="15.75" hidden="1" thickBot="1" x14ac:dyDescent="0.3">
      <c r="A207" s="2127" t="s">
        <v>698</v>
      </c>
      <c r="B207" s="2128"/>
      <c r="C207" s="2129"/>
    </row>
    <row r="208" spans="1:7" s="197" customFormat="1" hidden="1" x14ac:dyDescent="0.25">
      <c r="A208" s="1781" t="s">
        <v>560</v>
      </c>
      <c r="B208" s="2442" t="s">
        <v>676</v>
      </c>
      <c r="C208" s="2443"/>
    </row>
    <row r="209" spans="1:3" s="197" customFormat="1" hidden="1" x14ac:dyDescent="0.25">
      <c r="A209" s="94" t="s">
        <v>621</v>
      </c>
      <c r="B209" s="2444" t="s">
        <v>684</v>
      </c>
      <c r="C209" s="2445"/>
    </row>
    <row r="210" spans="1:3" s="197" customFormat="1" ht="15.75" hidden="1" thickBot="1" x14ac:dyDescent="0.3">
      <c r="A210" s="98" t="s">
        <v>622</v>
      </c>
      <c r="B210" s="2446" t="s">
        <v>673</v>
      </c>
      <c r="C210" s="2447"/>
    </row>
    <row r="211" spans="1:3" s="197" customFormat="1" ht="15.75" hidden="1" thickBot="1" x14ac:dyDescent="0.3">
      <c r="A211" s="2127" t="s">
        <v>699</v>
      </c>
      <c r="B211" s="2128"/>
      <c r="C211" s="2129"/>
    </row>
    <row r="212" spans="1:3" s="197" customFormat="1" hidden="1" x14ac:dyDescent="0.25">
      <c r="A212" s="99" t="s">
        <v>560</v>
      </c>
      <c r="B212" s="2448" t="s">
        <v>690</v>
      </c>
      <c r="C212" s="2449"/>
    </row>
    <row r="213" spans="1:3" s="197" customFormat="1" hidden="1" x14ac:dyDescent="0.25">
      <c r="A213" s="100" t="s">
        <v>621</v>
      </c>
      <c r="B213" s="2444" t="s">
        <v>700</v>
      </c>
      <c r="C213" s="2445"/>
    </row>
    <row r="214" spans="1:3" s="197" customFormat="1" ht="15.75" hidden="1" thickBot="1" x14ac:dyDescent="0.3">
      <c r="A214" s="103" t="s">
        <v>622</v>
      </c>
      <c r="B214" s="2446" t="s">
        <v>695</v>
      </c>
      <c r="C214" s="2447"/>
    </row>
    <row r="215" spans="1:3" s="197" customFormat="1" ht="16.5" hidden="1" thickBot="1" x14ac:dyDescent="0.3">
      <c r="A215" s="2410" t="s">
        <v>141</v>
      </c>
      <c r="B215" s="2411"/>
      <c r="C215" s="2412"/>
    </row>
    <row r="216" spans="1:3" s="197" customFormat="1" ht="15.75" hidden="1" thickBot="1" x14ac:dyDescent="0.3">
      <c r="A216" s="200"/>
      <c r="B216" s="198" t="s">
        <v>271</v>
      </c>
      <c r="C216" s="199" t="s">
        <v>272</v>
      </c>
    </row>
    <row r="217" spans="1:3" s="197" customFormat="1" ht="15.75" hidden="1" thickBot="1" x14ac:dyDescent="0.3">
      <c r="A217" s="2127" t="s">
        <v>661</v>
      </c>
      <c r="B217" s="2128"/>
      <c r="C217" s="2129"/>
    </row>
    <row r="218" spans="1:3" s="197" customFormat="1" hidden="1" x14ac:dyDescent="0.25">
      <c r="A218" s="102" t="s">
        <v>575</v>
      </c>
      <c r="B218" s="1119">
        <v>960</v>
      </c>
      <c r="C218" s="322">
        <f>SUM(B218/B222)</f>
        <v>0.625</v>
      </c>
    </row>
    <row r="219" spans="1:3" s="197" customFormat="1" hidden="1" x14ac:dyDescent="0.25">
      <c r="A219" s="100" t="s">
        <v>576</v>
      </c>
      <c r="B219" s="941">
        <v>56</v>
      </c>
      <c r="C219" s="322">
        <f>SUM(B219/B222)</f>
        <v>3.6458333333333336E-2</v>
      </c>
    </row>
    <row r="220" spans="1:3" s="197" customFormat="1" hidden="1" x14ac:dyDescent="0.25">
      <c r="A220" s="100" t="s">
        <v>577</v>
      </c>
      <c r="B220" s="941">
        <v>510</v>
      </c>
      <c r="C220" s="322">
        <f>SUM(B220/B222)</f>
        <v>0.33203125</v>
      </c>
    </row>
    <row r="221" spans="1:3" s="197" customFormat="1" ht="15.75" hidden="1" thickBot="1" x14ac:dyDescent="0.3">
      <c r="A221" s="101" t="s">
        <v>578</v>
      </c>
      <c r="B221" s="1122">
        <v>10</v>
      </c>
      <c r="C221" s="320">
        <f>SUM(B221/B222)</f>
        <v>6.510416666666667E-3</v>
      </c>
    </row>
    <row r="222" spans="1:3" s="197" customFormat="1" ht="16.5" hidden="1" thickTop="1" thickBot="1" x14ac:dyDescent="0.3">
      <c r="A222" s="125" t="s">
        <v>132</v>
      </c>
      <c r="B222" s="487">
        <f>SUM(B218:B221)</f>
        <v>1536</v>
      </c>
      <c r="C222" s="202">
        <f>SUM(C218:C221)</f>
        <v>1</v>
      </c>
    </row>
    <row r="223" spans="1:3" s="197" customFormat="1" ht="15.75" hidden="1" thickBot="1" x14ac:dyDescent="0.3">
      <c r="A223" s="2127" t="s">
        <v>662</v>
      </c>
      <c r="B223" s="2128"/>
      <c r="C223" s="2129"/>
    </row>
    <row r="224" spans="1:3" s="197" customFormat="1" hidden="1" x14ac:dyDescent="0.25">
      <c r="A224" s="102" t="s">
        <v>580</v>
      </c>
      <c r="B224" s="1119">
        <v>833</v>
      </c>
      <c r="C224" s="322">
        <f>SUM(B224/B227)</f>
        <v>0.54231770833333337</v>
      </c>
    </row>
    <row r="225" spans="1:3" s="197" customFormat="1" hidden="1" x14ac:dyDescent="0.25">
      <c r="A225" s="100" t="s">
        <v>581</v>
      </c>
      <c r="B225" s="941">
        <v>66</v>
      </c>
      <c r="C225" s="322">
        <f>SUM(B225/B227)</f>
        <v>4.296875E-2</v>
      </c>
    </row>
    <row r="226" spans="1:3" s="197" customFormat="1" ht="15.75" hidden="1" thickBot="1" x14ac:dyDescent="0.3">
      <c r="A226" s="101" t="s">
        <v>582</v>
      </c>
      <c r="B226" s="1122">
        <v>637</v>
      </c>
      <c r="C226" s="320">
        <f>SUM(B226/B227)</f>
        <v>0.41471354166666669</v>
      </c>
    </row>
    <row r="227" spans="1:3" s="197" customFormat="1" ht="16.5" hidden="1" thickTop="1" thickBot="1" x14ac:dyDescent="0.3">
      <c r="A227" s="123" t="s">
        <v>132</v>
      </c>
      <c r="B227" s="204">
        <f>SUM(B224:B226)</f>
        <v>1536</v>
      </c>
      <c r="C227" s="202">
        <f>SUM(C224:C226)</f>
        <v>1</v>
      </c>
    </row>
    <row r="228" spans="1:3" s="197" customFormat="1" ht="15.75" hidden="1" thickBot="1" x14ac:dyDescent="0.3">
      <c r="A228" s="2127" t="s">
        <v>663</v>
      </c>
      <c r="B228" s="2128"/>
      <c r="C228" s="2129"/>
    </row>
    <row r="229" spans="1:3" s="197" customFormat="1" hidden="1" x14ac:dyDescent="0.25">
      <c r="A229" s="1781" t="s">
        <v>560</v>
      </c>
      <c r="B229" s="2442" t="s">
        <v>676</v>
      </c>
      <c r="C229" s="2443"/>
    </row>
    <row r="230" spans="1:3" s="197" customFormat="1" hidden="1" x14ac:dyDescent="0.25">
      <c r="A230" s="94" t="s">
        <v>621</v>
      </c>
      <c r="B230" s="2444" t="s">
        <v>684</v>
      </c>
      <c r="C230" s="2445"/>
    </row>
    <row r="231" spans="1:3" s="197" customFormat="1" ht="15.75" hidden="1" thickBot="1" x14ac:dyDescent="0.3">
      <c r="A231" s="98" t="s">
        <v>622</v>
      </c>
      <c r="B231" s="2446" t="s">
        <v>701</v>
      </c>
      <c r="C231" s="2447"/>
    </row>
    <row r="232" spans="1:3" s="197" customFormat="1" ht="15.75" hidden="1" thickBot="1" x14ac:dyDescent="0.3">
      <c r="A232" s="2127" t="s">
        <v>664</v>
      </c>
      <c r="B232" s="2128"/>
      <c r="C232" s="2129"/>
    </row>
    <row r="233" spans="1:3" s="197" customFormat="1" hidden="1" x14ac:dyDescent="0.25">
      <c r="A233" s="99" t="s">
        <v>560</v>
      </c>
      <c r="B233" s="2448" t="s">
        <v>690</v>
      </c>
      <c r="C233" s="2449"/>
    </row>
    <row r="234" spans="1:3" s="197" customFormat="1" hidden="1" x14ac:dyDescent="0.25">
      <c r="A234" s="100" t="s">
        <v>621</v>
      </c>
      <c r="B234" s="2444" t="s">
        <v>702</v>
      </c>
      <c r="C234" s="2445"/>
    </row>
    <row r="235" spans="1:3" s="197" customFormat="1" ht="15.75" hidden="1" thickBot="1" x14ac:dyDescent="0.3">
      <c r="A235" s="103" t="s">
        <v>622</v>
      </c>
      <c r="B235" s="2446" t="s">
        <v>703</v>
      </c>
      <c r="C235" s="2447"/>
    </row>
    <row r="236" spans="1:3" s="197" customFormat="1" ht="16.5" hidden="1" thickBot="1" x14ac:dyDescent="0.3">
      <c r="A236" s="2410" t="s">
        <v>250</v>
      </c>
      <c r="B236" s="2411"/>
      <c r="C236" s="2412"/>
    </row>
    <row r="237" spans="1:3" s="197" customFormat="1" ht="15.75" hidden="1" thickBot="1" x14ac:dyDescent="0.3">
      <c r="A237" s="200"/>
      <c r="B237" s="198" t="s">
        <v>271</v>
      </c>
      <c r="C237" s="199" t="s">
        <v>272</v>
      </c>
    </row>
    <row r="238" spans="1:3" s="197" customFormat="1" ht="15.75" hidden="1" thickBot="1" x14ac:dyDescent="0.3">
      <c r="A238" s="2127" t="s">
        <v>661</v>
      </c>
      <c r="B238" s="2128"/>
      <c r="C238" s="2129"/>
    </row>
    <row r="239" spans="1:3" s="197" customFormat="1" hidden="1" x14ac:dyDescent="0.25">
      <c r="A239" s="102" t="s">
        <v>575</v>
      </c>
      <c r="B239" s="1761">
        <v>1234</v>
      </c>
      <c r="C239" s="322">
        <f>SUM(B239/B243)</f>
        <v>0.62072434607645877</v>
      </c>
    </row>
    <row r="240" spans="1:3" s="197" customFormat="1" hidden="1" x14ac:dyDescent="0.25">
      <c r="A240" s="100" t="s">
        <v>576</v>
      </c>
      <c r="B240" s="1779">
        <v>52</v>
      </c>
      <c r="C240" s="322">
        <f>SUM(B240/B243)</f>
        <v>2.6156941649899398E-2</v>
      </c>
    </row>
    <row r="241" spans="1:3" s="197" customFormat="1" hidden="1" x14ac:dyDescent="0.25">
      <c r="A241" s="100" t="s">
        <v>577</v>
      </c>
      <c r="B241" s="1779">
        <v>682</v>
      </c>
      <c r="C241" s="322">
        <f>SUM(B241/B243)</f>
        <v>0.34305835010060365</v>
      </c>
    </row>
    <row r="242" spans="1:3" s="197" customFormat="1" ht="15.75" hidden="1" thickBot="1" x14ac:dyDescent="0.3">
      <c r="A242" s="101" t="s">
        <v>578</v>
      </c>
      <c r="B242" s="486">
        <v>20</v>
      </c>
      <c r="C242" s="320">
        <f>SUM(B242/B243)</f>
        <v>1.0060362173038229E-2</v>
      </c>
    </row>
    <row r="243" spans="1:3" s="197" customFormat="1" ht="16.5" hidden="1" thickTop="1" thickBot="1" x14ac:dyDescent="0.3">
      <c r="A243" s="125" t="s">
        <v>132</v>
      </c>
      <c r="B243" s="487">
        <f>SUM(B239:B242)</f>
        <v>1988</v>
      </c>
      <c r="C243" s="202">
        <f>SUM(C239:C242)</f>
        <v>1</v>
      </c>
    </row>
    <row r="244" spans="1:3" s="197" customFormat="1" ht="15.75" hidden="1" thickBot="1" x14ac:dyDescent="0.3">
      <c r="A244" s="2127" t="s">
        <v>662</v>
      </c>
      <c r="B244" s="2128"/>
      <c r="C244" s="2129"/>
    </row>
    <row r="245" spans="1:3" s="197" customFormat="1" hidden="1" x14ac:dyDescent="0.25">
      <c r="A245" s="102" t="s">
        <v>580</v>
      </c>
      <c r="B245" s="1761">
        <v>1168</v>
      </c>
      <c r="C245" s="322">
        <v>0.58699999999999997</v>
      </c>
    </row>
    <row r="246" spans="1:3" s="197" customFormat="1" hidden="1" x14ac:dyDescent="0.25">
      <c r="A246" s="100" t="s">
        <v>581</v>
      </c>
      <c r="B246" s="1779">
        <v>73</v>
      </c>
      <c r="C246" s="322">
        <f>SUM(B246/B248)</f>
        <v>3.6720321931589535E-2</v>
      </c>
    </row>
    <row r="247" spans="1:3" s="197" customFormat="1" ht="15.75" hidden="1" thickBot="1" x14ac:dyDescent="0.3">
      <c r="A247" s="101" t="s">
        <v>582</v>
      </c>
      <c r="B247" s="486">
        <v>747</v>
      </c>
      <c r="C247" s="320">
        <f>SUM(B247/B248)</f>
        <v>0.37575452716297786</v>
      </c>
    </row>
    <row r="248" spans="1:3" s="197" customFormat="1" ht="16.5" hidden="1" thickTop="1" thickBot="1" x14ac:dyDescent="0.3">
      <c r="A248" s="123" t="s">
        <v>132</v>
      </c>
      <c r="B248" s="204">
        <f>SUM(B245:B247)</f>
        <v>1988</v>
      </c>
      <c r="C248" s="202">
        <f>SUM(C245:C247)</f>
        <v>0.99947484909456741</v>
      </c>
    </row>
    <row r="249" spans="1:3" s="197" customFormat="1" ht="15.75" hidden="1" thickBot="1" x14ac:dyDescent="0.3">
      <c r="A249" s="2127" t="s">
        <v>663</v>
      </c>
      <c r="B249" s="2128"/>
      <c r="C249" s="2129"/>
    </row>
    <row r="250" spans="1:3" s="197" customFormat="1" hidden="1" x14ac:dyDescent="0.25">
      <c r="A250" s="1781" t="s">
        <v>560</v>
      </c>
      <c r="B250" s="2430" t="s">
        <v>676</v>
      </c>
      <c r="C250" s="2431"/>
    </row>
    <row r="251" spans="1:3" s="197" customFormat="1" hidden="1" x14ac:dyDescent="0.25">
      <c r="A251" s="94" t="s">
        <v>621</v>
      </c>
      <c r="B251" s="2426" t="s">
        <v>684</v>
      </c>
      <c r="C251" s="2427"/>
    </row>
    <row r="252" spans="1:3" s="197" customFormat="1" ht="15.75" hidden="1" thickBot="1" x14ac:dyDescent="0.3">
      <c r="A252" s="98" t="s">
        <v>622</v>
      </c>
      <c r="B252" s="2428" t="s">
        <v>701</v>
      </c>
      <c r="C252" s="2429"/>
    </row>
    <row r="253" spans="1:3" s="197" customFormat="1" ht="15.75" hidden="1" thickBot="1" x14ac:dyDescent="0.3">
      <c r="A253" s="2127" t="s">
        <v>664</v>
      </c>
      <c r="B253" s="2128"/>
      <c r="C253" s="2129"/>
    </row>
    <row r="254" spans="1:3" s="197" customFormat="1" hidden="1" x14ac:dyDescent="0.25">
      <c r="A254" s="99" t="s">
        <v>560</v>
      </c>
      <c r="B254" s="2432" t="s">
        <v>690</v>
      </c>
      <c r="C254" s="2433"/>
    </row>
    <row r="255" spans="1:3" s="197" customFormat="1" hidden="1" x14ac:dyDescent="0.25">
      <c r="A255" s="100" t="s">
        <v>621</v>
      </c>
      <c r="B255" s="2426" t="s">
        <v>684</v>
      </c>
      <c r="C255" s="2427"/>
    </row>
    <row r="256" spans="1:3" s="197" customFormat="1" ht="15.75" hidden="1" thickBot="1" x14ac:dyDescent="0.3">
      <c r="A256" s="103" t="s">
        <v>622</v>
      </c>
      <c r="B256" s="2428" t="s">
        <v>704</v>
      </c>
      <c r="C256" s="2429"/>
    </row>
    <row r="257" spans="1:3" ht="15.75" hidden="1" thickBot="1" x14ac:dyDescent="0.3">
      <c r="A257" s="1301"/>
      <c r="B257" s="1301"/>
      <c r="C257" s="1301"/>
    </row>
    <row r="258" spans="1:3" s="197" customFormat="1" ht="19.5" hidden="1" thickBot="1" x14ac:dyDescent="0.35">
      <c r="A258" s="2194" t="s">
        <v>660</v>
      </c>
      <c r="B258" s="2195"/>
      <c r="C258" s="2196"/>
    </row>
    <row r="259" spans="1:3" s="197" customFormat="1" ht="16.5" hidden="1" thickBot="1" x14ac:dyDescent="0.3">
      <c r="A259" s="2410" t="s">
        <v>253</v>
      </c>
      <c r="B259" s="2411"/>
      <c r="C259" s="2412"/>
    </row>
    <row r="260" spans="1:3" s="197" customFormat="1" ht="15.75" hidden="1" thickBot="1" x14ac:dyDescent="0.3">
      <c r="A260" s="200"/>
      <c r="B260" s="198" t="s">
        <v>271</v>
      </c>
      <c r="C260" s="199" t="s">
        <v>272</v>
      </c>
    </row>
    <row r="261" spans="1:3" s="197" customFormat="1" ht="15.75" hidden="1" thickBot="1" x14ac:dyDescent="0.3">
      <c r="A261" s="2127" t="s">
        <v>661</v>
      </c>
      <c r="B261" s="2128"/>
      <c r="C261" s="2129"/>
    </row>
    <row r="262" spans="1:3" s="197" customFormat="1" hidden="1" x14ac:dyDescent="0.25">
      <c r="A262" s="102" t="s">
        <v>575</v>
      </c>
      <c r="B262" s="1761">
        <v>1082</v>
      </c>
      <c r="C262" s="322">
        <f>SUM(B262/B266)</f>
        <v>0.60957746478873243</v>
      </c>
    </row>
    <row r="263" spans="1:3" s="197" customFormat="1" hidden="1" x14ac:dyDescent="0.25">
      <c r="A263" s="100" t="s">
        <v>576</v>
      </c>
      <c r="B263" s="1779">
        <v>51</v>
      </c>
      <c r="C263" s="322">
        <f>SUM(B263/B266)</f>
        <v>2.8732394366197182E-2</v>
      </c>
    </row>
    <row r="264" spans="1:3" s="197" customFormat="1" hidden="1" x14ac:dyDescent="0.25">
      <c r="A264" s="100" t="s">
        <v>577</v>
      </c>
      <c r="B264" s="1779">
        <v>623</v>
      </c>
      <c r="C264" s="322">
        <f>SUM(B264/B266)</f>
        <v>0.35098591549295777</v>
      </c>
    </row>
    <row r="265" spans="1:3" s="197" customFormat="1" ht="15.75" hidden="1" thickBot="1" x14ac:dyDescent="0.3">
      <c r="A265" s="101" t="s">
        <v>578</v>
      </c>
      <c r="B265" s="486">
        <v>19</v>
      </c>
      <c r="C265" s="320">
        <v>0.01</v>
      </c>
    </row>
    <row r="266" spans="1:3" s="197" customFormat="1" ht="16.5" hidden="1" thickTop="1" thickBot="1" x14ac:dyDescent="0.3">
      <c r="A266" s="125" t="s">
        <v>132</v>
      </c>
      <c r="B266" s="487">
        <f>SUM(B262:B265)</f>
        <v>1775</v>
      </c>
      <c r="C266" s="202">
        <f>SUM(C262:C265)</f>
        <v>0.99929577464788744</v>
      </c>
    </row>
    <row r="267" spans="1:3" s="197" customFormat="1" ht="15.75" hidden="1" thickBot="1" x14ac:dyDescent="0.3">
      <c r="A267" s="2127" t="s">
        <v>662</v>
      </c>
      <c r="B267" s="2128"/>
      <c r="C267" s="2129"/>
    </row>
    <row r="268" spans="1:3" s="197" customFormat="1" hidden="1" x14ac:dyDescent="0.25">
      <c r="A268" s="102" t="s">
        <v>580</v>
      </c>
      <c r="B268" s="1761">
        <v>577</v>
      </c>
      <c r="C268" s="322">
        <f>SUM(B268/B271)</f>
        <v>0.32507042253521129</v>
      </c>
    </row>
    <row r="269" spans="1:3" s="197" customFormat="1" hidden="1" x14ac:dyDescent="0.25">
      <c r="A269" s="100" t="s">
        <v>581</v>
      </c>
      <c r="B269" s="1779">
        <v>837</v>
      </c>
      <c r="C269" s="322">
        <f>SUM(B269/B271)</f>
        <v>0.47154929577464788</v>
      </c>
    </row>
    <row r="270" spans="1:3" s="197" customFormat="1" ht="15.75" hidden="1" thickBot="1" x14ac:dyDescent="0.3">
      <c r="A270" s="101" t="s">
        <v>582</v>
      </c>
      <c r="B270" s="486">
        <v>361</v>
      </c>
      <c r="C270" s="320">
        <f>SUM(B270/B271)</f>
        <v>0.20338028169014086</v>
      </c>
    </row>
    <row r="271" spans="1:3" s="197" customFormat="1" ht="16.5" hidden="1" thickTop="1" thickBot="1" x14ac:dyDescent="0.3">
      <c r="A271" s="123" t="s">
        <v>132</v>
      </c>
      <c r="B271" s="204">
        <f>SUM(B268:B270)</f>
        <v>1775</v>
      </c>
      <c r="C271" s="202">
        <f>SUM(C268:C270)</f>
        <v>1</v>
      </c>
    </row>
    <row r="272" spans="1:3" s="197" customFormat="1" ht="15.75" hidden="1" thickBot="1" x14ac:dyDescent="0.3">
      <c r="A272" s="2127" t="s">
        <v>663</v>
      </c>
      <c r="B272" s="2128"/>
      <c r="C272" s="2129"/>
    </row>
    <row r="273" spans="1:3" s="197" customFormat="1" hidden="1" x14ac:dyDescent="0.25">
      <c r="A273" s="1781" t="s">
        <v>560</v>
      </c>
      <c r="B273" s="2430" t="s">
        <v>705</v>
      </c>
      <c r="C273" s="2431"/>
    </row>
    <row r="274" spans="1:3" s="197" customFormat="1" hidden="1" x14ac:dyDescent="0.25">
      <c r="A274" s="94" t="s">
        <v>621</v>
      </c>
      <c r="B274" s="2426" t="s">
        <v>684</v>
      </c>
      <c r="C274" s="2427"/>
    </row>
    <row r="275" spans="1:3" s="197" customFormat="1" ht="15.75" hidden="1" thickBot="1" x14ac:dyDescent="0.3">
      <c r="A275" s="98" t="s">
        <v>622</v>
      </c>
      <c r="B275" s="2428" t="s">
        <v>701</v>
      </c>
      <c r="C275" s="2429"/>
    </row>
    <row r="276" spans="1:3" s="197" customFormat="1" ht="15.75" hidden="1" thickBot="1" x14ac:dyDescent="0.3">
      <c r="A276" s="2127" t="s">
        <v>664</v>
      </c>
      <c r="B276" s="2128"/>
      <c r="C276" s="2129"/>
    </row>
    <row r="277" spans="1:3" s="197" customFormat="1" hidden="1" x14ac:dyDescent="0.25">
      <c r="A277" s="99" t="s">
        <v>560</v>
      </c>
      <c r="B277" s="2432" t="s">
        <v>706</v>
      </c>
      <c r="C277" s="2433"/>
    </row>
    <row r="278" spans="1:3" s="197" customFormat="1" hidden="1" x14ac:dyDescent="0.25">
      <c r="A278" s="100" t="s">
        <v>621</v>
      </c>
      <c r="B278" s="2426" t="s">
        <v>684</v>
      </c>
      <c r="C278" s="2427"/>
    </row>
    <row r="279" spans="1:3" s="197" customFormat="1" ht="15.75" hidden="1" thickBot="1" x14ac:dyDescent="0.3">
      <c r="A279" s="103" t="s">
        <v>622</v>
      </c>
      <c r="B279" s="2428" t="s">
        <v>707</v>
      </c>
      <c r="C279" s="2429"/>
    </row>
    <row r="280" spans="1:3" ht="26.45" customHeight="1" x14ac:dyDescent="0.25">
      <c r="A280" s="2416" t="s">
        <v>311</v>
      </c>
      <c r="B280" s="2417"/>
      <c r="C280" s="2417"/>
    </row>
  </sheetData>
  <sheetProtection algorithmName="SHA-512" hashValue="jOeXM1rTbTQCcDslVPSE6N15yc/sFMHnWM/mFzJs+E4Yh55oEWmQgur6gbDEEqkmoEa9IVnG3/mheP5QCcxIVw==" saltValue="bH/O4OIzXOBia+A2bw8P8g==" spinCount="100000" sheet="1" objects="1" scenarios="1"/>
  <mergeCells count="146">
    <mergeCell ref="B42:C42"/>
    <mergeCell ref="B43:C43"/>
    <mergeCell ref="A23:C23"/>
    <mergeCell ref="A25:C25"/>
    <mergeCell ref="A31:C31"/>
    <mergeCell ref="A36:C36"/>
    <mergeCell ref="B37:C37"/>
    <mergeCell ref="B38:C38"/>
    <mergeCell ref="B39:C39"/>
    <mergeCell ref="A40:C40"/>
    <mergeCell ref="B41:C41"/>
    <mergeCell ref="B104:C104"/>
    <mergeCell ref="B86:C86"/>
    <mergeCell ref="B87:C87"/>
    <mergeCell ref="A66:C66"/>
    <mergeCell ref="A68:C68"/>
    <mergeCell ref="A75:C75"/>
    <mergeCell ref="A80:C80"/>
    <mergeCell ref="B81:C81"/>
    <mergeCell ref="B82:C82"/>
    <mergeCell ref="B83:C83"/>
    <mergeCell ref="A84:C84"/>
    <mergeCell ref="B85:C85"/>
    <mergeCell ref="A280:C280"/>
    <mergeCell ref="B193:C193"/>
    <mergeCell ref="B188:C188"/>
    <mergeCell ref="B189:C189"/>
    <mergeCell ref="A190:C190"/>
    <mergeCell ref="B191:C191"/>
    <mergeCell ref="B192:C192"/>
    <mergeCell ref="B214:C214"/>
    <mergeCell ref="B209:C209"/>
    <mergeCell ref="B210:C210"/>
    <mergeCell ref="A211:C211"/>
    <mergeCell ref="B212:C212"/>
    <mergeCell ref="B213:C213"/>
    <mergeCell ref="B235:C235"/>
    <mergeCell ref="A194:C194"/>
    <mergeCell ref="A196:C196"/>
    <mergeCell ref="A202:C202"/>
    <mergeCell ref="A207:C207"/>
    <mergeCell ref="B208:C208"/>
    <mergeCell ref="A236:C236"/>
    <mergeCell ref="A238:C238"/>
    <mergeCell ref="A244:C244"/>
    <mergeCell ref="A249:C249"/>
    <mergeCell ref="A215:C215"/>
    <mergeCell ref="A173:C173"/>
    <mergeCell ref="A175:C175"/>
    <mergeCell ref="A181:C181"/>
    <mergeCell ref="A186:C186"/>
    <mergeCell ref="B187:C187"/>
    <mergeCell ref="A90:C90"/>
    <mergeCell ref="A1:C1"/>
    <mergeCell ref="A88:C88"/>
    <mergeCell ref="A106:C106"/>
    <mergeCell ref="A97:C97"/>
    <mergeCell ref="B107:C107"/>
    <mergeCell ref="B105:C105"/>
    <mergeCell ref="A102:C102"/>
    <mergeCell ref="B103:C103"/>
    <mergeCell ref="B108:C108"/>
    <mergeCell ref="B109:C109"/>
    <mergeCell ref="A152:C152"/>
    <mergeCell ref="A154:C154"/>
    <mergeCell ref="A160:C160"/>
    <mergeCell ref="A165:C165"/>
    <mergeCell ref="B166:C166"/>
    <mergeCell ref="B172:C172"/>
    <mergeCell ref="B167:C167"/>
    <mergeCell ref="B130:C130"/>
    <mergeCell ref="A217:C217"/>
    <mergeCell ref="A223:C223"/>
    <mergeCell ref="A228:C228"/>
    <mergeCell ref="B229:C229"/>
    <mergeCell ref="B230:C230"/>
    <mergeCell ref="B231:C231"/>
    <mergeCell ref="A232:C232"/>
    <mergeCell ref="B233:C233"/>
    <mergeCell ref="B234:C234"/>
    <mergeCell ref="B250:C250"/>
    <mergeCell ref="B251:C251"/>
    <mergeCell ref="B252:C252"/>
    <mergeCell ref="A253:C253"/>
    <mergeCell ref="B254:C254"/>
    <mergeCell ref="B255:C255"/>
    <mergeCell ref="B256:C256"/>
    <mergeCell ref="A258:C258"/>
    <mergeCell ref="A259:C259"/>
    <mergeCell ref="A261:C261"/>
    <mergeCell ref="A276:C276"/>
    <mergeCell ref="B277:C277"/>
    <mergeCell ref="B278:C278"/>
    <mergeCell ref="B279:C279"/>
    <mergeCell ref="A267:C267"/>
    <mergeCell ref="A272:C272"/>
    <mergeCell ref="B273:C273"/>
    <mergeCell ref="B274:C274"/>
    <mergeCell ref="B275:C275"/>
    <mergeCell ref="A169:C169"/>
    <mergeCell ref="B170:C170"/>
    <mergeCell ref="B171:C171"/>
    <mergeCell ref="A131:C131"/>
    <mergeCell ref="A133:C133"/>
    <mergeCell ref="A139:C139"/>
    <mergeCell ref="A144:C144"/>
    <mergeCell ref="B145:C145"/>
    <mergeCell ref="B151:C151"/>
    <mergeCell ref="B146:C146"/>
    <mergeCell ref="B147:C147"/>
    <mergeCell ref="A148:C148"/>
    <mergeCell ref="B149:C149"/>
    <mergeCell ref="B150:C150"/>
    <mergeCell ref="B125:C125"/>
    <mergeCell ref="B126:C126"/>
    <mergeCell ref="A127:C127"/>
    <mergeCell ref="B128:C128"/>
    <mergeCell ref="B129:C129"/>
    <mergeCell ref="A110:C110"/>
    <mergeCell ref="A112:C112"/>
    <mergeCell ref="A118:C118"/>
    <mergeCell ref="B168:C168"/>
    <mergeCell ref="A123:C123"/>
    <mergeCell ref="B124:C124"/>
    <mergeCell ref="B64:C64"/>
    <mergeCell ref="B65:C65"/>
    <mergeCell ref="A44:C44"/>
    <mergeCell ref="A46:C46"/>
    <mergeCell ref="A53:C53"/>
    <mergeCell ref="A58:C58"/>
    <mergeCell ref="B59:C59"/>
    <mergeCell ref="B60:C60"/>
    <mergeCell ref="B61:C61"/>
    <mergeCell ref="A62:C62"/>
    <mergeCell ref="B63:C63"/>
    <mergeCell ref="B21:C21"/>
    <mergeCell ref="B22:C22"/>
    <mergeCell ref="A2:C2"/>
    <mergeCell ref="A4:C4"/>
    <mergeCell ref="A10:C10"/>
    <mergeCell ref="A15:C15"/>
    <mergeCell ref="B16:C16"/>
    <mergeCell ref="B17:C17"/>
    <mergeCell ref="B18:C18"/>
    <mergeCell ref="A19:C19"/>
    <mergeCell ref="B20:C20"/>
  </mergeCells>
  <printOptions horizontalCentered="1"/>
  <pageMargins left="0.7" right="0.7" top="1" bottom="0.75" header="0.3" footer="0.3"/>
  <pageSetup firstPageNumber="25" orientation="portrait" useFirstPageNumber="1" r:id="rId1"/>
  <headerFooter>
    <oddHeader>&amp;L&amp;9
Semi-Annual Child Welfare Report&amp;C&amp;"-,Bold"&amp;14ARIZONA DEPARTMENT of CHILD SAFEY&amp;R&amp;9
July 1, 2021 through December 31, 2021</oddHeader>
    <oddFooter xml:space="preserve">&amp;CPage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S197"/>
  <sheetViews>
    <sheetView showGridLines="0" zoomScaleNormal="100" workbookViewId="0">
      <selection sqref="A1:K1"/>
    </sheetView>
  </sheetViews>
  <sheetFormatPr defaultColWidth="9.140625" defaultRowHeight="15" x14ac:dyDescent="0.25"/>
  <cols>
    <col min="1" max="1" width="6.42578125" style="11" customWidth="1"/>
    <col min="2" max="2" width="16.42578125" style="38" customWidth="1"/>
    <col min="3" max="3" width="12.85546875" style="11" customWidth="1"/>
    <col min="4" max="6" width="12.85546875" style="43" customWidth="1"/>
    <col min="7" max="7" width="13.85546875" style="43" customWidth="1"/>
    <col min="8" max="8" width="12.85546875" style="43" hidden="1" customWidth="1"/>
    <col min="9" max="10" width="12.85546875" style="43" customWidth="1"/>
    <col min="11" max="11" width="12.85546875" style="11" customWidth="1"/>
    <col min="12" max="28" width="6" style="11" customWidth="1"/>
    <col min="29" max="16384" width="9.140625" style="11"/>
  </cols>
  <sheetData>
    <row r="1" spans="1:19" ht="18.75" customHeight="1" thickBot="1" x14ac:dyDescent="0.3">
      <c r="A1" s="2476" t="s">
        <v>708</v>
      </c>
      <c r="B1" s="2477"/>
      <c r="C1" s="2477"/>
      <c r="D1" s="2477"/>
      <c r="E1" s="2477"/>
      <c r="F1" s="2477"/>
      <c r="G1" s="2477"/>
      <c r="H1" s="2477"/>
      <c r="I1" s="2477"/>
      <c r="J1" s="2477"/>
      <c r="K1" s="2478"/>
    </row>
    <row r="2" spans="1:19" ht="19.5" hidden="1" thickBot="1" x14ac:dyDescent="0.3">
      <c r="A2" s="2460" t="s">
        <v>709</v>
      </c>
      <c r="B2" s="2461"/>
      <c r="C2" s="2461"/>
      <c r="D2" s="2461"/>
      <c r="E2" s="2461"/>
      <c r="F2" s="2461"/>
      <c r="G2" s="2461"/>
      <c r="H2" s="2461"/>
      <c r="I2" s="2461"/>
      <c r="J2" s="2461"/>
      <c r="K2" s="2462"/>
      <c r="L2" s="37"/>
    </row>
    <row r="3" spans="1:19" ht="20.25" hidden="1" customHeight="1" thickBot="1" x14ac:dyDescent="0.3">
      <c r="A3" s="185"/>
      <c r="B3" s="186"/>
      <c r="C3" s="187" t="s">
        <v>710</v>
      </c>
      <c r="D3" s="188" t="s">
        <v>711</v>
      </c>
      <c r="E3" s="188" t="s">
        <v>712</v>
      </c>
      <c r="F3" s="188" t="s">
        <v>713</v>
      </c>
      <c r="G3" s="188" t="s">
        <v>714</v>
      </c>
      <c r="H3" s="178" t="s">
        <v>715</v>
      </c>
      <c r="I3" s="178" t="s">
        <v>716</v>
      </c>
      <c r="J3" s="295" t="s">
        <v>717</v>
      </c>
      <c r="K3" s="184" t="s">
        <v>107</v>
      </c>
      <c r="L3" s="39"/>
    </row>
    <row r="4" spans="1:19" ht="21.75" hidden="1" customHeight="1" x14ac:dyDescent="0.25">
      <c r="A4" s="2463" t="s">
        <v>718</v>
      </c>
      <c r="B4" s="287" t="s">
        <v>719</v>
      </c>
      <c r="C4" s="1451"/>
      <c r="D4" s="1452"/>
      <c r="E4" s="1452"/>
      <c r="F4" s="1452"/>
      <c r="G4" s="1452"/>
      <c r="H4" s="240"/>
      <c r="I4" s="1452"/>
      <c r="J4" s="1455"/>
      <c r="K4" s="291">
        <f>SUM(C4:J4)</f>
        <v>0</v>
      </c>
      <c r="L4" s="40"/>
      <c r="S4" s="40"/>
    </row>
    <row r="5" spans="1:19" ht="21.75" hidden="1" customHeight="1" x14ac:dyDescent="0.25">
      <c r="A5" s="2464"/>
      <c r="B5" s="288" t="s">
        <v>720</v>
      </c>
      <c r="C5" s="1456"/>
      <c r="D5" s="1457"/>
      <c r="E5" s="1457"/>
      <c r="F5" s="1457"/>
      <c r="G5" s="1457"/>
      <c r="H5" s="241"/>
      <c r="I5" s="1457"/>
      <c r="J5" s="1458"/>
      <c r="K5" s="292">
        <f>SUM(C5:J5)</f>
        <v>0</v>
      </c>
      <c r="L5" s="64"/>
      <c r="S5" s="40"/>
    </row>
    <row r="6" spans="1:19" ht="21.75" hidden="1" customHeight="1" thickBot="1" x14ac:dyDescent="0.3">
      <c r="A6" s="2465"/>
      <c r="B6" s="289" t="s">
        <v>721</v>
      </c>
      <c r="C6" s="492" t="e">
        <f>C4/C5</f>
        <v>#DIV/0!</v>
      </c>
      <c r="D6" s="493" t="e">
        <f>D4/D5</f>
        <v>#DIV/0!</v>
      </c>
      <c r="E6" s="493" t="e">
        <f>E4/E5</f>
        <v>#DIV/0!</v>
      </c>
      <c r="F6" s="493" t="e">
        <f>F4/F5</f>
        <v>#DIV/0!</v>
      </c>
      <c r="G6" s="493" t="e">
        <f>G4/G5</f>
        <v>#DIV/0!</v>
      </c>
      <c r="H6" s="300"/>
      <c r="I6" s="493" t="e">
        <f>I4/I5</f>
        <v>#DIV/0!</v>
      </c>
      <c r="J6" s="496" t="e">
        <f>J4/J5</f>
        <v>#DIV/0!</v>
      </c>
      <c r="K6" s="302" t="e">
        <f>SUM(K4/K5)</f>
        <v>#DIV/0!</v>
      </c>
      <c r="L6" s="40"/>
      <c r="S6" s="40"/>
    </row>
    <row r="7" spans="1:19" ht="3.75" hidden="1" customHeight="1" thickBot="1" x14ac:dyDescent="0.3">
      <c r="A7" s="180"/>
      <c r="B7" s="181"/>
      <c r="C7" s="298"/>
      <c r="D7" s="182"/>
      <c r="E7" s="182"/>
      <c r="F7" s="182"/>
      <c r="G7" s="182"/>
      <c r="H7" s="182"/>
      <c r="I7" s="182"/>
      <c r="J7" s="299"/>
      <c r="K7" s="631"/>
      <c r="L7" s="40"/>
      <c r="S7" s="40"/>
    </row>
    <row r="8" spans="1:19" s="41" customFormat="1" ht="21.75" hidden="1" customHeight="1" x14ac:dyDescent="0.25">
      <c r="A8" s="2466" t="s">
        <v>722</v>
      </c>
      <c r="B8" s="287" t="s">
        <v>271</v>
      </c>
      <c r="C8" s="1453"/>
      <c r="D8" s="1454"/>
      <c r="E8" s="1454"/>
      <c r="F8" s="1454"/>
      <c r="G8" s="1454"/>
      <c r="H8" s="1454"/>
      <c r="I8" s="1454"/>
      <c r="J8" s="296"/>
      <c r="K8" s="292">
        <f>SUM(C8:J8)</f>
        <v>0</v>
      </c>
      <c r="L8" s="40"/>
      <c r="S8" s="40"/>
    </row>
    <row r="9" spans="1:19" s="41" customFormat="1" ht="21.75" hidden="1" customHeight="1" x14ac:dyDescent="0.25">
      <c r="A9" s="2467"/>
      <c r="B9" s="288" t="s">
        <v>720</v>
      </c>
      <c r="C9" s="1456"/>
      <c r="D9" s="1457"/>
      <c r="E9" s="1457"/>
      <c r="F9" s="1457"/>
      <c r="G9" s="1457"/>
      <c r="H9" s="241"/>
      <c r="I9" s="241"/>
      <c r="J9" s="297"/>
      <c r="K9" s="292">
        <f>SUM(C9:J9)</f>
        <v>0</v>
      </c>
      <c r="L9" s="64"/>
      <c r="S9" s="40"/>
    </row>
    <row r="10" spans="1:19" s="41" customFormat="1" ht="21.75" hidden="1" customHeight="1" thickBot="1" x14ac:dyDescent="0.3">
      <c r="A10" s="2468"/>
      <c r="B10" s="289" t="s">
        <v>721</v>
      </c>
      <c r="C10" s="492" t="e">
        <f>C8/C9</f>
        <v>#DIV/0!</v>
      </c>
      <c r="D10" s="493" t="e">
        <f>D8/D9</f>
        <v>#DIV/0!</v>
      </c>
      <c r="E10" s="493" t="e">
        <f>E8/E9</f>
        <v>#DIV/0!</v>
      </c>
      <c r="F10" s="493" t="e">
        <f>F8/F9</f>
        <v>#DIV/0!</v>
      </c>
      <c r="G10" s="493" t="e">
        <f>G8/G9</f>
        <v>#DIV/0!</v>
      </c>
      <c r="H10" s="300"/>
      <c r="I10" s="300"/>
      <c r="J10" s="301"/>
      <c r="K10" s="302" t="e">
        <f>SUM(K8/K9)</f>
        <v>#DIV/0!</v>
      </c>
      <c r="L10" s="40"/>
      <c r="S10" s="40"/>
    </row>
    <row r="11" spans="1:19" ht="3.75" hidden="1" customHeight="1" thickBot="1" x14ac:dyDescent="0.3">
      <c r="A11" s="180"/>
      <c r="B11" s="181"/>
      <c r="C11" s="298"/>
      <c r="D11" s="182"/>
      <c r="E11" s="182"/>
      <c r="F11" s="182"/>
      <c r="G11" s="182"/>
      <c r="H11" s="182"/>
      <c r="I11" s="182"/>
      <c r="J11" s="299"/>
      <c r="K11" s="631"/>
    </row>
    <row r="12" spans="1:19" ht="21.75" hidden="1" customHeight="1" x14ac:dyDescent="0.25">
      <c r="A12" s="2466" t="s">
        <v>723</v>
      </c>
      <c r="B12" s="287" t="s">
        <v>271</v>
      </c>
      <c r="C12" s="1451"/>
      <c r="D12" s="1452"/>
      <c r="E12" s="1452"/>
      <c r="F12" s="1452"/>
      <c r="G12" s="1452"/>
      <c r="H12" s="1452"/>
      <c r="I12" s="1452"/>
      <c r="J12" s="1455"/>
      <c r="K12" s="291">
        <f>SUM(C12:J12)</f>
        <v>0</v>
      </c>
      <c r="L12" s="40"/>
      <c r="S12" s="40"/>
    </row>
    <row r="13" spans="1:19" ht="21.75" hidden="1" customHeight="1" x14ac:dyDescent="0.25">
      <c r="A13" s="2467"/>
      <c r="B13" s="288" t="s">
        <v>720</v>
      </c>
      <c r="C13" s="1456"/>
      <c r="D13" s="1457"/>
      <c r="E13" s="1457"/>
      <c r="F13" s="1457"/>
      <c r="G13" s="1457"/>
      <c r="H13" s="241"/>
      <c r="I13" s="241"/>
      <c r="J13" s="297"/>
      <c r="K13" s="292">
        <f>SUM(C13:J13)</f>
        <v>0</v>
      </c>
      <c r="L13" s="64"/>
      <c r="S13" s="40"/>
    </row>
    <row r="14" spans="1:19" ht="21.75" hidden="1" customHeight="1" thickBot="1" x14ac:dyDescent="0.3">
      <c r="A14" s="2468"/>
      <c r="B14" s="289" t="s">
        <v>721</v>
      </c>
      <c r="C14" s="492" t="e">
        <f>C12/C13</f>
        <v>#DIV/0!</v>
      </c>
      <c r="D14" s="493" t="e">
        <f>D12/D13</f>
        <v>#DIV/0!</v>
      </c>
      <c r="E14" s="493" t="e">
        <f>E12/E13</f>
        <v>#DIV/0!</v>
      </c>
      <c r="F14" s="493" t="e">
        <f>F12/F13</f>
        <v>#DIV/0!</v>
      </c>
      <c r="G14" s="493" t="e">
        <f>G12/G13</f>
        <v>#DIV/0!</v>
      </c>
      <c r="H14" s="300"/>
      <c r="I14" s="300"/>
      <c r="J14" s="300"/>
      <c r="K14" s="302" t="e">
        <f>SUM(K12/K13)</f>
        <v>#DIV/0!</v>
      </c>
      <c r="L14" s="40"/>
      <c r="S14" s="40"/>
    </row>
    <row r="15" spans="1:19" ht="48" hidden="1" customHeight="1" thickBot="1" x14ac:dyDescent="0.3">
      <c r="A15" s="2469" t="s">
        <v>724</v>
      </c>
      <c r="B15" s="2469"/>
      <c r="C15" s="2469"/>
      <c r="D15" s="2469"/>
      <c r="E15" s="2469"/>
      <c r="F15" s="2469"/>
      <c r="G15" s="2469"/>
      <c r="H15" s="2469"/>
      <c r="I15" s="2469"/>
      <c r="J15" s="2469"/>
      <c r="K15" s="2469"/>
    </row>
    <row r="16" spans="1:19" ht="19.5" thickBot="1" x14ac:dyDescent="0.3">
      <c r="A16" s="2460" t="s">
        <v>1046</v>
      </c>
      <c r="B16" s="2461"/>
      <c r="C16" s="2461"/>
      <c r="D16" s="2461"/>
      <c r="E16" s="2461"/>
      <c r="F16" s="2461"/>
      <c r="G16" s="2461"/>
      <c r="H16" s="2461"/>
      <c r="I16" s="2461"/>
      <c r="J16" s="2461"/>
      <c r="K16" s="2462"/>
      <c r="L16" s="37"/>
    </row>
    <row r="17" spans="1:19" ht="20.25" customHeight="1" thickBot="1" x14ac:dyDescent="0.3">
      <c r="A17" s="2030"/>
      <c r="B17" s="2029"/>
      <c r="C17" s="2028" t="s">
        <v>710</v>
      </c>
      <c r="D17" s="294" t="s">
        <v>711</v>
      </c>
      <c r="E17" s="294" t="s">
        <v>712</v>
      </c>
      <c r="F17" s="294" t="s">
        <v>713</v>
      </c>
      <c r="G17" s="294" t="s">
        <v>714</v>
      </c>
      <c r="H17" s="178" t="s">
        <v>715</v>
      </c>
      <c r="I17" s="178" t="s">
        <v>716</v>
      </c>
      <c r="J17" s="295" t="s">
        <v>717</v>
      </c>
      <c r="K17" s="184" t="s">
        <v>107</v>
      </c>
      <c r="L17" s="39"/>
    </row>
    <row r="18" spans="1:19" ht="21.75" customHeight="1" x14ac:dyDescent="0.25">
      <c r="A18" s="2463" t="s">
        <v>718</v>
      </c>
      <c r="B18" s="287" t="s">
        <v>719</v>
      </c>
      <c r="C18" s="488">
        <v>2006</v>
      </c>
      <c r="D18" s="489">
        <v>1621</v>
      </c>
      <c r="E18" s="489">
        <v>534</v>
      </c>
      <c r="F18" s="489">
        <v>683</v>
      </c>
      <c r="G18" s="489">
        <v>1238</v>
      </c>
      <c r="H18" s="1573"/>
      <c r="I18" s="489">
        <v>1078</v>
      </c>
      <c r="J18" s="494">
        <v>49</v>
      </c>
      <c r="K18" s="291">
        <f>SUM(C18:J18)</f>
        <v>7209</v>
      </c>
      <c r="L18" s="40"/>
      <c r="S18" s="40"/>
    </row>
    <row r="19" spans="1:19" ht="21.75" customHeight="1" x14ac:dyDescent="0.25">
      <c r="A19" s="2464"/>
      <c r="B19" s="288" t="s">
        <v>720</v>
      </c>
      <c r="C19" s="490">
        <v>98</v>
      </c>
      <c r="D19" s="491">
        <v>111</v>
      </c>
      <c r="E19" s="491">
        <v>39</v>
      </c>
      <c r="F19" s="491">
        <v>33</v>
      </c>
      <c r="G19" s="491">
        <v>150</v>
      </c>
      <c r="H19" s="1574"/>
      <c r="I19" s="491">
        <v>59</v>
      </c>
      <c r="J19" s="495">
        <v>10</v>
      </c>
      <c r="K19" s="292">
        <f>SUM(C19:J19)</f>
        <v>500</v>
      </c>
      <c r="L19" s="64"/>
      <c r="S19" s="40"/>
    </row>
    <row r="20" spans="1:19" ht="21.75" customHeight="1" thickBot="1" x14ac:dyDescent="0.3">
      <c r="A20" s="2465"/>
      <c r="B20" s="289" t="s">
        <v>721</v>
      </c>
      <c r="C20" s="492">
        <f>C18/C19</f>
        <v>20.469387755102041</v>
      </c>
      <c r="D20" s="493">
        <f>D18/D19</f>
        <v>14.603603603603604</v>
      </c>
      <c r="E20" s="493">
        <f>E18/E19</f>
        <v>13.692307692307692</v>
      </c>
      <c r="F20" s="493">
        <f>F18/F19</f>
        <v>20.696969696969695</v>
      </c>
      <c r="G20" s="493">
        <f>G18/G19</f>
        <v>8.2533333333333339</v>
      </c>
      <c r="H20" s="300"/>
      <c r="I20" s="493">
        <f>I18/I19</f>
        <v>18.271186440677965</v>
      </c>
      <c r="J20" s="496">
        <f>J18/J19</f>
        <v>4.9000000000000004</v>
      </c>
      <c r="K20" s="302">
        <f>SUM(K18/K19)</f>
        <v>14.417999999999999</v>
      </c>
      <c r="L20" s="40"/>
      <c r="S20" s="40"/>
    </row>
    <row r="21" spans="1:19" ht="3.75" customHeight="1" thickBot="1" x14ac:dyDescent="0.3">
      <c r="A21" s="180"/>
      <c r="B21" s="181"/>
      <c r="C21" s="298"/>
      <c r="D21" s="182"/>
      <c r="E21" s="182"/>
      <c r="F21" s="182"/>
      <c r="G21" s="182"/>
      <c r="H21" s="182"/>
      <c r="I21" s="182"/>
      <c r="J21" s="299"/>
      <c r="K21" s="631"/>
      <c r="L21" s="40"/>
      <c r="S21" s="40"/>
    </row>
    <row r="22" spans="1:19" s="41" customFormat="1" ht="21.75" customHeight="1" x14ac:dyDescent="0.25">
      <c r="A22" s="2466" t="s">
        <v>722</v>
      </c>
      <c r="B22" s="287" t="s">
        <v>271</v>
      </c>
      <c r="C22" s="488">
        <v>717</v>
      </c>
      <c r="D22" s="489">
        <v>518</v>
      </c>
      <c r="E22" s="489">
        <v>174</v>
      </c>
      <c r="F22" s="489">
        <v>195</v>
      </c>
      <c r="G22" s="489">
        <v>955</v>
      </c>
      <c r="H22" s="489"/>
      <c r="I22" s="489">
        <v>0</v>
      </c>
      <c r="J22" s="296"/>
      <c r="K22" s="292">
        <f>SUM(C22:J22)</f>
        <v>2559</v>
      </c>
      <c r="L22" s="40"/>
      <c r="S22" s="40"/>
    </row>
    <row r="23" spans="1:19" s="41" customFormat="1" ht="21.75" customHeight="1" x14ac:dyDescent="0.25">
      <c r="A23" s="2467"/>
      <c r="B23" s="288" t="s">
        <v>720</v>
      </c>
      <c r="C23" s="490">
        <v>33</v>
      </c>
      <c r="D23" s="491">
        <v>31</v>
      </c>
      <c r="E23" s="491">
        <v>11</v>
      </c>
      <c r="F23" s="491">
        <v>8</v>
      </c>
      <c r="G23" s="491">
        <v>31</v>
      </c>
      <c r="H23" s="241"/>
      <c r="I23" s="241"/>
      <c r="J23" s="297"/>
      <c r="K23" s="292">
        <f>SUM(C23:J23)</f>
        <v>114</v>
      </c>
      <c r="L23" s="64"/>
      <c r="S23" s="40"/>
    </row>
    <row r="24" spans="1:19" s="41" customFormat="1" ht="21.75" customHeight="1" thickBot="1" x14ac:dyDescent="0.3">
      <c r="A24" s="2468"/>
      <c r="B24" s="289" t="s">
        <v>721</v>
      </c>
      <c r="C24" s="492">
        <f>C22/C23</f>
        <v>21.727272727272727</v>
      </c>
      <c r="D24" s="493">
        <f>D22/D23</f>
        <v>16.70967741935484</v>
      </c>
      <c r="E24" s="493">
        <f>E22/E23</f>
        <v>15.818181818181818</v>
      </c>
      <c r="F24" s="493">
        <f>F22/F23</f>
        <v>24.375</v>
      </c>
      <c r="G24" s="493">
        <f>G22/G23</f>
        <v>30.806451612903224</v>
      </c>
      <c r="H24" s="300"/>
      <c r="I24" s="300"/>
      <c r="J24" s="301"/>
      <c r="K24" s="302">
        <f>SUM(K22/K23)</f>
        <v>22.44736842105263</v>
      </c>
      <c r="L24" s="40"/>
      <c r="S24" s="40"/>
    </row>
    <row r="25" spans="1:19" ht="3.75" customHeight="1" thickBot="1" x14ac:dyDescent="0.3">
      <c r="A25" s="180"/>
      <c r="B25" s="181"/>
      <c r="C25" s="298"/>
      <c r="D25" s="182"/>
      <c r="E25" s="182"/>
      <c r="F25" s="182"/>
      <c r="G25" s="182"/>
      <c r="H25" s="182"/>
      <c r="I25" s="182"/>
      <c r="J25" s="299"/>
      <c r="K25" s="631"/>
    </row>
    <row r="26" spans="1:19" ht="21.75" customHeight="1" x14ac:dyDescent="0.25">
      <c r="A26" s="2466" t="s">
        <v>723</v>
      </c>
      <c r="B26" s="287" t="s">
        <v>271</v>
      </c>
      <c r="C26" s="488">
        <v>3172</v>
      </c>
      <c r="D26" s="489">
        <v>2486</v>
      </c>
      <c r="E26" s="489">
        <v>826</v>
      </c>
      <c r="F26" s="489">
        <v>889</v>
      </c>
      <c r="G26" s="489">
        <v>2616</v>
      </c>
      <c r="H26" s="489"/>
      <c r="I26" s="489">
        <v>10</v>
      </c>
      <c r="J26" s="296"/>
      <c r="K26" s="291">
        <f>SUM(C26:J26)</f>
        <v>9999</v>
      </c>
      <c r="L26" s="40"/>
      <c r="S26" s="40"/>
    </row>
    <row r="27" spans="1:19" ht="21.75" customHeight="1" x14ac:dyDescent="0.25">
      <c r="A27" s="2467"/>
      <c r="B27" s="288" t="s">
        <v>720</v>
      </c>
      <c r="C27" s="490">
        <v>147</v>
      </c>
      <c r="D27" s="491">
        <v>163</v>
      </c>
      <c r="E27" s="491">
        <v>51</v>
      </c>
      <c r="F27" s="491">
        <v>40</v>
      </c>
      <c r="G27" s="491">
        <v>150</v>
      </c>
      <c r="H27" s="241"/>
      <c r="I27" s="241"/>
      <c r="J27" s="297"/>
      <c r="K27" s="292">
        <f>SUM(C27:J27)</f>
        <v>551</v>
      </c>
      <c r="L27" s="64"/>
      <c r="S27" s="40"/>
    </row>
    <row r="28" spans="1:19" ht="21.75" customHeight="1" thickBot="1" x14ac:dyDescent="0.3">
      <c r="A28" s="2468"/>
      <c r="B28" s="289" t="s">
        <v>721</v>
      </c>
      <c r="C28" s="492">
        <f>C26/C27</f>
        <v>21.578231292517007</v>
      </c>
      <c r="D28" s="493">
        <f>D26/D27</f>
        <v>15.251533742331288</v>
      </c>
      <c r="E28" s="493">
        <f>E26/E27</f>
        <v>16.196078431372548</v>
      </c>
      <c r="F28" s="493">
        <f>F26/F27</f>
        <v>22.225000000000001</v>
      </c>
      <c r="G28" s="493">
        <f>G26/G27</f>
        <v>17.440000000000001</v>
      </c>
      <c r="H28" s="300"/>
      <c r="I28" s="300"/>
      <c r="J28" s="300"/>
      <c r="K28" s="302">
        <f>SUM(K26/K27)</f>
        <v>18.147005444646098</v>
      </c>
      <c r="L28" s="40"/>
      <c r="S28" s="40"/>
    </row>
    <row r="29" spans="1:19" ht="48" hidden="1" customHeight="1" thickBot="1" x14ac:dyDescent="0.3">
      <c r="A29" s="2469" t="s">
        <v>724</v>
      </c>
      <c r="B29" s="2469"/>
      <c r="C29" s="2469"/>
      <c r="D29" s="2469"/>
      <c r="E29" s="2469"/>
      <c r="F29" s="2469"/>
      <c r="G29" s="2469"/>
      <c r="H29" s="2469"/>
      <c r="I29" s="2469"/>
      <c r="J29" s="2469"/>
      <c r="K29" s="2469"/>
    </row>
    <row r="30" spans="1:19" ht="19.5" hidden="1" thickBot="1" x14ac:dyDescent="0.3">
      <c r="A30" s="2460" t="s">
        <v>995</v>
      </c>
      <c r="B30" s="2461"/>
      <c r="C30" s="2461"/>
      <c r="D30" s="2461"/>
      <c r="E30" s="2461"/>
      <c r="F30" s="2461"/>
      <c r="G30" s="2461"/>
      <c r="H30" s="2461"/>
      <c r="I30" s="2461"/>
      <c r="J30" s="2461"/>
      <c r="K30" s="2462"/>
      <c r="L30" s="37"/>
    </row>
    <row r="31" spans="1:19" ht="20.25" hidden="1" customHeight="1" thickBot="1" x14ac:dyDescent="0.3">
      <c r="A31" s="185"/>
      <c r="B31" s="186"/>
      <c r="C31" s="187" t="s">
        <v>710</v>
      </c>
      <c r="D31" s="188" t="s">
        <v>711</v>
      </c>
      <c r="E31" s="188" t="s">
        <v>712</v>
      </c>
      <c r="F31" s="188" t="s">
        <v>713</v>
      </c>
      <c r="G31" s="188" t="s">
        <v>714</v>
      </c>
      <c r="H31" s="178" t="s">
        <v>715</v>
      </c>
      <c r="I31" s="178" t="s">
        <v>716</v>
      </c>
      <c r="J31" s="295" t="s">
        <v>717</v>
      </c>
      <c r="K31" s="184" t="s">
        <v>107</v>
      </c>
      <c r="L31" s="39"/>
    </row>
    <row r="32" spans="1:19" ht="21.75" hidden="1" customHeight="1" x14ac:dyDescent="0.25">
      <c r="A32" s="2463" t="s">
        <v>718</v>
      </c>
      <c r="B32" s="287" t="s">
        <v>719</v>
      </c>
      <c r="C32" s="488">
        <v>1786</v>
      </c>
      <c r="D32" s="489">
        <v>1577</v>
      </c>
      <c r="E32" s="489">
        <v>585</v>
      </c>
      <c r="F32" s="489">
        <v>689</v>
      </c>
      <c r="G32" s="489">
        <v>1407</v>
      </c>
      <c r="H32" s="1573"/>
      <c r="I32" s="489">
        <v>1691</v>
      </c>
      <c r="J32" s="494">
        <v>100</v>
      </c>
      <c r="K32" s="291">
        <f>SUM(C32:J32)</f>
        <v>7835</v>
      </c>
      <c r="L32" s="40"/>
      <c r="S32" s="40"/>
    </row>
    <row r="33" spans="1:19" ht="21.75" hidden="1" customHeight="1" x14ac:dyDescent="0.25">
      <c r="A33" s="2464"/>
      <c r="B33" s="288" t="s">
        <v>720</v>
      </c>
      <c r="C33" s="490">
        <v>103</v>
      </c>
      <c r="D33" s="491">
        <v>113</v>
      </c>
      <c r="E33" s="491">
        <v>39</v>
      </c>
      <c r="F33" s="491">
        <v>34</v>
      </c>
      <c r="G33" s="491">
        <v>133</v>
      </c>
      <c r="H33" s="1574"/>
      <c r="I33" s="491">
        <v>56</v>
      </c>
      <c r="J33" s="495">
        <v>10</v>
      </c>
      <c r="K33" s="292">
        <f>SUM(C33:J33)</f>
        <v>488</v>
      </c>
      <c r="L33" s="64"/>
      <c r="S33" s="40"/>
    </row>
    <row r="34" spans="1:19" ht="21.75" hidden="1" customHeight="1" thickBot="1" x14ac:dyDescent="0.3">
      <c r="A34" s="2465"/>
      <c r="B34" s="289" t="s">
        <v>721</v>
      </c>
      <c r="C34" s="492">
        <f>C32/C33</f>
        <v>17.339805825242717</v>
      </c>
      <c r="D34" s="493">
        <f t="shared" ref="D34:J34" si="0">D32/D33</f>
        <v>13.955752212389381</v>
      </c>
      <c r="E34" s="493">
        <f t="shared" si="0"/>
        <v>15</v>
      </c>
      <c r="F34" s="493">
        <f t="shared" si="0"/>
        <v>20.264705882352942</v>
      </c>
      <c r="G34" s="493">
        <f t="shared" si="0"/>
        <v>10.578947368421053</v>
      </c>
      <c r="H34" s="493" t="e">
        <f t="shared" si="0"/>
        <v>#DIV/0!</v>
      </c>
      <c r="I34" s="493">
        <f t="shared" si="0"/>
        <v>30.196428571428573</v>
      </c>
      <c r="J34" s="496">
        <f t="shared" si="0"/>
        <v>10</v>
      </c>
      <c r="K34" s="302">
        <f>SUM(K32/K33)</f>
        <v>16.055327868852459</v>
      </c>
      <c r="L34" s="40"/>
      <c r="S34" s="40"/>
    </row>
    <row r="35" spans="1:19" ht="3.75" hidden="1" customHeight="1" thickBot="1" x14ac:dyDescent="0.3">
      <c r="A35" s="180"/>
      <c r="B35" s="181"/>
      <c r="C35" s="298"/>
      <c r="D35" s="182"/>
      <c r="E35" s="182"/>
      <c r="F35" s="182"/>
      <c r="G35" s="182"/>
      <c r="H35" s="182"/>
      <c r="I35" s="182"/>
      <c r="J35" s="299"/>
      <c r="K35" s="631"/>
      <c r="L35" s="40"/>
      <c r="S35" s="40"/>
    </row>
    <row r="36" spans="1:19" s="41" customFormat="1" ht="21.75" hidden="1" customHeight="1" x14ac:dyDescent="0.25">
      <c r="A36" s="2466" t="s">
        <v>722</v>
      </c>
      <c r="B36" s="287" t="s">
        <v>271</v>
      </c>
      <c r="C36" s="488">
        <v>714</v>
      </c>
      <c r="D36" s="489">
        <v>619</v>
      </c>
      <c r="E36" s="489">
        <v>180</v>
      </c>
      <c r="F36" s="489">
        <v>286</v>
      </c>
      <c r="G36" s="489">
        <v>823</v>
      </c>
      <c r="H36" s="1685"/>
      <c r="I36" s="489">
        <v>0</v>
      </c>
      <c r="J36" s="296"/>
      <c r="K36" s="292">
        <f>SUM(C36:J36)</f>
        <v>2622</v>
      </c>
      <c r="L36" s="40"/>
      <c r="S36" s="40"/>
    </row>
    <row r="37" spans="1:19" s="41" customFormat="1" ht="21.75" hidden="1" customHeight="1" x14ac:dyDescent="0.25">
      <c r="A37" s="2467"/>
      <c r="B37" s="288" t="s">
        <v>720</v>
      </c>
      <c r="C37" s="490">
        <v>31</v>
      </c>
      <c r="D37" s="491">
        <v>32</v>
      </c>
      <c r="E37" s="491">
        <v>10</v>
      </c>
      <c r="F37" s="491">
        <v>9</v>
      </c>
      <c r="G37" s="491">
        <v>33</v>
      </c>
      <c r="H37" s="241"/>
      <c r="I37" s="241"/>
      <c r="J37" s="297"/>
      <c r="K37" s="292">
        <f>SUM(C37:J37)</f>
        <v>115</v>
      </c>
      <c r="L37" s="64"/>
      <c r="S37" s="40"/>
    </row>
    <row r="38" spans="1:19" s="41" customFormat="1" ht="21.75" hidden="1" customHeight="1" thickBot="1" x14ac:dyDescent="0.3">
      <c r="A38" s="2468"/>
      <c r="B38" s="289" t="s">
        <v>721</v>
      </c>
      <c r="C38" s="492">
        <f>SUM(C36/C37)</f>
        <v>23.032258064516128</v>
      </c>
      <c r="D38" s="493">
        <f t="shared" ref="D38:G38" si="1">SUM(D36/D37)</f>
        <v>19.34375</v>
      </c>
      <c r="E38" s="493">
        <f t="shared" si="1"/>
        <v>18</v>
      </c>
      <c r="F38" s="493">
        <f t="shared" si="1"/>
        <v>31.777777777777779</v>
      </c>
      <c r="G38" s="493">
        <f t="shared" si="1"/>
        <v>24.939393939393938</v>
      </c>
      <c r="H38" s="300"/>
      <c r="I38" s="300"/>
      <c r="J38" s="301"/>
      <c r="K38" s="302">
        <f>SUM(K36/K37)</f>
        <v>22.8</v>
      </c>
      <c r="L38" s="40"/>
      <c r="S38" s="40"/>
    </row>
    <row r="39" spans="1:19" ht="3.75" hidden="1" customHeight="1" thickBot="1" x14ac:dyDescent="0.3">
      <c r="A39" s="180"/>
      <c r="B39" s="181"/>
      <c r="C39" s="298"/>
      <c r="D39" s="182"/>
      <c r="E39" s="182"/>
      <c r="F39" s="182"/>
      <c r="G39" s="182"/>
      <c r="H39" s="182"/>
      <c r="I39" s="182"/>
      <c r="J39" s="299"/>
      <c r="K39" s="631"/>
    </row>
    <row r="40" spans="1:19" ht="21.75" hidden="1" customHeight="1" x14ac:dyDescent="0.25">
      <c r="A40" s="2466" t="s">
        <v>723</v>
      </c>
      <c r="B40" s="287" t="s">
        <v>271</v>
      </c>
      <c r="C40" s="488">
        <v>2828</v>
      </c>
      <c r="D40" s="489">
        <v>2793</v>
      </c>
      <c r="E40" s="489">
        <v>934</v>
      </c>
      <c r="F40" s="489">
        <v>982</v>
      </c>
      <c r="G40" s="489">
        <v>3349</v>
      </c>
      <c r="H40" s="1685"/>
      <c r="I40" s="489">
        <v>14</v>
      </c>
      <c r="J40" s="296">
        <v>0</v>
      </c>
      <c r="K40" s="291">
        <f>SUM(C40:J40)</f>
        <v>10900</v>
      </c>
      <c r="L40" s="40"/>
      <c r="S40" s="40"/>
    </row>
    <row r="41" spans="1:19" ht="21.75" hidden="1" customHeight="1" x14ac:dyDescent="0.25">
      <c r="A41" s="2467"/>
      <c r="B41" s="288" t="s">
        <v>720</v>
      </c>
      <c r="C41" s="490">
        <v>150</v>
      </c>
      <c r="D41" s="491">
        <v>154</v>
      </c>
      <c r="E41" s="491">
        <v>53</v>
      </c>
      <c r="F41" s="491">
        <v>48</v>
      </c>
      <c r="G41" s="491">
        <v>141</v>
      </c>
      <c r="H41" s="241"/>
      <c r="I41" s="241"/>
      <c r="J41" s="297"/>
      <c r="K41" s="292">
        <f>SUM(C41:J41)</f>
        <v>546</v>
      </c>
      <c r="L41" s="64"/>
      <c r="S41" s="40"/>
    </row>
    <row r="42" spans="1:19" ht="21.75" hidden="1" customHeight="1" thickBot="1" x14ac:dyDescent="0.3">
      <c r="A42" s="2468"/>
      <c r="B42" s="289" t="s">
        <v>721</v>
      </c>
      <c r="C42" s="492">
        <f>C40/C41</f>
        <v>18.853333333333332</v>
      </c>
      <c r="D42" s="493">
        <f t="shared" ref="D42:G42" si="2">D40/D41</f>
        <v>18.136363636363637</v>
      </c>
      <c r="E42" s="493">
        <f t="shared" si="2"/>
        <v>17.622641509433961</v>
      </c>
      <c r="F42" s="493">
        <f t="shared" si="2"/>
        <v>20.458333333333332</v>
      </c>
      <c r="G42" s="493">
        <f t="shared" si="2"/>
        <v>23.75177304964539</v>
      </c>
      <c r="H42" s="300"/>
      <c r="I42" s="300"/>
      <c r="J42" s="301"/>
      <c r="K42" s="302">
        <f>SUM(K40/K41)</f>
        <v>19.963369963369964</v>
      </c>
      <c r="L42" s="40"/>
      <c r="S42" s="40"/>
    </row>
    <row r="43" spans="1:19" ht="89.25" customHeight="1" x14ac:dyDescent="0.25">
      <c r="A43" s="2391" t="s">
        <v>1063</v>
      </c>
      <c r="B43" s="2391"/>
      <c r="C43" s="2391"/>
      <c r="D43" s="2391"/>
      <c r="E43" s="2391"/>
      <c r="F43" s="2391"/>
      <c r="G43" s="2391"/>
      <c r="H43" s="2391"/>
      <c r="I43" s="2391"/>
      <c r="J43" s="2391"/>
      <c r="K43" s="2391"/>
    </row>
    <row r="44" spans="1:19" ht="19.5" hidden="1" thickBot="1" x14ac:dyDescent="0.3">
      <c r="A44" s="2470" t="s">
        <v>725</v>
      </c>
      <c r="B44" s="2471"/>
      <c r="C44" s="2471"/>
      <c r="D44" s="2471"/>
      <c r="E44" s="2471"/>
      <c r="F44" s="2471"/>
      <c r="G44" s="2471"/>
      <c r="H44" s="2471"/>
      <c r="I44" s="2471"/>
      <c r="J44" s="2471"/>
      <c r="K44" s="2472"/>
      <c r="L44" s="37"/>
    </row>
    <row r="45" spans="1:19" ht="20.25" hidden="1" customHeight="1" thickBot="1" x14ac:dyDescent="0.3">
      <c r="A45" s="185"/>
      <c r="B45" s="186"/>
      <c r="C45" s="187" t="s">
        <v>710</v>
      </c>
      <c r="D45" s="188" t="s">
        <v>711</v>
      </c>
      <c r="E45" s="188" t="s">
        <v>712</v>
      </c>
      <c r="F45" s="188" t="s">
        <v>713</v>
      </c>
      <c r="G45" s="188" t="s">
        <v>714</v>
      </c>
      <c r="H45" s="178" t="s">
        <v>715</v>
      </c>
      <c r="I45" s="178" t="s">
        <v>716</v>
      </c>
      <c r="J45" s="295" t="s">
        <v>717</v>
      </c>
      <c r="K45" s="184" t="s">
        <v>107</v>
      </c>
      <c r="L45" s="39"/>
    </row>
    <row r="46" spans="1:19" ht="21.75" hidden="1" customHeight="1" x14ac:dyDescent="0.25">
      <c r="A46" s="2463" t="s">
        <v>718</v>
      </c>
      <c r="B46" s="287" t="s">
        <v>719</v>
      </c>
      <c r="C46" s="488">
        <v>2490</v>
      </c>
      <c r="D46" s="489">
        <v>2002</v>
      </c>
      <c r="E46" s="489">
        <v>1023</v>
      </c>
      <c r="F46" s="489">
        <v>681</v>
      </c>
      <c r="G46" s="489">
        <v>1977</v>
      </c>
      <c r="H46" s="1573"/>
      <c r="I46" s="489">
        <v>1898</v>
      </c>
      <c r="J46" s="494">
        <v>151</v>
      </c>
      <c r="K46" s="291">
        <f>SUM(C46:J46)</f>
        <v>10222</v>
      </c>
      <c r="S46" s="40"/>
    </row>
    <row r="47" spans="1:19" ht="21.75" hidden="1" customHeight="1" x14ac:dyDescent="0.25">
      <c r="A47" s="2464"/>
      <c r="B47" s="288" t="s">
        <v>720</v>
      </c>
      <c r="C47" s="490">
        <v>88</v>
      </c>
      <c r="D47" s="491">
        <v>111</v>
      </c>
      <c r="E47" s="491">
        <v>42</v>
      </c>
      <c r="F47" s="491">
        <v>36</v>
      </c>
      <c r="G47" s="491">
        <v>125</v>
      </c>
      <c r="H47" s="491"/>
      <c r="I47" s="491">
        <v>44</v>
      </c>
      <c r="J47" s="495">
        <v>10</v>
      </c>
      <c r="K47" s="292">
        <f>SUM(C47:J47)</f>
        <v>456</v>
      </c>
      <c r="L47" s="64"/>
      <c r="S47" s="40"/>
    </row>
    <row r="48" spans="1:19" ht="21.75" hidden="1" customHeight="1" thickBot="1" x14ac:dyDescent="0.3">
      <c r="A48" s="2465"/>
      <c r="B48" s="289" t="s">
        <v>721</v>
      </c>
      <c r="C48" s="492">
        <f>C46/C47</f>
        <v>28.295454545454547</v>
      </c>
      <c r="D48" s="493">
        <f>D46/D47</f>
        <v>18.036036036036037</v>
      </c>
      <c r="E48" s="493">
        <f>E46/E47</f>
        <v>24.357142857142858</v>
      </c>
      <c r="F48" s="493">
        <f>F46/F47</f>
        <v>18.916666666666668</v>
      </c>
      <c r="G48" s="493">
        <f>G46/G47</f>
        <v>15.816000000000001</v>
      </c>
      <c r="H48" s="300"/>
      <c r="I48" s="493">
        <f>I46/I47</f>
        <v>43.136363636363633</v>
      </c>
      <c r="J48" s="496">
        <f>J46/J47</f>
        <v>15.1</v>
      </c>
      <c r="K48" s="302">
        <f>SUM(K46/K47)</f>
        <v>22.416666666666668</v>
      </c>
      <c r="L48" s="40"/>
      <c r="S48" s="40"/>
    </row>
    <row r="49" spans="1:19" ht="3.75" hidden="1" customHeight="1" thickBot="1" x14ac:dyDescent="0.3">
      <c r="A49" s="180"/>
      <c r="B49" s="181"/>
      <c r="C49" s="298"/>
      <c r="D49" s="182"/>
      <c r="E49" s="182"/>
      <c r="F49" s="182"/>
      <c r="G49" s="182"/>
      <c r="H49" s="182"/>
      <c r="I49" s="182"/>
      <c r="J49" s="299"/>
      <c r="K49" s="631"/>
      <c r="L49" s="40"/>
      <c r="S49" s="40"/>
    </row>
    <row r="50" spans="1:19" s="41" customFormat="1" ht="21.75" hidden="1" customHeight="1" x14ac:dyDescent="0.25">
      <c r="A50" s="2466" t="s">
        <v>722</v>
      </c>
      <c r="B50" s="287" t="s">
        <v>271</v>
      </c>
      <c r="C50" s="490">
        <v>589</v>
      </c>
      <c r="D50" s="491">
        <v>533</v>
      </c>
      <c r="E50" s="491">
        <v>255</v>
      </c>
      <c r="F50" s="491">
        <v>215</v>
      </c>
      <c r="G50" s="491">
        <v>899</v>
      </c>
      <c r="H50" s="1506"/>
      <c r="I50" s="491">
        <v>0</v>
      </c>
      <c r="J50" s="296"/>
      <c r="K50" s="292">
        <f>SUM(C50:J50)</f>
        <v>2491</v>
      </c>
      <c r="L50" s="40"/>
      <c r="S50" s="40"/>
    </row>
    <row r="51" spans="1:19" s="41" customFormat="1" ht="21.75" hidden="1" customHeight="1" x14ac:dyDescent="0.25">
      <c r="A51" s="2467"/>
      <c r="B51" s="288" t="s">
        <v>720</v>
      </c>
      <c r="C51" s="490">
        <v>23</v>
      </c>
      <c r="D51" s="491">
        <v>30</v>
      </c>
      <c r="E51" s="491">
        <v>10</v>
      </c>
      <c r="F51" s="491">
        <v>13</v>
      </c>
      <c r="G51" s="491">
        <v>29</v>
      </c>
      <c r="H51" s="241"/>
      <c r="I51" s="241"/>
      <c r="J51" s="297"/>
      <c r="K51" s="292">
        <f>SUM(C51:J51)</f>
        <v>105</v>
      </c>
      <c r="L51" s="64"/>
      <c r="S51" s="40"/>
    </row>
    <row r="52" spans="1:19" s="41" customFormat="1" ht="21.75" hidden="1" customHeight="1" thickBot="1" x14ac:dyDescent="0.3">
      <c r="A52" s="2468"/>
      <c r="B52" s="289" t="s">
        <v>721</v>
      </c>
      <c r="C52" s="492">
        <f>C50/C51</f>
        <v>25.608695652173914</v>
      </c>
      <c r="D52" s="493">
        <f>D50/D51</f>
        <v>17.766666666666666</v>
      </c>
      <c r="E52" s="493">
        <f>E50/E51</f>
        <v>25.5</v>
      </c>
      <c r="F52" s="493">
        <f>F50/F51</f>
        <v>16.53846153846154</v>
      </c>
      <c r="G52" s="493">
        <f>G50/G51</f>
        <v>31</v>
      </c>
      <c r="H52" s="300"/>
      <c r="I52" s="300"/>
      <c r="J52" s="301"/>
      <c r="K52" s="302">
        <f>SUM(K50/K51)</f>
        <v>23.723809523809525</v>
      </c>
      <c r="L52" s="40"/>
      <c r="S52" s="40"/>
    </row>
    <row r="53" spans="1:19" ht="3.75" hidden="1" customHeight="1" thickBot="1" x14ac:dyDescent="0.3">
      <c r="A53" s="180"/>
      <c r="B53" s="181"/>
      <c r="C53" s="298"/>
      <c r="D53" s="182"/>
      <c r="E53" s="182"/>
      <c r="F53" s="182"/>
      <c r="G53" s="182"/>
      <c r="H53" s="182"/>
      <c r="I53" s="182"/>
      <c r="J53" s="299"/>
      <c r="K53" s="631"/>
    </row>
    <row r="54" spans="1:19" ht="21.75" hidden="1" customHeight="1" x14ac:dyDescent="0.25">
      <c r="A54" s="2466" t="s">
        <v>723</v>
      </c>
      <c r="B54" s="287" t="s">
        <v>271</v>
      </c>
      <c r="C54" s="488">
        <v>3560</v>
      </c>
      <c r="D54" s="489">
        <v>2953</v>
      </c>
      <c r="E54" s="489">
        <v>1072</v>
      </c>
      <c r="F54" s="489">
        <v>1004</v>
      </c>
      <c r="G54" s="489">
        <v>3089</v>
      </c>
      <c r="H54" s="489"/>
      <c r="I54" s="489">
        <v>18</v>
      </c>
      <c r="J54" s="489"/>
      <c r="K54" s="291">
        <f>SUM(C54:J54)</f>
        <v>11696</v>
      </c>
      <c r="L54" s="40"/>
      <c r="S54" s="40"/>
    </row>
    <row r="55" spans="1:19" ht="21.75" hidden="1" customHeight="1" x14ac:dyDescent="0.25">
      <c r="A55" s="2467"/>
      <c r="B55" s="288" t="s">
        <v>720</v>
      </c>
      <c r="C55" s="490">
        <v>138</v>
      </c>
      <c r="D55" s="491">
        <v>145</v>
      </c>
      <c r="E55" s="491">
        <v>57</v>
      </c>
      <c r="F55" s="491">
        <v>48</v>
      </c>
      <c r="G55" s="491">
        <v>123</v>
      </c>
      <c r="H55" s="241"/>
      <c r="I55" s="241"/>
      <c r="J55" s="297"/>
      <c r="K55" s="292">
        <f>SUM(C55:J55)</f>
        <v>511</v>
      </c>
      <c r="L55" s="64"/>
      <c r="S55" s="40"/>
    </row>
    <row r="56" spans="1:19" ht="21.75" hidden="1" customHeight="1" thickBot="1" x14ac:dyDescent="0.3">
      <c r="A56" s="2468"/>
      <c r="B56" s="289" t="s">
        <v>721</v>
      </c>
      <c r="C56" s="492">
        <f>C54/C55</f>
        <v>25.797101449275363</v>
      </c>
      <c r="D56" s="493">
        <f>D54/D55</f>
        <v>20.365517241379312</v>
      </c>
      <c r="E56" s="493">
        <f>E54/E55</f>
        <v>18.807017543859651</v>
      </c>
      <c r="F56" s="493">
        <f>F54/F55</f>
        <v>20.916666666666668</v>
      </c>
      <c r="G56" s="493">
        <f>G54/G55</f>
        <v>25.113821138211382</v>
      </c>
      <c r="H56" s="300"/>
      <c r="I56" s="300"/>
      <c r="J56" s="300"/>
      <c r="K56" s="302">
        <f>SUM(K54/K55)</f>
        <v>22.888454011741683</v>
      </c>
      <c r="L56" s="40"/>
      <c r="S56" s="40"/>
    </row>
    <row r="57" spans="1:19" ht="75" hidden="1" customHeight="1" thickBot="1" x14ac:dyDescent="0.3">
      <c r="A57" s="2469" t="s">
        <v>988</v>
      </c>
      <c r="B57" s="2469"/>
      <c r="C57" s="2469"/>
      <c r="D57" s="2469"/>
      <c r="E57" s="2469"/>
      <c r="F57" s="2469"/>
      <c r="G57" s="2469"/>
      <c r="H57" s="2469"/>
      <c r="I57" s="2469"/>
      <c r="J57" s="2469"/>
      <c r="K57" s="2469"/>
    </row>
    <row r="58" spans="1:19" ht="19.5" hidden="1" thickBot="1" x14ac:dyDescent="0.3">
      <c r="A58" s="2460" t="s">
        <v>726</v>
      </c>
      <c r="B58" s="2461"/>
      <c r="C58" s="2461"/>
      <c r="D58" s="2461"/>
      <c r="E58" s="2461"/>
      <c r="F58" s="2461"/>
      <c r="G58" s="2461"/>
      <c r="H58" s="2461"/>
      <c r="I58" s="2461"/>
      <c r="J58" s="2461"/>
      <c r="K58" s="2462"/>
      <c r="L58" s="37"/>
      <c r="M58" s="781"/>
      <c r="N58" s="781"/>
      <c r="O58" s="781"/>
      <c r="P58" s="781"/>
    </row>
    <row r="59" spans="1:19" ht="20.25" hidden="1" customHeight="1" thickBot="1" x14ac:dyDescent="0.3">
      <c r="A59" s="185"/>
      <c r="B59" s="186"/>
      <c r="C59" s="187" t="s">
        <v>710</v>
      </c>
      <c r="D59" s="188" t="s">
        <v>711</v>
      </c>
      <c r="E59" s="188" t="s">
        <v>712</v>
      </c>
      <c r="F59" s="188" t="s">
        <v>713</v>
      </c>
      <c r="G59" s="188" t="s">
        <v>714</v>
      </c>
      <c r="H59" s="178" t="s">
        <v>715</v>
      </c>
      <c r="I59" s="178" t="s">
        <v>716</v>
      </c>
      <c r="J59" s="295" t="s">
        <v>717</v>
      </c>
      <c r="K59" s="184" t="s">
        <v>107</v>
      </c>
      <c r="L59" s="39"/>
      <c r="M59" s="781"/>
      <c r="N59" s="781"/>
      <c r="O59" s="781"/>
      <c r="P59" s="781"/>
    </row>
    <row r="60" spans="1:19" ht="21.75" hidden="1" customHeight="1" x14ac:dyDescent="0.25">
      <c r="A60" s="2463" t="s">
        <v>718</v>
      </c>
      <c r="B60" s="287" t="s">
        <v>719</v>
      </c>
      <c r="C60" s="488">
        <v>1711</v>
      </c>
      <c r="D60" s="489">
        <v>1468</v>
      </c>
      <c r="E60" s="489">
        <v>432</v>
      </c>
      <c r="F60" s="489">
        <v>939</v>
      </c>
      <c r="G60" s="489">
        <v>1455</v>
      </c>
      <c r="H60" s="1573"/>
      <c r="I60" s="489">
        <v>1583</v>
      </c>
      <c r="J60" s="494">
        <v>57</v>
      </c>
      <c r="K60" s="291">
        <f>SUM(C60:J60)</f>
        <v>7645</v>
      </c>
      <c r="L60" s="40"/>
      <c r="M60" s="1684"/>
      <c r="N60" s="1684"/>
      <c r="O60" s="1684"/>
      <c r="P60" s="781"/>
      <c r="S60" s="40"/>
    </row>
    <row r="61" spans="1:19" ht="21.75" hidden="1" customHeight="1" x14ac:dyDescent="0.25">
      <c r="A61" s="2464"/>
      <c r="B61" s="288" t="s">
        <v>720</v>
      </c>
      <c r="C61" s="490">
        <v>87</v>
      </c>
      <c r="D61" s="491">
        <v>107</v>
      </c>
      <c r="E61" s="491">
        <v>41</v>
      </c>
      <c r="F61" s="491">
        <v>36</v>
      </c>
      <c r="G61" s="491">
        <v>133</v>
      </c>
      <c r="H61" s="1574"/>
      <c r="I61" s="491">
        <v>50</v>
      </c>
      <c r="J61" s="495">
        <v>10</v>
      </c>
      <c r="K61" s="292">
        <f>SUM(C61:J61)</f>
        <v>464</v>
      </c>
      <c r="L61" s="64"/>
      <c r="M61" s="781"/>
      <c r="N61" s="781"/>
      <c r="O61" s="781"/>
      <c r="P61" s="781"/>
      <c r="S61" s="40"/>
    </row>
    <row r="62" spans="1:19" ht="21.75" hidden="1" customHeight="1" thickBot="1" x14ac:dyDescent="0.3">
      <c r="A62" s="2465"/>
      <c r="B62" s="289" t="s">
        <v>721</v>
      </c>
      <c r="C62" s="492">
        <f>C60/C61</f>
        <v>19.666666666666668</v>
      </c>
      <c r="D62" s="493">
        <f>D60/D61</f>
        <v>13.719626168224298</v>
      </c>
      <c r="E62" s="493">
        <f>E60/E61</f>
        <v>10.536585365853659</v>
      </c>
      <c r="F62" s="493">
        <f>F60/F61</f>
        <v>26.083333333333332</v>
      </c>
      <c r="G62" s="493">
        <f>G60/G61</f>
        <v>10.93984962406015</v>
      </c>
      <c r="H62" s="300"/>
      <c r="I62" s="493">
        <f>I60/I61</f>
        <v>31.66</v>
      </c>
      <c r="J62" s="496">
        <f>J60/J61</f>
        <v>5.7</v>
      </c>
      <c r="K62" s="302">
        <f>SUM(K60/K61)</f>
        <v>16.476293103448278</v>
      </c>
      <c r="L62" s="40"/>
      <c r="S62" s="40"/>
    </row>
    <row r="63" spans="1:19" ht="3.75" hidden="1" customHeight="1" thickBot="1" x14ac:dyDescent="0.3">
      <c r="A63" s="180"/>
      <c r="B63" s="181"/>
      <c r="C63" s="298"/>
      <c r="D63" s="182"/>
      <c r="E63" s="182"/>
      <c r="F63" s="182"/>
      <c r="G63" s="182"/>
      <c r="H63" s="182"/>
      <c r="I63" s="182"/>
      <c r="J63" s="299"/>
      <c r="K63" s="631"/>
      <c r="L63" s="40"/>
      <c r="S63" s="40"/>
    </row>
    <row r="64" spans="1:19" s="41" customFormat="1" ht="21.75" hidden="1" customHeight="1" x14ac:dyDescent="0.25">
      <c r="A64" s="2466" t="s">
        <v>722</v>
      </c>
      <c r="B64" s="287" t="s">
        <v>271</v>
      </c>
      <c r="C64" s="490">
        <v>809</v>
      </c>
      <c r="D64" s="491">
        <v>626</v>
      </c>
      <c r="E64" s="491">
        <v>242</v>
      </c>
      <c r="F64" s="491">
        <v>317</v>
      </c>
      <c r="G64" s="491">
        <v>1148</v>
      </c>
      <c r="H64" s="1506"/>
      <c r="I64" s="491">
        <v>0</v>
      </c>
      <c r="J64" s="296"/>
      <c r="K64" s="292">
        <f>SUM(C64:J64)</f>
        <v>3142</v>
      </c>
      <c r="L64" s="40"/>
      <c r="M64" s="2473"/>
      <c r="N64" s="2473"/>
      <c r="O64" s="2473"/>
      <c r="P64" s="2473"/>
      <c r="Q64" s="2473"/>
      <c r="R64" s="2473"/>
      <c r="S64" s="2473"/>
    </row>
    <row r="65" spans="1:19" s="41" customFormat="1" ht="21.75" hidden="1" customHeight="1" x14ac:dyDescent="0.25">
      <c r="A65" s="2467"/>
      <c r="B65" s="288" t="s">
        <v>720</v>
      </c>
      <c r="C65" s="490">
        <v>27</v>
      </c>
      <c r="D65" s="491">
        <v>25</v>
      </c>
      <c r="E65" s="491">
        <v>11</v>
      </c>
      <c r="F65" s="491">
        <v>12</v>
      </c>
      <c r="G65" s="491">
        <v>26</v>
      </c>
      <c r="H65" s="241"/>
      <c r="I65" s="241"/>
      <c r="J65" s="297"/>
      <c r="K65" s="292">
        <f>SUM(C65:J65)</f>
        <v>101</v>
      </c>
      <c r="L65" s="64"/>
      <c r="M65" s="2473"/>
      <c r="N65" s="2473"/>
      <c r="O65" s="2473"/>
      <c r="P65" s="2473"/>
      <c r="Q65" s="2473"/>
      <c r="R65" s="2473"/>
      <c r="S65" s="2473"/>
    </row>
    <row r="66" spans="1:19" s="41" customFormat="1" ht="21.75" hidden="1" customHeight="1" thickBot="1" x14ac:dyDescent="0.3">
      <c r="A66" s="2468"/>
      <c r="B66" s="289" t="s">
        <v>721</v>
      </c>
      <c r="C66" s="492">
        <f>C64/C65</f>
        <v>29.962962962962962</v>
      </c>
      <c r="D66" s="493">
        <f>D64/D65</f>
        <v>25.04</v>
      </c>
      <c r="E66" s="493">
        <f>E64/E65</f>
        <v>22</v>
      </c>
      <c r="F66" s="493">
        <f>F64/F65</f>
        <v>26.416666666666668</v>
      </c>
      <c r="G66" s="493">
        <f>G64/G65</f>
        <v>44.153846153846153</v>
      </c>
      <c r="H66" s="300"/>
      <c r="I66" s="300"/>
      <c r="J66" s="301"/>
      <c r="K66" s="302">
        <f>SUM(K64/K65)</f>
        <v>31.10891089108911</v>
      </c>
      <c r="L66" s="40"/>
      <c r="M66" s="2473"/>
      <c r="N66" s="2473"/>
      <c r="O66" s="2473"/>
      <c r="P66" s="2473"/>
      <c r="Q66" s="2473"/>
      <c r="R66" s="2473"/>
      <c r="S66" s="2473"/>
    </row>
    <row r="67" spans="1:19" ht="3.75" hidden="1" customHeight="1" thickBot="1" x14ac:dyDescent="0.3">
      <c r="A67" s="180"/>
      <c r="B67" s="181"/>
      <c r="C67" s="298"/>
      <c r="D67" s="182"/>
      <c r="E67" s="182"/>
      <c r="F67" s="182"/>
      <c r="G67" s="182"/>
      <c r="H67" s="182"/>
      <c r="I67" s="182"/>
      <c r="J67" s="299"/>
      <c r="K67" s="631"/>
      <c r="M67" s="781"/>
      <c r="N67" s="781"/>
      <c r="O67" s="781"/>
    </row>
    <row r="68" spans="1:19" ht="21.75" hidden="1" customHeight="1" x14ac:dyDescent="0.25">
      <c r="A68" s="2466" t="s">
        <v>723</v>
      </c>
      <c r="B68" s="287" t="s">
        <v>271</v>
      </c>
      <c r="C68" s="488">
        <v>3801</v>
      </c>
      <c r="D68" s="489">
        <v>3053</v>
      </c>
      <c r="E68" s="489">
        <v>1029</v>
      </c>
      <c r="F68" s="489">
        <v>1147</v>
      </c>
      <c r="G68" s="489">
        <v>3487</v>
      </c>
      <c r="H68" s="1685"/>
      <c r="I68" s="489">
        <v>22</v>
      </c>
      <c r="J68" s="494">
        <v>7</v>
      </c>
      <c r="K68" s="291">
        <f>SUM(C68:J68)</f>
        <v>12546</v>
      </c>
      <c r="L68" s="40"/>
      <c r="M68" s="1694"/>
      <c r="N68" s="1684"/>
      <c r="O68" s="1684"/>
      <c r="S68" s="40"/>
    </row>
    <row r="69" spans="1:19" ht="21.75" hidden="1" customHeight="1" x14ac:dyDescent="0.25">
      <c r="A69" s="2467"/>
      <c r="B69" s="288" t="s">
        <v>720</v>
      </c>
      <c r="C69" s="490">
        <v>126</v>
      </c>
      <c r="D69" s="491">
        <v>150</v>
      </c>
      <c r="E69" s="491">
        <v>60</v>
      </c>
      <c r="F69" s="491">
        <v>45</v>
      </c>
      <c r="G69" s="491">
        <v>137</v>
      </c>
      <c r="H69" s="241"/>
      <c r="I69" s="241"/>
      <c r="J69" s="297"/>
      <c r="K69" s="292">
        <f>SUM(C69:J69)</f>
        <v>518</v>
      </c>
      <c r="L69" s="64"/>
      <c r="S69" s="40"/>
    </row>
    <row r="70" spans="1:19" ht="21.75" hidden="1" customHeight="1" thickBot="1" x14ac:dyDescent="0.3">
      <c r="A70" s="2468"/>
      <c r="B70" s="289" t="s">
        <v>721</v>
      </c>
      <c r="C70" s="492">
        <f>C68/C69</f>
        <v>30.166666666666668</v>
      </c>
      <c r="D70" s="493">
        <f>D68/D69</f>
        <v>20.353333333333332</v>
      </c>
      <c r="E70" s="493">
        <f>E68/E69</f>
        <v>17.149999999999999</v>
      </c>
      <c r="F70" s="493">
        <f>F68/F69</f>
        <v>25.488888888888887</v>
      </c>
      <c r="G70" s="493">
        <f>G68/G69</f>
        <v>25.452554744525546</v>
      </c>
      <c r="H70" s="300"/>
      <c r="I70" s="300"/>
      <c r="J70" s="300"/>
      <c r="K70" s="302">
        <f>SUM(K68/K69)</f>
        <v>24.220077220077219</v>
      </c>
      <c r="L70" s="40"/>
      <c r="S70" s="40"/>
    </row>
    <row r="71" spans="1:19" ht="48" hidden="1" customHeight="1" thickBot="1" x14ac:dyDescent="0.3">
      <c r="A71" s="2469" t="s">
        <v>724</v>
      </c>
      <c r="B71" s="2469"/>
      <c r="C71" s="2469"/>
      <c r="D71" s="2469"/>
      <c r="E71" s="2469"/>
      <c r="F71" s="2469"/>
      <c r="G71" s="2469"/>
      <c r="H71" s="2469"/>
      <c r="I71" s="2469"/>
      <c r="J71" s="2469"/>
      <c r="K71" s="2469"/>
    </row>
    <row r="72" spans="1:19" ht="19.5" hidden="1" thickBot="1" x14ac:dyDescent="0.3">
      <c r="A72" s="2460" t="s">
        <v>727</v>
      </c>
      <c r="B72" s="2461"/>
      <c r="C72" s="2461"/>
      <c r="D72" s="2461"/>
      <c r="E72" s="2461"/>
      <c r="F72" s="2461"/>
      <c r="G72" s="2461"/>
      <c r="H72" s="2461"/>
      <c r="I72" s="2461"/>
      <c r="J72" s="2461"/>
      <c r="K72" s="2462"/>
      <c r="L72" s="37"/>
    </row>
    <row r="73" spans="1:19" ht="20.25" hidden="1" customHeight="1" thickBot="1" x14ac:dyDescent="0.3">
      <c r="A73" s="185"/>
      <c r="B73" s="186"/>
      <c r="C73" s="187" t="s">
        <v>710</v>
      </c>
      <c r="D73" s="188" t="s">
        <v>711</v>
      </c>
      <c r="E73" s="188" t="s">
        <v>712</v>
      </c>
      <c r="F73" s="188" t="s">
        <v>713</v>
      </c>
      <c r="G73" s="188" t="s">
        <v>714</v>
      </c>
      <c r="H73" s="178" t="s">
        <v>715</v>
      </c>
      <c r="I73" s="178" t="s">
        <v>716</v>
      </c>
      <c r="J73" s="295" t="s">
        <v>717</v>
      </c>
      <c r="K73" s="184" t="s">
        <v>107</v>
      </c>
      <c r="L73" s="39"/>
    </row>
    <row r="74" spans="1:19" ht="21.75" hidden="1" customHeight="1" x14ac:dyDescent="0.25">
      <c r="A74" s="2463" t="s">
        <v>718</v>
      </c>
      <c r="B74" s="287" t="s">
        <v>719</v>
      </c>
      <c r="C74" s="488">
        <v>3063</v>
      </c>
      <c r="D74" s="489">
        <v>1886</v>
      </c>
      <c r="E74" s="489">
        <v>758</v>
      </c>
      <c r="F74" s="489">
        <v>1602</v>
      </c>
      <c r="G74" s="489">
        <v>2921</v>
      </c>
      <c r="H74" s="1573"/>
      <c r="I74" s="489">
        <v>1739</v>
      </c>
      <c r="J74" s="494">
        <v>199</v>
      </c>
      <c r="K74" s="291">
        <f>SUM(C74:J74)</f>
        <v>12168</v>
      </c>
      <c r="L74" s="40"/>
      <c r="S74" s="40"/>
    </row>
    <row r="75" spans="1:19" ht="21.75" hidden="1" customHeight="1" x14ac:dyDescent="0.25">
      <c r="A75" s="2464"/>
      <c r="B75" s="288" t="s">
        <v>720</v>
      </c>
      <c r="C75" s="490">
        <v>84</v>
      </c>
      <c r="D75" s="491">
        <v>99</v>
      </c>
      <c r="E75" s="491">
        <v>44</v>
      </c>
      <c r="F75" s="491">
        <v>35</v>
      </c>
      <c r="G75" s="491">
        <v>117</v>
      </c>
      <c r="H75" s="1574"/>
      <c r="I75" s="491">
        <v>52</v>
      </c>
      <c r="J75" s="495">
        <v>10</v>
      </c>
      <c r="K75" s="292">
        <f>SUM(C75:J75)</f>
        <v>441</v>
      </c>
      <c r="L75" s="64"/>
      <c r="S75" s="40"/>
    </row>
    <row r="76" spans="1:19" ht="21.75" hidden="1" customHeight="1" thickBot="1" x14ac:dyDescent="0.3">
      <c r="A76" s="2465"/>
      <c r="B76" s="289" t="s">
        <v>721</v>
      </c>
      <c r="C76" s="492">
        <f>C74/C75</f>
        <v>36.464285714285715</v>
      </c>
      <c r="D76" s="493">
        <f>D74/D75</f>
        <v>19.050505050505052</v>
      </c>
      <c r="E76" s="493">
        <f>E74/E75</f>
        <v>17.227272727272727</v>
      </c>
      <c r="F76" s="493">
        <f>F74/F75</f>
        <v>45.771428571428572</v>
      </c>
      <c r="G76" s="493">
        <f>G74/G75</f>
        <v>24.965811965811966</v>
      </c>
      <c r="H76" s="300"/>
      <c r="I76" s="493">
        <f>I74/I75</f>
        <v>33.442307692307693</v>
      </c>
      <c r="J76" s="496">
        <f>J74/J75</f>
        <v>19.899999999999999</v>
      </c>
      <c r="K76" s="302">
        <f>SUM(K74/K75)</f>
        <v>27.591836734693878</v>
      </c>
      <c r="L76" s="40"/>
      <c r="S76" s="40"/>
    </row>
    <row r="77" spans="1:19" ht="3.75" hidden="1" customHeight="1" thickBot="1" x14ac:dyDescent="0.3">
      <c r="A77" s="180"/>
      <c r="B77" s="181"/>
      <c r="C77" s="298"/>
      <c r="D77" s="182"/>
      <c r="E77" s="182"/>
      <c r="F77" s="182"/>
      <c r="G77" s="182"/>
      <c r="H77" s="182"/>
      <c r="I77" s="182"/>
      <c r="J77" s="299"/>
      <c r="K77" s="631"/>
      <c r="L77" s="40"/>
      <c r="S77" s="40"/>
    </row>
    <row r="78" spans="1:19" s="41" customFormat="1" ht="21.75" hidden="1" customHeight="1" x14ac:dyDescent="0.25">
      <c r="A78" s="2466" t="s">
        <v>728</v>
      </c>
      <c r="B78" s="287" t="s">
        <v>271</v>
      </c>
      <c r="C78" s="490">
        <v>3880</v>
      </c>
      <c r="D78" s="491">
        <v>3297</v>
      </c>
      <c r="E78" s="491">
        <v>1127</v>
      </c>
      <c r="F78" s="491">
        <v>1347</v>
      </c>
      <c r="G78" s="491">
        <v>3681</v>
      </c>
      <c r="H78" s="1582"/>
      <c r="I78" s="491">
        <v>671</v>
      </c>
      <c r="J78" s="494">
        <v>19</v>
      </c>
      <c r="K78" s="292">
        <f>SUM(C78:J78)</f>
        <v>14022</v>
      </c>
      <c r="L78" s="40"/>
      <c r="S78" s="40"/>
    </row>
    <row r="79" spans="1:19" s="41" customFormat="1" ht="21.75" hidden="1" customHeight="1" x14ac:dyDescent="0.25">
      <c r="A79" s="2467"/>
      <c r="B79" s="288" t="s">
        <v>720</v>
      </c>
      <c r="C79" s="490">
        <v>124</v>
      </c>
      <c r="D79" s="491">
        <v>159</v>
      </c>
      <c r="E79" s="491">
        <v>53</v>
      </c>
      <c r="F79" s="491">
        <v>45</v>
      </c>
      <c r="G79" s="491">
        <v>135</v>
      </c>
      <c r="H79" s="241"/>
      <c r="I79" s="241"/>
      <c r="J79" s="297"/>
      <c r="K79" s="292">
        <f>SUM(C79:J79)</f>
        <v>516</v>
      </c>
      <c r="L79" s="64"/>
      <c r="S79" s="40"/>
    </row>
    <row r="80" spans="1:19" s="41" customFormat="1" ht="21.75" hidden="1" customHeight="1" thickBot="1" x14ac:dyDescent="0.3">
      <c r="A80" s="2468"/>
      <c r="B80" s="289" t="s">
        <v>721</v>
      </c>
      <c r="C80" s="492">
        <f>C78/C79</f>
        <v>31.29032258064516</v>
      </c>
      <c r="D80" s="493">
        <f>D78/D79</f>
        <v>20.735849056603772</v>
      </c>
      <c r="E80" s="493">
        <f>E78/E79</f>
        <v>21.264150943396228</v>
      </c>
      <c r="F80" s="493">
        <f>F78/F79</f>
        <v>29.933333333333334</v>
      </c>
      <c r="G80" s="493">
        <f>G78/G79</f>
        <v>27.266666666666666</v>
      </c>
      <c r="H80" s="300"/>
      <c r="I80" s="300"/>
      <c r="J80" s="301"/>
      <c r="K80" s="302">
        <f>SUM(K78/K79)</f>
        <v>27.174418604651162</v>
      </c>
      <c r="L80" s="40"/>
      <c r="S80" s="40"/>
    </row>
    <row r="81" spans="1:19" ht="3.75" hidden="1" customHeight="1" thickBot="1" x14ac:dyDescent="0.3">
      <c r="A81" s="180"/>
      <c r="B81" s="181"/>
      <c r="C81" s="298"/>
      <c r="D81" s="182"/>
      <c r="E81" s="182"/>
      <c r="F81" s="182"/>
      <c r="G81" s="182"/>
      <c r="H81" s="182"/>
      <c r="I81" s="182"/>
      <c r="J81" s="299"/>
      <c r="K81" s="631"/>
    </row>
    <row r="82" spans="1:19" ht="21.75" hidden="1" customHeight="1" x14ac:dyDescent="0.25">
      <c r="A82" s="2466" t="s">
        <v>722</v>
      </c>
      <c r="B82" s="287" t="s">
        <v>271</v>
      </c>
      <c r="C82" s="488">
        <v>839</v>
      </c>
      <c r="D82" s="489">
        <v>563</v>
      </c>
      <c r="E82" s="489">
        <v>139</v>
      </c>
      <c r="F82" s="489">
        <v>199</v>
      </c>
      <c r="G82" s="489">
        <v>893</v>
      </c>
      <c r="H82" s="1583"/>
      <c r="I82" s="489">
        <v>4</v>
      </c>
      <c r="J82" s="494">
        <v>0</v>
      </c>
      <c r="K82" s="291">
        <f>SUM(C82:J82)</f>
        <v>2637</v>
      </c>
      <c r="L82" s="40"/>
      <c r="S82" s="40"/>
    </row>
    <row r="83" spans="1:19" ht="21.75" hidden="1" customHeight="1" x14ac:dyDescent="0.25">
      <c r="A83" s="2467"/>
      <c r="B83" s="288" t="s">
        <v>720</v>
      </c>
      <c r="C83" s="490">
        <v>31</v>
      </c>
      <c r="D83" s="491">
        <v>31</v>
      </c>
      <c r="E83" s="491">
        <v>11</v>
      </c>
      <c r="F83" s="491">
        <v>13</v>
      </c>
      <c r="G83" s="491">
        <v>33</v>
      </c>
      <c r="H83" s="241"/>
      <c r="I83" s="241"/>
      <c r="J83" s="297"/>
      <c r="K83" s="292">
        <f>SUM(C83:J83)</f>
        <v>119</v>
      </c>
      <c r="L83" s="64"/>
      <c r="S83" s="40"/>
    </row>
    <row r="84" spans="1:19" ht="21.75" hidden="1" customHeight="1" thickBot="1" x14ac:dyDescent="0.3">
      <c r="A84" s="2468"/>
      <c r="B84" s="289" t="s">
        <v>721</v>
      </c>
      <c r="C84" s="492">
        <f>C82/C83</f>
        <v>27.06451612903226</v>
      </c>
      <c r="D84" s="493">
        <f>D82/D83</f>
        <v>18.161290322580644</v>
      </c>
      <c r="E84" s="493">
        <f>E82/E83</f>
        <v>12.636363636363637</v>
      </c>
      <c r="F84" s="493">
        <f>F82/F83</f>
        <v>15.307692307692308</v>
      </c>
      <c r="G84" s="493">
        <f>G82/G83</f>
        <v>27.060606060606062</v>
      </c>
      <c r="H84" s="300"/>
      <c r="I84" s="300"/>
      <c r="J84" s="300"/>
      <c r="K84" s="302">
        <f>SUM(K82/K83)</f>
        <v>22.159663865546218</v>
      </c>
      <c r="L84" s="40"/>
      <c r="S84" s="40"/>
    </row>
    <row r="85" spans="1:19" ht="19.5" hidden="1" thickBot="1" x14ac:dyDescent="0.3">
      <c r="A85" s="2460" t="s">
        <v>729</v>
      </c>
      <c r="B85" s="2461"/>
      <c r="C85" s="2461"/>
      <c r="D85" s="2461"/>
      <c r="E85" s="2461"/>
      <c r="F85" s="2461"/>
      <c r="G85" s="2461"/>
      <c r="H85" s="2461"/>
      <c r="I85" s="2461"/>
      <c r="J85" s="2461"/>
      <c r="K85" s="2462"/>
      <c r="L85" s="37"/>
    </row>
    <row r="86" spans="1:19" ht="20.25" hidden="1" customHeight="1" thickBot="1" x14ac:dyDescent="0.3">
      <c r="A86" s="185"/>
      <c r="B86" s="186"/>
      <c r="C86" s="187" t="s">
        <v>710</v>
      </c>
      <c r="D86" s="188" t="s">
        <v>711</v>
      </c>
      <c r="E86" s="188" t="s">
        <v>712</v>
      </c>
      <c r="F86" s="188" t="s">
        <v>713</v>
      </c>
      <c r="G86" s="188" t="s">
        <v>714</v>
      </c>
      <c r="H86" s="178" t="s">
        <v>715</v>
      </c>
      <c r="I86" s="178" t="s">
        <v>716</v>
      </c>
      <c r="J86" s="295" t="s">
        <v>717</v>
      </c>
      <c r="K86" s="184" t="s">
        <v>107</v>
      </c>
      <c r="L86" s="39"/>
    </row>
    <row r="87" spans="1:19" ht="21.75" hidden="1" customHeight="1" x14ac:dyDescent="0.25">
      <c r="A87" s="2463" t="s">
        <v>718</v>
      </c>
      <c r="B87" s="287" t="s">
        <v>719</v>
      </c>
      <c r="C87" s="488">
        <v>3372</v>
      </c>
      <c r="D87" s="489">
        <v>1955</v>
      </c>
      <c r="E87" s="489">
        <v>827</v>
      </c>
      <c r="F87" s="489">
        <v>1302</v>
      </c>
      <c r="G87" s="489">
        <v>2109</v>
      </c>
      <c r="H87" s="1573"/>
      <c r="I87" s="489">
        <v>1332</v>
      </c>
      <c r="J87" s="494">
        <v>76</v>
      </c>
      <c r="K87" s="291">
        <f>SUM(C87:J87)</f>
        <v>10973</v>
      </c>
      <c r="L87" s="40"/>
      <c r="S87" s="40"/>
    </row>
    <row r="88" spans="1:19" ht="21.75" hidden="1" customHeight="1" x14ac:dyDescent="0.25">
      <c r="A88" s="2464"/>
      <c r="B88" s="288" t="s">
        <v>720</v>
      </c>
      <c r="C88" s="490">
        <v>87</v>
      </c>
      <c r="D88" s="491">
        <v>99</v>
      </c>
      <c r="E88" s="491">
        <v>42</v>
      </c>
      <c r="F88" s="491">
        <v>41</v>
      </c>
      <c r="G88" s="491">
        <v>125</v>
      </c>
      <c r="H88" s="1574"/>
      <c r="I88" s="491">
        <v>55</v>
      </c>
      <c r="J88" s="495">
        <v>10</v>
      </c>
      <c r="K88" s="292">
        <f>SUM(C88:J88)</f>
        <v>459</v>
      </c>
      <c r="L88" s="64"/>
      <c r="S88" s="40"/>
    </row>
    <row r="89" spans="1:19" ht="21.75" hidden="1" customHeight="1" thickBot="1" x14ac:dyDescent="0.3">
      <c r="A89" s="2465"/>
      <c r="B89" s="289" t="s">
        <v>721</v>
      </c>
      <c r="C89" s="492">
        <f>C87/C88</f>
        <v>38.758620689655174</v>
      </c>
      <c r="D89" s="493">
        <f>D87/D88</f>
        <v>19.747474747474747</v>
      </c>
      <c r="E89" s="493">
        <f>E87/E88</f>
        <v>19.69047619047619</v>
      </c>
      <c r="F89" s="493">
        <f>F87/F88</f>
        <v>31.756097560975611</v>
      </c>
      <c r="G89" s="493">
        <f>G87/G88</f>
        <v>16.872</v>
      </c>
      <c r="H89" s="300"/>
      <c r="I89" s="493">
        <f>I87/I88</f>
        <v>24.218181818181819</v>
      </c>
      <c r="J89" s="496">
        <f>J87/J88</f>
        <v>7.6</v>
      </c>
      <c r="K89" s="302">
        <f>SUM(K87/K88)</f>
        <v>23.906318082788673</v>
      </c>
      <c r="L89" s="40"/>
      <c r="S89" s="40"/>
    </row>
    <row r="90" spans="1:19" ht="3.75" hidden="1" customHeight="1" thickBot="1" x14ac:dyDescent="0.3">
      <c r="A90" s="180"/>
      <c r="B90" s="181"/>
      <c r="C90" s="298"/>
      <c r="D90" s="182"/>
      <c r="E90" s="182"/>
      <c r="F90" s="182"/>
      <c r="G90" s="182"/>
      <c r="H90" s="182"/>
      <c r="I90" s="182"/>
      <c r="J90" s="299"/>
      <c r="K90" s="631"/>
      <c r="L90" s="40"/>
      <c r="S90" s="40"/>
    </row>
    <row r="91" spans="1:19" s="41" customFormat="1" ht="21.75" hidden="1" customHeight="1" x14ac:dyDescent="0.25">
      <c r="A91" s="2466" t="s">
        <v>722</v>
      </c>
      <c r="B91" s="287" t="s">
        <v>271</v>
      </c>
      <c r="C91" s="490">
        <v>604</v>
      </c>
      <c r="D91" s="491">
        <v>664</v>
      </c>
      <c r="E91" s="491">
        <v>240</v>
      </c>
      <c r="F91" s="491">
        <v>163</v>
      </c>
      <c r="G91" s="491">
        <v>607</v>
      </c>
      <c r="H91" s="1506" t="s">
        <v>730</v>
      </c>
      <c r="I91" s="491">
        <v>31</v>
      </c>
      <c r="J91" s="296"/>
      <c r="K91" s="292">
        <f>SUM(C91:J91)</f>
        <v>2309</v>
      </c>
      <c r="L91" s="40"/>
      <c r="S91" s="40"/>
    </row>
    <row r="92" spans="1:19" s="41" customFormat="1" ht="21.75" hidden="1" customHeight="1" x14ac:dyDescent="0.25">
      <c r="A92" s="2467"/>
      <c r="B92" s="288" t="s">
        <v>720</v>
      </c>
      <c r="C92" s="490">
        <v>40</v>
      </c>
      <c r="D92" s="491">
        <v>35</v>
      </c>
      <c r="E92" s="491">
        <v>10</v>
      </c>
      <c r="F92" s="491">
        <v>8</v>
      </c>
      <c r="G92" s="491">
        <v>38</v>
      </c>
      <c r="H92" s="241"/>
      <c r="I92" s="241"/>
      <c r="J92" s="297"/>
      <c r="K92" s="292">
        <f>SUM(C92:J92)</f>
        <v>131</v>
      </c>
      <c r="L92" s="64"/>
      <c r="S92" s="40"/>
    </row>
    <row r="93" spans="1:19" s="41" customFormat="1" ht="21.75" hidden="1" customHeight="1" thickBot="1" x14ac:dyDescent="0.3">
      <c r="A93" s="2468"/>
      <c r="B93" s="289" t="s">
        <v>721</v>
      </c>
      <c r="C93" s="492">
        <f>C91/C92</f>
        <v>15.1</v>
      </c>
      <c r="D93" s="493">
        <f>D91/D92</f>
        <v>18.971428571428572</v>
      </c>
      <c r="E93" s="493">
        <f>E91/E92</f>
        <v>24</v>
      </c>
      <c r="F93" s="493">
        <f>F91/F92</f>
        <v>20.375</v>
      </c>
      <c r="G93" s="493">
        <f>G91/G92</f>
        <v>15.973684210526315</v>
      </c>
      <c r="H93" s="300"/>
      <c r="I93" s="300"/>
      <c r="J93" s="301"/>
      <c r="K93" s="302">
        <f>SUM(K91/K92)</f>
        <v>17.625954198473284</v>
      </c>
      <c r="L93" s="40"/>
      <c r="S93" s="40"/>
    </row>
    <row r="94" spans="1:19" ht="3.75" hidden="1" customHeight="1" thickBot="1" x14ac:dyDescent="0.3">
      <c r="A94" s="180"/>
      <c r="B94" s="181"/>
      <c r="C94" s="1575"/>
      <c r="D94" s="1576"/>
      <c r="E94" s="1576"/>
      <c r="F94" s="1576"/>
      <c r="G94" s="1576"/>
      <c r="H94" s="182"/>
      <c r="I94" s="182"/>
      <c r="J94" s="299"/>
      <c r="K94" s="631"/>
    </row>
    <row r="95" spans="1:19" ht="21.75" hidden="1" customHeight="1" x14ac:dyDescent="0.25">
      <c r="A95" s="2466" t="s">
        <v>723</v>
      </c>
      <c r="B95" s="287" t="s">
        <v>271</v>
      </c>
      <c r="C95" s="488">
        <v>4082</v>
      </c>
      <c r="D95" s="489">
        <v>3331</v>
      </c>
      <c r="E95" s="489">
        <v>1253</v>
      </c>
      <c r="F95" s="489">
        <v>1424</v>
      </c>
      <c r="G95" s="489">
        <v>4243</v>
      </c>
      <c r="H95" s="1515" t="s">
        <v>730</v>
      </c>
      <c r="I95" s="489">
        <v>419</v>
      </c>
      <c r="J95" s="494">
        <v>15</v>
      </c>
      <c r="K95" s="292">
        <f>SUM(C95:J95)</f>
        <v>14767</v>
      </c>
      <c r="L95" s="40"/>
      <c r="S95" s="40"/>
    </row>
    <row r="96" spans="1:19" ht="21.75" hidden="1" customHeight="1" x14ac:dyDescent="0.25">
      <c r="A96" s="2467"/>
      <c r="B96" s="288" t="s">
        <v>720</v>
      </c>
      <c r="C96" s="490">
        <v>130</v>
      </c>
      <c r="D96" s="491">
        <v>152</v>
      </c>
      <c r="E96" s="491">
        <v>51</v>
      </c>
      <c r="F96" s="491">
        <v>50</v>
      </c>
      <c r="G96" s="491">
        <v>145</v>
      </c>
      <c r="H96" s="241"/>
      <c r="I96" s="241"/>
      <c r="J96" s="297"/>
      <c r="K96" s="292">
        <f>SUM(C96:J96)</f>
        <v>528</v>
      </c>
      <c r="L96" s="64"/>
      <c r="S96" s="40"/>
    </row>
    <row r="97" spans="1:19" ht="21.75" hidden="1" customHeight="1" thickBot="1" x14ac:dyDescent="0.3">
      <c r="A97" s="2468"/>
      <c r="B97" s="289" t="s">
        <v>721</v>
      </c>
      <c r="C97" s="492">
        <f>C95/C96</f>
        <v>31.4</v>
      </c>
      <c r="D97" s="493">
        <f>D95/D96</f>
        <v>21.914473684210527</v>
      </c>
      <c r="E97" s="493">
        <f>E95/E96</f>
        <v>24.568627450980394</v>
      </c>
      <c r="F97" s="493">
        <f>F95/F96</f>
        <v>28.48</v>
      </c>
      <c r="G97" s="493">
        <f>G95/G96</f>
        <v>29.262068965517241</v>
      </c>
      <c r="H97" s="300"/>
      <c r="I97" s="300"/>
      <c r="J97" s="300"/>
      <c r="K97" s="302">
        <f>SUM(K95/K96)</f>
        <v>27.967803030303031</v>
      </c>
      <c r="L97" s="40"/>
      <c r="S97" s="40"/>
    </row>
    <row r="98" spans="1:19" ht="48" hidden="1" customHeight="1" x14ac:dyDescent="0.25">
      <c r="A98" s="2391" t="s">
        <v>731</v>
      </c>
      <c r="B98" s="2391"/>
      <c r="C98" s="2391"/>
      <c r="D98" s="2391"/>
      <c r="E98" s="2391"/>
      <c r="F98" s="2391"/>
      <c r="G98" s="2391"/>
      <c r="H98" s="2391"/>
      <c r="I98" s="2391"/>
      <c r="J98" s="2391"/>
      <c r="K98" s="2391"/>
    </row>
    <row r="99" spans="1:19" ht="18.95" hidden="1" customHeight="1" thickBot="1" x14ac:dyDescent="0.3">
      <c r="A99" s="2470" t="s">
        <v>732</v>
      </c>
      <c r="B99" s="2471"/>
      <c r="C99" s="2471"/>
      <c r="D99" s="2471"/>
      <c r="E99" s="2471"/>
      <c r="F99" s="2471"/>
      <c r="G99" s="2471"/>
      <c r="H99" s="2471"/>
      <c r="I99" s="2471"/>
      <c r="J99" s="2471"/>
      <c r="K99" s="2472"/>
      <c r="L99" s="37"/>
    </row>
    <row r="100" spans="1:19" ht="20.25" hidden="1" customHeight="1" thickBot="1" x14ac:dyDescent="0.3">
      <c r="A100" s="185"/>
      <c r="B100" s="186"/>
      <c r="C100" s="187" t="s">
        <v>710</v>
      </c>
      <c r="D100" s="188" t="s">
        <v>711</v>
      </c>
      <c r="E100" s="188" t="s">
        <v>712</v>
      </c>
      <c r="F100" s="188" t="s">
        <v>713</v>
      </c>
      <c r="G100" s="188" t="s">
        <v>714</v>
      </c>
      <c r="H100" s="178" t="s">
        <v>715</v>
      </c>
      <c r="I100" s="178" t="s">
        <v>716</v>
      </c>
      <c r="J100" s="295" t="s">
        <v>717</v>
      </c>
      <c r="K100" s="184" t="s">
        <v>107</v>
      </c>
      <c r="L100" s="39"/>
    </row>
    <row r="101" spans="1:19" ht="21.75" hidden="1" customHeight="1" x14ac:dyDescent="0.25">
      <c r="A101" s="2463" t="s">
        <v>718</v>
      </c>
      <c r="B101" s="287" t="s">
        <v>719</v>
      </c>
      <c r="C101" s="488">
        <v>1630</v>
      </c>
      <c r="D101" s="489">
        <v>1357</v>
      </c>
      <c r="E101" s="489">
        <v>528</v>
      </c>
      <c r="F101" s="489">
        <v>709</v>
      </c>
      <c r="G101" s="489">
        <v>1343</v>
      </c>
      <c r="H101" s="240"/>
      <c r="I101" s="489">
        <v>659</v>
      </c>
      <c r="J101" s="494">
        <v>64</v>
      </c>
      <c r="K101" s="576">
        <f>SUM(C101:J101)</f>
        <v>6290</v>
      </c>
      <c r="L101" s="40"/>
      <c r="S101" s="40"/>
    </row>
    <row r="102" spans="1:19" ht="21.75" hidden="1" customHeight="1" x14ac:dyDescent="0.25">
      <c r="A102" s="2464"/>
      <c r="B102" s="288" t="s">
        <v>720</v>
      </c>
      <c r="C102" s="490">
        <v>97</v>
      </c>
      <c r="D102" s="491">
        <v>105</v>
      </c>
      <c r="E102" s="491">
        <v>43</v>
      </c>
      <c r="F102" s="491">
        <v>47</v>
      </c>
      <c r="G102" s="491">
        <v>130</v>
      </c>
      <c r="H102" s="241"/>
      <c r="I102" s="491">
        <v>59</v>
      </c>
      <c r="J102" s="495">
        <v>11</v>
      </c>
      <c r="K102" s="577">
        <f>SUM(C102:J102)</f>
        <v>492</v>
      </c>
      <c r="L102" s="64"/>
      <c r="S102" s="40"/>
    </row>
    <row r="103" spans="1:19" ht="21.75" hidden="1" customHeight="1" thickBot="1" x14ac:dyDescent="0.3">
      <c r="A103" s="2465"/>
      <c r="B103" s="289" t="s">
        <v>721</v>
      </c>
      <c r="C103" s="492">
        <f>C101/C102</f>
        <v>16.804123711340207</v>
      </c>
      <c r="D103" s="493">
        <f>D101/D102</f>
        <v>12.923809523809524</v>
      </c>
      <c r="E103" s="493">
        <f>E101/E102</f>
        <v>12.279069767441861</v>
      </c>
      <c r="F103" s="493">
        <f>F101/F102</f>
        <v>15.085106382978724</v>
      </c>
      <c r="G103" s="493">
        <f>G101/G102</f>
        <v>10.330769230769231</v>
      </c>
      <c r="H103" s="300"/>
      <c r="I103" s="493">
        <f>I101/I102</f>
        <v>11.169491525423728</v>
      </c>
      <c r="J103" s="496">
        <f>J101/J102</f>
        <v>5.8181818181818183</v>
      </c>
      <c r="K103" s="578">
        <f>SUM(K101/K102)</f>
        <v>12.784552845528456</v>
      </c>
      <c r="L103" s="40"/>
      <c r="S103" s="40"/>
    </row>
    <row r="104" spans="1:19" ht="3.75" hidden="1" customHeight="1" thickBot="1" x14ac:dyDescent="0.3">
      <c r="A104" s="180"/>
      <c r="B104" s="181"/>
      <c r="C104" s="298"/>
      <c r="D104" s="182"/>
      <c r="E104" s="182"/>
      <c r="F104" s="182"/>
      <c r="G104" s="182"/>
      <c r="H104" s="182"/>
      <c r="I104" s="182"/>
      <c r="J104" s="299"/>
      <c r="K104" s="631"/>
      <c r="L104" s="40"/>
      <c r="S104" s="40"/>
    </row>
    <row r="105" spans="1:19" s="41" customFormat="1" ht="21.75" hidden="1" customHeight="1" x14ac:dyDescent="0.25">
      <c r="A105" s="2466" t="s">
        <v>722</v>
      </c>
      <c r="B105" s="287" t="s">
        <v>271</v>
      </c>
      <c r="C105" s="490">
        <v>1157</v>
      </c>
      <c r="D105" s="491">
        <v>968</v>
      </c>
      <c r="E105" s="491">
        <v>254</v>
      </c>
      <c r="F105" s="491">
        <v>372</v>
      </c>
      <c r="G105" s="491">
        <v>1216</v>
      </c>
      <c r="H105" s="491">
        <v>5</v>
      </c>
      <c r="I105" s="491">
        <v>24</v>
      </c>
      <c r="J105" s="296"/>
      <c r="K105" s="292">
        <f>SUM(C105:J105)</f>
        <v>3996</v>
      </c>
      <c r="L105" s="40"/>
      <c r="S105" s="40"/>
    </row>
    <row r="106" spans="1:19" s="41" customFormat="1" ht="21.75" hidden="1" customHeight="1" x14ac:dyDescent="0.25">
      <c r="A106" s="2467"/>
      <c r="B106" s="288" t="s">
        <v>720</v>
      </c>
      <c r="C106" s="490">
        <v>41</v>
      </c>
      <c r="D106" s="491">
        <v>35</v>
      </c>
      <c r="E106" s="491">
        <v>10</v>
      </c>
      <c r="F106" s="491">
        <v>12</v>
      </c>
      <c r="G106" s="491">
        <v>43</v>
      </c>
      <c r="H106" s="241"/>
      <c r="I106" s="241"/>
      <c r="J106" s="297"/>
      <c r="K106" s="292">
        <f>SUM(C106:J106)</f>
        <v>141</v>
      </c>
      <c r="L106" s="64"/>
      <c r="S106" s="40"/>
    </row>
    <row r="107" spans="1:19" s="41" customFormat="1" ht="21.75" hidden="1" customHeight="1" thickBot="1" x14ac:dyDescent="0.3">
      <c r="A107" s="2468"/>
      <c r="B107" s="289" t="s">
        <v>721</v>
      </c>
      <c r="C107" s="492">
        <f>C105/C106</f>
        <v>28.219512195121951</v>
      </c>
      <c r="D107" s="493">
        <f>D105/D106</f>
        <v>27.657142857142858</v>
      </c>
      <c r="E107" s="493">
        <f>E105/E106</f>
        <v>25.4</v>
      </c>
      <c r="F107" s="493">
        <f>F105/F106</f>
        <v>31</v>
      </c>
      <c r="G107" s="493">
        <f>G105/G106</f>
        <v>28.279069767441861</v>
      </c>
      <c r="H107" s="300"/>
      <c r="I107" s="300"/>
      <c r="J107" s="301"/>
      <c r="K107" s="302">
        <f>SUM(K105/K106)</f>
        <v>28.340425531914892</v>
      </c>
      <c r="L107" s="40"/>
      <c r="S107" s="40"/>
    </row>
    <row r="108" spans="1:19" ht="3.75" hidden="1" customHeight="1" thickBot="1" x14ac:dyDescent="0.3">
      <c r="A108" s="180"/>
      <c r="B108" s="181"/>
      <c r="C108" s="298"/>
      <c r="D108" s="182"/>
      <c r="E108" s="182"/>
      <c r="F108" s="182"/>
      <c r="G108" s="182"/>
      <c r="H108" s="182"/>
      <c r="I108" s="182"/>
      <c r="J108" s="299"/>
      <c r="K108" s="631"/>
    </row>
    <row r="109" spans="1:19" ht="21.75" hidden="1" customHeight="1" x14ac:dyDescent="0.25">
      <c r="A109" s="2466" t="s">
        <v>723</v>
      </c>
      <c r="B109" s="287" t="s">
        <v>271</v>
      </c>
      <c r="C109" s="488">
        <v>4486</v>
      </c>
      <c r="D109" s="489">
        <v>3228</v>
      </c>
      <c r="E109" s="489">
        <v>1167</v>
      </c>
      <c r="F109" s="489">
        <v>1415</v>
      </c>
      <c r="G109" s="489">
        <v>4132</v>
      </c>
      <c r="H109" s="489">
        <v>1</v>
      </c>
      <c r="I109" s="489">
        <v>22</v>
      </c>
      <c r="J109" s="494">
        <v>10</v>
      </c>
      <c r="K109" s="291">
        <f>SUM(C109:J109)</f>
        <v>14461</v>
      </c>
      <c r="L109" s="40"/>
      <c r="S109" s="40"/>
    </row>
    <row r="110" spans="1:19" ht="21.75" hidden="1" customHeight="1" x14ac:dyDescent="0.25">
      <c r="A110" s="2467"/>
      <c r="B110" s="288" t="s">
        <v>720</v>
      </c>
      <c r="C110" s="490">
        <v>142</v>
      </c>
      <c r="D110" s="491">
        <v>158</v>
      </c>
      <c r="E110" s="491">
        <v>52</v>
      </c>
      <c r="F110" s="491">
        <v>58</v>
      </c>
      <c r="G110" s="491">
        <v>152</v>
      </c>
      <c r="H110" s="241"/>
      <c r="I110" s="241"/>
      <c r="J110" s="297"/>
      <c r="K110" s="292">
        <f>SUM(C110:J110)</f>
        <v>562</v>
      </c>
      <c r="L110" s="64"/>
      <c r="S110" s="40"/>
    </row>
    <row r="111" spans="1:19" ht="21.75" hidden="1" customHeight="1" thickBot="1" x14ac:dyDescent="0.3">
      <c r="A111" s="2468"/>
      <c r="B111" s="289" t="s">
        <v>721</v>
      </c>
      <c r="C111" s="492">
        <f>C109/C110</f>
        <v>31.591549295774648</v>
      </c>
      <c r="D111" s="493">
        <f>D109/D110</f>
        <v>20.430379746835442</v>
      </c>
      <c r="E111" s="493">
        <f>E109/E110</f>
        <v>22.442307692307693</v>
      </c>
      <c r="F111" s="493">
        <f>F109/F110</f>
        <v>24.396551724137932</v>
      </c>
      <c r="G111" s="493">
        <f>G109/G110</f>
        <v>27.184210526315791</v>
      </c>
      <c r="H111" s="300"/>
      <c r="I111" s="300"/>
      <c r="J111" s="300"/>
      <c r="K111" s="302">
        <f>SUM(K109/K110)</f>
        <v>25.731316725978647</v>
      </c>
      <c r="L111" s="40"/>
      <c r="S111" s="40"/>
    </row>
    <row r="112" spans="1:19" ht="48" hidden="1" customHeight="1" thickBot="1" x14ac:dyDescent="0.3">
      <c r="A112" s="2469" t="s">
        <v>733</v>
      </c>
      <c r="B112" s="2469"/>
      <c r="C112" s="2469"/>
      <c r="D112" s="2469"/>
      <c r="E112" s="2469"/>
      <c r="F112" s="2469"/>
      <c r="G112" s="2469"/>
      <c r="H112" s="2469"/>
      <c r="I112" s="2469"/>
      <c r="J112" s="2469"/>
      <c r="K112" s="2469"/>
    </row>
    <row r="113" spans="1:19" ht="19.5" hidden="1" thickBot="1" x14ac:dyDescent="0.3">
      <c r="A113" s="2460" t="s">
        <v>734</v>
      </c>
      <c r="B113" s="2461"/>
      <c r="C113" s="2461"/>
      <c r="D113" s="2461"/>
      <c r="E113" s="2461"/>
      <c r="F113" s="2461"/>
      <c r="G113" s="2461"/>
      <c r="H113" s="2461"/>
      <c r="I113" s="2461"/>
      <c r="J113" s="2461"/>
      <c r="K113" s="2462"/>
      <c r="L113" s="37"/>
    </row>
    <row r="114" spans="1:19" ht="20.25" hidden="1" customHeight="1" thickBot="1" x14ac:dyDescent="0.3">
      <c r="A114" s="185"/>
      <c r="B114" s="186"/>
      <c r="C114" s="187" t="s">
        <v>710</v>
      </c>
      <c r="D114" s="188" t="s">
        <v>711</v>
      </c>
      <c r="E114" s="188" t="s">
        <v>712</v>
      </c>
      <c r="F114" s="188" t="s">
        <v>713</v>
      </c>
      <c r="G114" s="188" t="s">
        <v>714</v>
      </c>
      <c r="H114" s="178" t="s">
        <v>715</v>
      </c>
      <c r="I114" s="178" t="s">
        <v>716</v>
      </c>
      <c r="J114" s="295" t="s">
        <v>717</v>
      </c>
      <c r="K114" s="184" t="s">
        <v>107</v>
      </c>
      <c r="L114" s="39"/>
    </row>
    <row r="115" spans="1:19" ht="21.75" hidden="1" customHeight="1" x14ac:dyDescent="0.25">
      <c r="A115" s="2463" t="s">
        <v>718</v>
      </c>
      <c r="B115" s="287" t="s">
        <v>719</v>
      </c>
      <c r="C115" s="488">
        <v>1201</v>
      </c>
      <c r="D115" s="489">
        <v>1042</v>
      </c>
      <c r="E115" s="489">
        <v>356</v>
      </c>
      <c r="F115" s="489">
        <v>529</v>
      </c>
      <c r="G115" s="489">
        <v>1030</v>
      </c>
      <c r="H115" s="240"/>
      <c r="I115" s="489">
        <v>606</v>
      </c>
      <c r="J115" s="494">
        <v>40</v>
      </c>
      <c r="K115" s="291">
        <f>SUM(C115:J115)</f>
        <v>4804</v>
      </c>
      <c r="L115" s="40"/>
      <c r="S115" s="40"/>
    </row>
    <row r="116" spans="1:19" ht="21.75" hidden="1" customHeight="1" x14ac:dyDescent="0.25">
      <c r="A116" s="2464"/>
      <c r="B116" s="288" t="s">
        <v>720</v>
      </c>
      <c r="C116" s="490">
        <v>116</v>
      </c>
      <c r="D116" s="491">
        <v>119</v>
      </c>
      <c r="E116" s="491">
        <v>41</v>
      </c>
      <c r="F116" s="491">
        <v>47</v>
      </c>
      <c r="G116" s="491">
        <v>137</v>
      </c>
      <c r="H116" s="241"/>
      <c r="I116" s="491">
        <v>57</v>
      </c>
      <c r="J116" s="495">
        <v>9</v>
      </c>
      <c r="K116" s="292">
        <f>SUM(C116:J116)</f>
        <v>526</v>
      </c>
      <c r="L116" s="64"/>
      <c r="S116" s="40"/>
    </row>
    <row r="117" spans="1:19" ht="21.75" hidden="1" customHeight="1" thickBot="1" x14ac:dyDescent="0.3">
      <c r="A117" s="2465"/>
      <c r="B117" s="289" t="s">
        <v>721</v>
      </c>
      <c r="C117" s="492">
        <f>C115/C116</f>
        <v>10.353448275862069</v>
      </c>
      <c r="D117" s="493">
        <f>D115/D116</f>
        <v>8.7563025210084042</v>
      </c>
      <c r="E117" s="493">
        <f>E115/E116</f>
        <v>8.6829268292682933</v>
      </c>
      <c r="F117" s="493">
        <f>F115/F116</f>
        <v>11.25531914893617</v>
      </c>
      <c r="G117" s="493">
        <f>G115/G116</f>
        <v>7.5182481751824817</v>
      </c>
      <c r="H117" s="300"/>
      <c r="I117" s="493">
        <f>I115/I116</f>
        <v>10.631578947368421</v>
      </c>
      <c r="J117" s="496">
        <f>J115/J116</f>
        <v>4.4444444444444446</v>
      </c>
      <c r="K117" s="302">
        <f>SUM(K115/K116)</f>
        <v>9.1330798479087445</v>
      </c>
      <c r="L117" s="40"/>
      <c r="S117" s="40"/>
    </row>
    <row r="118" spans="1:19" ht="3.75" hidden="1" customHeight="1" thickBot="1" x14ac:dyDescent="0.3">
      <c r="A118" s="180"/>
      <c r="B118" s="181"/>
      <c r="C118" s="298"/>
      <c r="D118" s="182"/>
      <c r="E118" s="182"/>
      <c r="F118" s="182"/>
      <c r="G118" s="182"/>
      <c r="H118" s="182"/>
      <c r="I118" s="182"/>
      <c r="J118" s="299"/>
      <c r="K118" s="631"/>
      <c r="L118" s="40"/>
      <c r="S118" s="40"/>
    </row>
    <row r="119" spans="1:19" s="41" customFormat="1" ht="21.75" hidden="1" customHeight="1" x14ac:dyDescent="0.25">
      <c r="A119" s="2466" t="s">
        <v>722</v>
      </c>
      <c r="B119" s="287" t="s">
        <v>271</v>
      </c>
      <c r="C119" s="488">
        <v>1281</v>
      </c>
      <c r="D119" s="489">
        <v>953</v>
      </c>
      <c r="E119" s="489">
        <v>337</v>
      </c>
      <c r="F119" s="489">
        <v>373</v>
      </c>
      <c r="G119" s="489">
        <v>1188</v>
      </c>
      <c r="H119" s="489">
        <v>12</v>
      </c>
      <c r="I119" s="489">
        <v>33</v>
      </c>
      <c r="J119" s="296"/>
      <c r="K119" s="292">
        <f>SUM(C119:J119)</f>
        <v>4177</v>
      </c>
      <c r="L119" s="40"/>
      <c r="S119" s="40"/>
    </row>
    <row r="120" spans="1:19" s="41" customFormat="1" ht="21.75" hidden="1" customHeight="1" x14ac:dyDescent="0.25">
      <c r="A120" s="2467"/>
      <c r="B120" s="288" t="s">
        <v>720</v>
      </c>
      <c r="C120" s="490">
        <v>43</v>
      </c>
      <c r="D120" s="491">
        <v>31</v>
      </c>
      <c r="E120" s="491">
        <v>10</v>
      </c>
      <c r="F120" s="491">
        <v>21</v>
      </c>
      <c r="G120" s="491">
        <v>47</v>
      </c>
      <c r="H120" s="241"/>
      <c r="I120" s="241"/>
      <c r="J120" s="297"/>
      <c r="K120" s="292">
        <f>SUM(C120:J120)</f>
        <v>152</v>
      </c>
      <c r="L120" s="64"/>
      <c r="S120" s="40"/>
    </row>
    <row r="121" spans="1:19" s="41" customFormat="1" ht="21.75" hidden="1" customHeight="1" thickBot="1" x14ac:dyDescent="0.3">
      <c r="A121" s="2468"/>
      <c r="B121" s="289" t="s">
        <v>721</v>
      </c>
      <c r="C121" s="492">
        <f>C119/C120</f>
        <v>29.790697674418606</v>
      </c>
      <c r="D121" s="493">
        <f>D119/D120</f>
        <v>30.741935483870968</v>
      </c>
      <c r="E121" s="493">
        <f>E119/E120</f>
        <v>33.700000000000003</v>
      </c>
      <c r="F121" s="493">
        <f>F119/F120</f>
        <v>17.761904761904763</v>
      </c>
      <c r="G121" s="493">
        <f>G119/G120</f>
        <v>25.276595744680851</v>
      </c>
      <c r="H121" s="300"/>
      <c r="I121" s="300"/>
      <c r="J121" s="301"/>
      <c r="K121" s="302">
        <f>SUM(K119/K120)</f>
        <v>27.480263157894736</v>
      </c>
      <c r="L121" s="40"/>
      <c r="S121" s="40"/>
    </row>
    <row r="122" spans="1:19" ht="3.75" hidden="1" customHeight="1" thickBot="1" x14ac:dyDescent="0.3">
      <c r="A122" s="180"/>
      <c r="B122" s="181"/>
      <c r="C122" s="298"/>
      <c r="D122" s="182"/>
      <c r="E122" s="182"/>
      <c r="F122" s="182"/>
      <c r="G122" s="182"/>
      <c r="H122" s="182"/>
      <c r="I122" s="182"/>
      <c r="J122" s="299"/>
      <c r="K122" s="631"/>
    </row>
    <row r="123" spans="1:19" ht="21.75" hidden="1" customHeight="1" x14ac:dyDescent="0.25">
      <c r="A123" s="2466" t="s">
        <v>723</v>
      </c>
      <c r="B123" s="287" t="s">
        <v>271</v>
      </c>
      <c r="C123" s="488">
        <v>4420</v>
      </c>
      <c r="D123" s="489">
        <v>2999</v>
      </c>
      <c r="E123" s="489">
        <v>1195</v>
      </c>
      <c r="F123" s="489">
        <v>1385</v>
      </c>
      <c r="G123" s="489">
        <v>4105</v>
      </c>
      <c r="H123" s="489">
        <v>2</v>
      </c>
      <c r="I123" s="489">
        <v>45</v>
      </c>
      <c r="J123" s="494">
        <v>1</v>
      </c>
      <c r="K123" s="291">
        <f>SUM(C123:J123)</f>
        <v>14152</v>
      </c>
      <c r="L123" s="40"/>
      <c r="S123" s="40"/>
    </row>
    <row r="124" spans="1:19" ht="21.75" hidden="1" customHeight="1" x14ac:dyDescent="0.25">
      <c r="A124" s="2467"/>
      <c r="B124" s="288" t="s">
        <v>720</v>
      </c>
      <c r="C124" s="490">
        <v>161</v>
      </c>
      <c r="D124" s="491">
        <v>152</v>
      </c>
      <c r="E124" s="491">
        <v>51</v>
      </c>
      <c r="F124" s="491">
        <v>58</v>
      </c>
      <c r="G124" s="491">
        <v>156</v>
      </c>
      <c r="H124" s="241"/>
      <c r="I124" s="241"/>
      <c r="J124" s="297"/>
      <c r="K124" s="292">
        <f>SUM(C124:J124)</f>
        <v>578</v>
      </c>
      <c r="L124" s="64"/>
      <c r="S124" s="40"/>
    </row>
    <row r="125" spans="1:19" ht="21.75" hidden="1" customHeight="1" thickBot="1" x14ac:dyDescent="0.3">
      <c r="A125" s="2468"/>
      <c r="B125" s="289" t="s">
        <v>721</v>
      </c>
      <c r="C125" s="492">
        <f>C123/C124</f>
        <v>27.453416149068325</v>
      </c>
      <c r="D125" s="493">
        <f>D123/D124</f>
        <v>19.730263157894736</v>
      </c>
      <c r="E125" s="493">
        <f>E123/E124</f>
        <v>23.431372549019606</v>
      </c>
      <c r="F125" s="493">
        <f>F123/F124</f>
        <v>23.879310344827587</v>
      </c>
      <c r="G125" s="493">
        <f>G123/G124</f>
        <v>26.314102564102566</v>
      </c>
      <c r="H125" s="300"/>
      <c r="I125" s="300"/>
      <c r="J125" s="300"/>
      <c r="K125" s="302">
        <f>SUM(K123/K124)</f>
        <v>24.484429065743946</v>
      </c>
      <c r="L125" s="40"/>
      <c r="S125" s="40"/>
    </row>
    <row r="126" spans="1:19" ht="52.5" hidden="1" customHeight="1" thickBot="1" x14ac:dyDescent="0.3">
      <c r="A126" s="2469" t="s">
        <v>724</v>
      </c>
      <c r="B126" s="2469"/>
      <c r="C126" s="2469"/>
      <c r="D126" s="2469"/>
      <c r="E126" s="2469"/>
      <c r="F126" s="2469"/>
      <c r="G126" s="2469"/>
      <c r="H126" s="2469"/>
      <c r="I126" s="2469"/>
      <c r="J126" s="2469"/>
      <c r="K126" s="2469"/>
    </row>
    <row r="127" spans="1:19" ht="19.5" hidden="1" thickBot="1" x14ac:dyDescent="0.3">
      <c r="A127" s="2460" t="s">
        <v>735</v>
      </c>
      <c r="B127" s="2461"/>
      <c r="C127" s="2461"/>
      <c r="D127" s="2461"/>
      <c r="E127" s="2461"/>
      <c r="F127" s="2461"/>
      <c r="G127" s="2461"/>
      <c r="H127" s="2461"/>
      <c r="I127" s="2461"/>
      <c r="J127" s="2461"/>
      <c r="K127" s="2462"/>
      <c r="L127" s="37"/>
    </row>
    <row r="128" spans="1:19" ht="30.75" hidden="1" thickBot="1" x14ac:dyDescent="0.3">
      <c r="A128" s="185"/>
      <c r="B128" s="186"/>
      <c r="C128" s="1245" t="s">
        <v>710</v>
      </c>
      <c r="D128" s="1244" t="s">
        <v>711</v>
      </c>
      <c r="E128" s="1244" t="s">
        <v>712</v>
      </c>
      <c r="F128" s="1244" t="s">
        <v>713</v>
      </c>
      <c r="G128" s="1244" t="s">
        <v>714</v>
      </c>
      <c r="H128" s="178" t="s">
        <v>715</v>
      </c>
      <c r="I128" s="178" t="s">
        <v>716</v>
      </c>
      <c r="J128" s="295" t="s">
        <v>717</v>
      </c>
      <c r="K128" s="1246" t="s">
        <v>107</v>
      </c>
      <c r="L128" s="39"/>
    </row>
    <row r="129" spans="1:19" ht="22.5" hidden="1" customHeight="1" x14ac:dyDescent="0.25">
      <c r="A129" s="2463" t="s">
        <v>718</v>
      </c>
      <c r="B129" s="287" t="s">
        <v>719</v>
      </c>
      <c r="C129" s="881">
        <v>2086</v>
      </c>
      <c r="D129" s="882">
        <v>1492</v>
      </c>
      <c r="E129" s="882">
        <v>510</v>
      </c>
      <c r="F129" s="882">
        <v>616</v>
      </c>
      <c r="G129" s="882">
        <v>1737</v>
      </c>
      <c r="H129" s="240"/>
      <c r="I129" s="882">
        <v>822</v>
      </c>
      <c r="J129" s="885">
        <v>63</v>
      </c>
      <c r="K129" s="291">
        <f>SUM(C129:J129)</f>
        <v>7326</v>
      </c>
      <c r="L129" s="40"/>
      <c r="S129" s="40"/>
    </row>
    <row r="130" spans="1:19" ht="22.5" hidden="1" customHeight="1" x14ac:dyDescent="0.25">
      <c r="A130" s="2464"/>
      <c r="B130" s="288" t="s">
        <v>720</v>
      </c>
      <c r="C130" s="883">
        <v>109</v>
      </c>
      <c r="D130" s="884">
        <v>118</v>
      </c>
      <c r="E130" s="884">
        <v>44</v>
      </c>
      <c r="F130" s="884">
        <v>45</v>
      </c>
      <c r="G130" s="884">
        <v>137</v>
      </c>
      <c r="H130" s="241"/>
      <c r="I130" s="884">
        <v>53</v>
      </c>
      <c r="J130" s="886">
        <v>9</v>
      </c>
      <c r="K130" s="292">
        <f>SUM(C130:J130)</f>
        <v>515</v>
      </c>
      <c r="L130" s="64"/>
      <c r="S130" s="40"/>
    </row>
    <row r="131" spans="1:19" ht="22.5" hidden="1" customHeight="1" thickBot="1" x14ac:dyDescent="0.3">
      <c r="A131" s="2465"/>
      <c r="B131" s="289" t="s">
        <v>721</v>
      </c>
      <c r="C131" s="1239">
        <f>C129/C130</f>
        <v>19.137614678899084</v>
      </c>
      <c r="D131" s="1240">
        <f>D129/D130</f>
        <v>12.64406779661017</v>
      </c>
      <c r="E131" s="1240">
        <f>E129/E130</f>
        <v>11.590909090909092</v>
      </c>
      <c r="F131" s="1240">
        <f>F129/F130</f>
        <v>13.688888888888888</v>
      </c>
      <c r="G131" s="1240">
        <f>G129/G130</f>
        <v>12.678832116788321</v>
      </c>
      <c r="H131" s="300"/>
      <c r="I131" s="1240">
        <f>I129/I130</f>
        <v>15.509433962264151</v>
      </c>
      <c r="J131" s="1241">
        <f>J129/J130</f>
        <v>7</v>
      </c>
      <c r="K131" s="302">
        <f>SUM(K129/K130)</f>
        <v>14.225242718446601</v>
      </c>
      <c r="L131" s="40"/>
      <c r="S131" s="40"/>
    </row>
    <row r="132" spans="1:19" ht="3.75" hidden="1" customHeight="1" thickBot="1" x14ac:dyDescent="0.3">
      <c r="A132" s="180"/>
      <c r="B132" s="181"/>
      <c r="C132" s="298"/>
      <c r="D132" s="182"/>
      <c r="E132" s="182"/>
      <c r="F132" s="182"/>
      <c r="G132" s="182"/>
      <c r="H132" s="182"/>
      <c r="I132" s="182"/>
      <c r="J132" s="299"/>
      <c r="K132" s="631"/>
      <c r="L132" s="40"/>
      <c r="S132" s="40"/>
    </row>
    <row r="133" spans="1:19" s="41" customFormat="1" ht="22.5" hidden="1" customHeight="1" x14ac:dyDescent="0.25">
      <c r="A133" s="2466" t="s">
        <v>722</v>
      </c>
      <c r="B133" s="287" t="s">
        <v>271</v>
      </c>
      <c r="C133" s="883">
        <v>1428</v>
      </c>
      <c r="D133" s="884">
        <v>912</v>
      </c>
      <c r="E133" s="884">
        <v>290</v>
      </c>
      <c r="F133" s="884">
        <v>360</v>
      </c>
      <c r="G133" s="884">
        <v>1366</v>
      </c>
      <c r="H133" s="1242">
        <v>0</v>
      </c>
      <c r="I133" s="1243">
        <v>32</v>
      </c>
      <c r="J133" s="1178"/>
      <c r="K133" s="292">
        <f>SUM(C133:J133)</f>
        <v>4388</v>
      </c>
      <c r="L133" s="40"/>
      <c r="S133" s="40"/>
    </row>
    <row r="134" spans="1:19" s="41" customFormat="1" ht="22.5" hidden="1" customHeight="1" x14ac:dyDescent="0.25">
      <c r="A134" s="2467"/>
      <c r="B134" s="288" t="s">
        <v>720</v>
      </c>
      <c r="C134" s="883">
        <v>45</v>
      </c>
      <c r="D134" s="884">
        <v>31</v>
      </c>
      <c r="E134" s="884">
        <v>10</v>
      </c>
      <c r="F134" s="884">
        <v>13</v>
      </c>
      <c r="G134" s="884">
        <v>45</v>
      </c>
      <c r="H134" s="241"/>
      <c r="I134" s="241"/>
      <c r="J134" s="297"/>
      <c r="K134" s="292">
        <f>SUM(C134:J134)</f>
        <v>144</v>
      </c>
      <c r="L134" s="64"/>
      <c r="S134" s="40"/>
    </row>
    <row r="135" spans="1:19" s="41" customFormat="1" ht="22.5" hidden="1" customHeight="1" thickBot="1" x14ac:dyDescent="0.3">
      <c r="A135" s="2468"/>
      <c r="B135" s="289" t="s">
        <v>721</v>
      </c>
      <c r="C135" s="1239">
        <f>C133/C134</f>
        <v>31.733333333333334</v>
      </c>
      <c r="D135" s="1240">
        <f>D133/D134</f>
        <v>29.419354838709676</v>
      </c>
      <c r="E135" s="1240">
        <f>E133/E134</f>
        <v>29</v>
      </c>
      <c r="F135" s="1240">
        <f>F133/F134</f>
        <v>27.692307692307693</v>
      </c>
      <c r="G135" s="1240">
        <f>G133/G134</f>
        <v>30.355555555555554</v>
      </c>
      <c r="H135" s="300"/>
      <c r="I135" s="300"/>
      <c r="J135" s="301"/>
      <c r="K135" s="302">
        <f>SUM(K133/K134)</f>
        <v>30.472222222222221</v>
      </c>
      <c r="L135" s="40"/>
      <c r="S135" s="40"/>
    </row>
    <row r="136" spans="1:19" ht="3.75" hidden="1" customHeight="1" thickBot="1" x14ac:dyDescent="0.3">
      <c r="A136" s="180"/>
      <c r="B136" s="181"/>
      <c r="C136" s="298"/>
      <c r="D136" s="182"/>
      <c r="E136" s="182"/>
      <c r="F136" s="182"/>
      <c r="G136" s="182"/>
      <c r="H136" s="182"/>
      <c r="I136" s="182"/>
      <c r="J136" s="299"/>
      <c r="K136" s="631"/>
    </row>
    <row r="137" spans="1:19" ht="22.5" hidden="1" customHeight="1" x14ac:dyDescent="0.25">
      <c r="A137" s="2466" t="s">
        <v>723</v>
      </c>
      <c r="B137" s="287" t="s">
        <v>271</v>
      </c>
      <c r="C137" s="881">
        <v>4447</v>
      </c>
      <c r="D137" s="882">
        <v>2805</v>
      </c>
      <c r="E137" s="882">
        <v>1233</v>
      </c>
      <c r="F137" s="882">
        <v>1339</v>
      </c>
      <c r="G137" s="882">
        <v>4253</v>
      </c>
      <c r="H137" s="882">
        <v>3</v>
      </c>
      <c r="I137" s="882">
        <v>55</v>
      </c>
      <c r="J137" s="885">
        <v>7</v>
      </c>
      <c r="K137" s="292">
        <f>SUM(C137:J137)</f>
        <v>14142</v>
      </c>
      <c r="L137" s="40"/>
      <c r="S137" s="40"/>
    </row>
    <row r="138" spans="1:19" ht="22.5" hidden="1" customHeight="1" x14ac:dyDescent="0.25">
      <c r="A138" s="2467"/>
      <c r="B138" s="288" t="s">
        <v>720</v>
      </c>
      <c r="C138" s="883">
        <v>151</v>
      </c>
      <c r="D138" s="884">
        <v>180</v>
      </c>
      <c r="E138" s="884">
        <v>53</v>
      </c>
      <c r="F138" s="884">
        <v>56</v>
      </c>
      <c r="G138" s="884">
        <v>151</v>
      </c>
      <c r="H138" s="241"/>
      <c r="I138" s="241"/>
      <c r="J138" s="297"/>
      <c r="K138" s="292">
        <f>SUM(C138:J138)</f>
        <v>591</v>
      </c>
      <c r="L138" s="64"/>
      <c r="S138" s="40"/>
    </row>
    <row r="139" spans="1:19" ht="22.5" hidden="1" customHeight="1" thickBot="1" x14ac:dyDescent="0.3">
      <c r="A139" s="2468"/>
      <c r="B139" s="289" t="s">
        <v>721</v>
      </c>
      <c r="C139" s="1239">
        <f>C137/C138</f>
        <v>29.450331125827816</v>
      </c>
      <c r="D139" s="1240">
        <f>D137/D138</f>
        <v>15.583333333333334</v>
      </c>
      <c r="E139" s="1240">
        <f>E137/E138</f>
        <v>23.264150943396228</v>
      </c>
      <c r="F139" s="1240">
        <f>F137/F138</f>
        <v>23.910714285714285</v>
      </c>
      <c r="G139" s="1240">
        <f>G137/G138</f>
        <v>28.165562913907284</v>
      </c>
      <c r="H139" s="300"/>
      <c r="I139" s="300"/>
      <c r="J139" s="301"/>
      <c r="K139" s="302">
        <f>SUM(K137/K138)</f>
        <v>23.928934010152282</v>
      </c>
      <c r="L139" s="40"/>
      <c r="S139" s="40"/>
    </row>
    <row r="140" spans="1:19" ht="49.5" hidden="1" customHeight="1" x14ac:dyDescent="0.25">
      <c r="A140" s="2391" t="s">
        <v>736</v>
      </c>
      <c r="B140" s="2391"/>
      <c r="C140" s="2391"/>
      <c r="D140" s="2391"/>
      <c r="E140" s="2391"/>
      <c r="F140" s="2391"/>
      <c r="G140" s="2391"/>
      <c r="H140" s="2391"/>
      <c r="I140" s="2391"/>
      <c r="J140" s="2391"/>
      <c r="K140" s="2391"/>
    </row>
    <row r="141" spans="1:19" ht="18" hidden="1" customHeight="1" thickBot="1" x14ac:dyDescent="0.3">
      <c r="A141" s="2470" t="s">
        <v>737</v>
      </c>
      <c r="B141" s="2471"/>
      <c r="C141" s="2471"/>
      <c r="D141" s="2471"/>
      <c r="E141" s="2471"/>
      <c r="F141" s="2471"/>
      <c r="G141" s="2471"/>
      <c r="H141" s="2471"/>
      <c r="I141" s="2471"/>
      <c r="J141" s="2471"/>
      <c r="K141" s="2472"/>
      <c r="L141" s="37"/>
    </row>
    <row r="142" spans="1:19" ht="30.75" hidden="1" thickBot="1" x14ac:dyDescent="0.3">
      <c r="A142" s="185"/>
      <c r="B142" s="186"/>
      <c r="C142" s="1245" t="s">
        <v>710</v>
      </c>
      <c r="D142" s="1244" t="s">
        <v>711</v>
      </c>
      <c r="E142" s="1244" t="s">
        <v>712</v>
      </c>
      <c r="F142" s="1244" t="s">
        <v>713</v>
      </c>
      <c r="G142" s="1244" t="s">
        <v>714</v>
      </c>
      <c r="H142" s="178" t="s">
        <v>715</v>
      </c>
      <c r="I142" s="178" t="s">
        <v>716</v>
      </c>
      <c r="J142" s="295" t="s">
        <v>717</v>
      </c>
      <c r="K142" s="1246" t="s">
        <v>107</v>
      </c>
      <c r="L142" s="39"/>
    </row>
    <row r="143" spans="1:19" ht="26.25" hidden="1" customHeight="1" x14ac:dyDescent="0.25">
      <c r="A143" s="2463" t="s">
        <v>718</v>
      </c>
      <c r="B143" s="287" t="s">
        <v>719</v>
      </c>
      <c r="C143" s="881">
        <v>1971</v>
      </c>
      <c r="D143" s="882">
        <v>1363</v>
      </c>
      <c r="E143" s="882">
        <v>564</v>
      </c>
      <c r="F143" s="882">
        <v>506</v>
      </c>
      <c r="G143" s="882">
        <v>1392</v>
      </c>
      <c r="H143" s="240"/>
      <c r="I143" s="882">
        <v>536</v>
      </c>
      <c r="J143" s="885">
        <v>82</v>
      </c>
      <c r="K143" s="291">
        <f>SUM(C143:J143)</f>
        <v>6414</v>
      </c>
      <c r="L143" s="40"/>
      <c r="S143" s="40"/>
    </row>
    <row r="144" spans="1:19" ht="26.25" hidden="1" customHeight="1" x14ac:dyDescent="0.25">
      <c r="A144" s="2464"/>
      <c r="B144" s="288" t="s">
        <v>720</v>
      </c>
      <c r="C144" s="883">
        <v>111</v>
      </c>
      <c r="D144" s="884">
        <v>120</v>
      </c>
      <c r="E144" s="884">
        <v>42</v>
      </c>
      <c r="F144" s="884">
        <v>42</v>
      </c>
      <c r="G144" s="884">
        <v>126</v>
      </c>
      <c r="H144" s="241"/>
      <c r="I144" s="884">
        <v>62</v>
      </c>
      <c r="J144" s="886">
        <v>5</v>
      </c>
      <c r="K144" s="292">
        <f>SUM(C144:J144)</f>
        <v>508</v>
      </c>
      <c r="L144" s="64"/>
      <c r="S144" s="40"/>
    </row>
    <row r="145" spans="1:19" ht="26.25" hidden="1" customHeight="1" thickBot="1" x14ac:dyDescent="0.3">
      <c r="A145" s="2465"/>
      <c r="B145" s="289" t="s">
        <v>721</v>
      </c>
      <c r="C145" s="1029">
        <f>C143/C144</f>
        <v>17.756756756756758</v>
      </c>
      <c r="D145" s="1030">
        <f>D143/D144</f>
        <v>11.358333333333333</v>
      </c>
      <c r="E145" s="1030">
        <f>E143/E144</f>
        <v>13.428571428571429</v>
      </c>
      <c r="F145" s="1030">
        <f>F143/F144</f>
        <v>12.047619047619047</v>
      </c>
      <c r="G145" s="1030">
        <f>G143/G144</f>
        <v>11.047619047619047</v>
      </c>
      <c r="H145" s="300"/>
      <c r="I145" s="1030">
        <f>I143/I144</f>
        <v>8.6451612903225801</v>
      </c>
      <c r="J145" s="1031">
        <f>J143/J144</f>
        <v>16.399999999999999</v>
      </c>
      <c r="K145" s="302">
        <f>SUM(K143/K144)</f>
        <v>12.625984251968504</v>
      </c>
      <c r="L145" s="40"/>
      <c r="S145" s="40"/>
    </row>
    <row r="146" spans="1:19" ht="3.75" hidden="1" customHeight="1" thickBot="1" x14ac:dyDescent="0.3">
      <c r="A146" s="180"/>
      <c r="B146" s="181"/>
      <c r="C146" s="1033"/>
      <c r="D146" s="183"/>
      <c r="E146" s="183"/>
      <c r="F146" s="183"/>
      <c r="G146" s="183"/>
      <c r="H146" s="182"/>
      <c r="I146" s="182"/>
      <c r="J146" s="299"/>
      <c r="K146" s="631"/>
      <c r="L146" s="40"/>
      <c r="S146" s="40"/>
    </row>
    <row r="147" spans="1:19" s="41" customFormat="1" ht="21.75" hidden="1" customHeight="1" x14ac:dyDescent="0.25">
      <c r="A147" s="2466" t="s">
        <v>722</v>
      </c>
      <c r="B147" s="287" t="s">
        <v>271</v>
      </c>
      <c r="C147" s="883">
        <v>1371</v>
      </c>
      <c r="D147" s="884">
        <v>730</v>
      </c>
      <c r="E147" s="884">
        <v>313</v>
      </c>
      <c r="F147" s="884">
        <v>326</v>
      </c>
      <c r="G147" s="884">
        <v>1458</v>
      </c>
      <c r="H147" s="884">
        <v>2</v>
      </c>
      <c r="I147" s="884">
        <v>25</v>
      </c>
      <c r="J147" s="296"/>
      <c r="K147" s="292">
        <f>SUM(C147:J147)</f>
        <v>4225</v>
      </c>
      <c r="L147" s="40"/>
      <c r="S147" s="40"/>
    </row>
    <row r="148" spans="1:19" s="41" customFormat="1" ht="21.75" hidden="1" customHeight="1" x14ac:dyDescent="0.25">
      <c r="A148" s="2467"/>
      <c r="B148" s="288" t="s">
        <v>720</v>
      </c>
      <c r="C148" s="883">
        <v>41</v>
      </c>
      <c r="D148" s="884">
        <v>33</v>
      </c>
      <c r="E148" s="884">
        <v>10</v>
      </c>
      <c r="F148" s="884">
        <v>11</v>
      </c>
      <c r="G148" s="884">
        <v>37</v>
      </c>
      <c r="H148" s="241"/>
      <c r="I148" s="241"/>
      <c r="J148" s="297"/>
      <c r="K148" s="292">
        <f>SUM(C148:J148)</f>
        <v>132</v>
      </c>
      <c r="L148" s="64"/>
      <c r="S148" s="40"/>
    </row>
    <row r="149" spans="1:19" s="41" customFormat="1" ht="21.75" hidden="1" customHeight="1" thickBot="1" x14ac:dyDescent="0.3">
      <c r="A149" s="2468"/>
      <c r="B149" s="289" t="s">
        <v>721</v>
      </c>
      <c r="C149" s="1029">
        <f>C147/C148</f>
        <v>33.439024390243901</v>
      </c>
      <c r="D149" s="1030">
        <f>D147/D148</f>
        <v>22.121212121212121</v>
      </c>
      <c r="E149" s="1030">
        <f>E147/E148</f>
        <v>31.3</v>
      </c>
      <c r="F149" s="1030">
        <f>F147/F148</f>
        <v>29.636363636363637</v>
      </c>
      <c r="G149" s="1030">
        <f>G147/G148</f>
        <v>39.405405405405403</v>
      </c>
      <c r="H149" s="300"/>
      <c r="I149" s="300"/>
      <c r="J149" s="301"/>
      <c r="K149" s="302">
        <f>SUM(K147/K148)</f>
        <v>32.007575757575758</v>
      </c>
      <c r="L149" s="40"/>
      <c r="S149" s="40"/>
    </row>
    <row r="150" spans="1:19" ht="21.75" hidden="1" customHeight="1" thickBot="1" x14ac:dyDescent="0.3">
      <c r="A150" s="180"/>
      <c r="B150" s="181"/>
      <c r="C150" s="298"/>
      <c r="D150" s="182"/>
      <c r="E150" s="182"/>
      <c r="F150" s="182"/>
      <c r="G150" s="182"/>
      <c r="H150" s="182"/>
      <c r="I150" s="182"/>
      <c r="J150" s="299"/>
      <c r="K150" s="631"/>
    </row>
    <row r="151" spans="1:19" ht="21.75" hidden="1" customHeight="1" x14ac:dyDescent="0.25">
      <c r="A151" s="2466" t="s">
        <v>723</v>
      </c>
      <c r="B151" s="287" t="s">
        <v>271</v>
      </c>
      <c r="C151" s="881">
        <v>4544</v>
      </c>
      <c r="D151" s="882">
        <v>2848</v>
      </c>
      <c r="E151" s="882">
        <v>1247</v>
      </c>
      <c r="F151" s="882">
        <v>1313</v>
      </c>
      <c r="G151" s="882">
        <v>4223</v>
      </c>
      <c r="H151" s="882">
        <v>0</v>
      </c>
      <c r="I151" s="882">
        <v>29</v>
      </c>
      <c r="J151" s="885">
        <v>1</v>
      </c>
      <c r="K151" s="291">
        <f>SUM(C151:J151)</f>
        <v>14205</v>
      </c>
      <c r="L151" s="40"/>
      <c r="S151" s="40"/>
    </row>
    <row r="152" spans="1:19" ht="21.75" hidden="1" customHeight="1" x14ac:dyDescent="0.25">
      <c r="A152" s="2467"/>
      <c r="B152" s="288" t="s">
        <v>720</v>
      </c>
      <c r="C152" s="883">
        <v>189</v>
      </c>
      <c r="D152" s="884">
        <v>178</v>
      </c>
      <c r="E152" s="884">
        <v>50</v>
      </c>
      <c r="F152" s="884">
        <v>51</v>
      </c>
      <c r="G152" s="884">
        <v>186</v>
      </c>
      <c r="H152" s="241"/>
      <c r="I152" s="241"/>
      <c r="J152" s="297"/>
      <c r="K152" s="292">
        <f>SUM(C152:J152)</f>
        <v>654</v>
      </c>
      <c r="L152" s="64"/>
      <c r="S152" s="40"/>
    </row>
    <row r="153" spans="1:19" ht="21.75" hidden="1" customHeight="1" thickBot="1" x14ac:dyDescent="0.3">
      <c r="A153" s="2468"/>
      <c r="B153" s="289" t="s">
        <v>721</v>
      </c>
      <c r="C153" s="1029">
        <f>C151/C152</f>
        <v>24.042328042328041</v>
      </c>
      <c r="D153" s="1030">
        <f>D151/D152</f>
        <v>16</v>
      </c>
      <c r="E153" s="1030">
        <f>E151/E152</f>
        <v>24.94</v>
      </c>
      <c r="F153" s="1030">
        <f>F151/F152</f>
        <v>25.745098039215687</v>
      </c>
      <c r="G153" s="1030">
        <f>G151/G152</f>
        <v>22.704301075268816</v>
      </c>
      <c r="H153" s="300"/>
      <c r="I153" s="300"/>
      <c r="J153" s="897"/>
      <c r="K153" s="898">
        <f>SUM(K151/K152)</f>
        <v>21.720183486238533</v>
      </c>
      <c r="L153" s="40"/>
      <c r="S153" s="40"/>
    </row>
    <row r="154" spans="1:19" ht="63" hidden="1" customHeight="1" x14ac:dyDescent="0.25">
      <c r="A154" s="2391" t="s">
        <v>738</v>
      </c>
      <c r="B154" s="2391"/>
      <c r="C154" s="2391"/>
      <c r="D154" s="2391"/>
      <c r="E154" s="2391"/>
      <c r="F154" s="2391"/>
      <c r="G154" s="2391"/>
      <c r="H154" s="2391"/>
      <c r="I154" s="2391"/>
      <c r="J154" s="2391"/>
      <c r="K154" s="2391"/>
    </row>
    <row r="155" spans="1:19" ht="19.5" hidden="1" thickBot="1" x14ac:dyDescent="0.3">
      <c r="A155" s="2470" t="s">
        <v>739</v>
      </c>
      <c r="B155" s="2471"/>
      <c r="C155" s="2471"/>
      <c r="D155" s="2471"/>
      <c r="E155" s="2471"/>
      <c r="F155" s="2471"/>
      <c r="G155" s="2471"/>
      <c r="H155" s="2471"/>
      <c r="I155" s="2471"/>
      <c r="J155" s="2471"/>
      <c r="K155" s="2472"/>
      <c r="L155" s="37"/>
    </row>
    <row r="156" spans="1:19" ht="20.25" hidden="1" customHeight="1" thickBot="1" x14ac:dyDescent="0.3">
      <c r="A156" s="185"/>
      <c r="B156" s="186"/>
      <c r="C156" s="187" t="s">
        <v>740</v>
      </c>
      <c r="D156" s="188" t="s">
        <v>458</v>
      </c>
      <c r="E156" s="188" t="s">
        <v>741</v>
      </c>
      <c r="F156" s="188" t="s">
        <v>742</v>
      </c>
      <c r="G156" s="188" t="s">
        <v>743</v>
      </c>
      <c r="H156" s="178" t="s">
        <v>715</v>
      </c>
      <c r="I156" s="178" t="s">
        <v>716</v>
      </c>
      <c r="J156" s="295" t="s">
        <v>717</v>
      </c>
      <c r="K156" s="184" t="s">
        <v>107</v>
      </c>
      <c r="L156" s="39"/>
    </row>
    <row r="157" spans="1:19" ht="21.75" hidden="1" customHeight="1" x14ac:dyDescent="0.25">
      <c r="A157" s="2463" t="s">
        <v>718</v>
      </c>
      <c r="B157" s="287" t="s">
        <v>719</v>
      </c>
      <c r="C157" s="881">
        <v>2046</v>
      </c>
      <c r="D157" s="882">
        <v>1051</v>
      </c>
      <c r="E157" s="882">
        <v>539</v>
      </c>
      <c r="F157" s="882">
        <v>187</v>
      </c>
      <c r="G157" s="882">
        <v>1777</v>
      </c>
      <c r="H157" s="240"/>
      <c r="I157" s="882">
        <v>772</v>
      </c>
      <c r="J157" s="885">
        <v>87</v>
      </c>
      <c r="K157" s="291">
        <f>SUM(C157:J157)</f>
        <v>6459</v>
      </c>
      <c r="L157" s="40"/>
      <c r="S157" s="40"/>
    </row>
    <row r="158" spans="1:19" ht="21.75" hidden="1" customHeight="1" x14ac:dyDescent="0.25">
      <c r="A158" s="2464"/>
      <c r="B158" s="288" t="s">
        <v>720</v>
      </c>
      <c r="C158" s="883">
        <v>139</v>
      </c>
      <c r="D158" s="884">
        <v>101</v>
      </c>
      <c r="E158" s="884">
        <v>43</v>
      </c>
      <c r="F158" s="884">
        <v>19</v>
      </c>
      <c r="G158" s="884">
        <v>124</v>
      </c>
      <c r="H158" s="241"/>
      <c r="I158" s="884">
        <v>77</v>
      </c>
      <c r="J158" s="886">
        <v>6</v>
      </c>
      <c r="K158" s="292">
        <f>SUM(C158:J158)</f>
        <v>509</v>
      </c>
      <c r="L158" s="64"/>
      <c r="S158" s="40"/>
    </row>
    <row r="159" spans="1:19" ht="21.75" hidden="1" customHeight="1" thickBot="1" x14ac:dyDescent="0.3">
      <c r="A159" s="2465"/>
      <c r="B159" s="289" t="s">
        <v>721</v>
      </c>
      <c r="C159" s="492">
        <f>C157/C158</f>
        <v>14.719424460431656</v>
      </c>
      <c r="D159" s="493">
        <f>D157/D158</f>
        <v>10.405940594059405</v>
      </c>
      <c r="E159" s="493">
        <f>E157/E158</f>
        <v>12.534883720930232</v>
      </c>
      <c r="F159" s="493">
        <f>F157/F158</f>
        <v>9.8421052631578956</v>
      </c>
      <c r="G159" s="493">
        <f>G157/G158</f>
        <v>14.330645161290322</v>
      </c>
      <c r="H159" s="300"/>
      <c r="I159" s="493">
        <f>I157/I158</f>
        <v>10.025974025974026</v>
      </c>
      <c r="J159" s="496">
        <f>J157/J158</f>
        <v>14.5</v>
      </c>
      <c r="K159" s="302">
        <f>K157/K158</f>
        <v>12.689587426326129</v>
      </c>
      <c r="L159" s="40"/>
      <c r="S159" s="40"/>
    </row>
    <row r="160" spans="1:19" ht="3.75" hidden="1" customHeight="1" thickBot="1" x14ac:dyDescent="0.3">
      <c r="A160" s="180"/>
      <c r="B160" s="181"/>
      <c r="C160" s="298"/>
      <c r="D160" s="182"/>
      <c r="E160" s="182"/>
      <c r="F160" s="182"/>
      <c r="G160" s="182"/>
      <c r="H160" s="182"/>
      <c r="I160" s="182"/>
      <c r="J160" s="299"/>
      <c r="K160" s="631"/>
      <c r="L160" s="40"/>
      <c r="S160" s="40"/>
    </row>
    <row r="161" spans="1:19" s="41" customFormat="1" ht="21.75" hidden="1" customHeight="1" x14ac:dyDescent="0.25">
      <c r="A161" s="2466" t="s">
        <v>722</v>
      </c>
      <c r="B161" s="287" t="s">
        <v>271</v>
      </c>
      <c r="C161" s="490">
        <v>1556</v>
      </c>
      <c r="D161" s="491">
        <v>643</v>
      </c>
      <c r="E161" s="491">
        <v>297</v>
      </c>
      <c r="F161" s="491">
        <v>66</v>
      </c>
      <c r="G161" s="491">
        <v>1497</v>
      </c>
      <c r="H161" s="491">
        <v>0</v>
      </c>
      <c r="I161" s="491">
        <v>20</v>
      </c>
      <c r="J161" s="297"/>
      <c r="K161" s="292">
        <f>SUM(C161:J161)</f>
        <v>4079</v>
      </c>
      <c r="L161" s="40"/>
      <c r="S161" s="40"/>
    </row>
    <row r="162" spans="1:19" s="41" customFormat="1" ht="21.75" hidden="1" customHeight="1" x14ac:dyDescent="0.25">
      <c r="A162" s="2467"/>
      <c r="B162" s="288" t="s">
        <v>720</v>
      </c>
      <c r="C162" s="883">
        <v>42</v>
      </c>
      <c r="D162" s="884">
        <v>25</v>
      </c>
      <c r="E162" s="884">
        <v>9</v>
      </c>
      <c r="F162" s="884">
        <v>3</v>
      </c>
      <c r="G162" s="884">
        <v>41</v>
      </c>
      <c r="H162" s="241"/>
      <c r="I162" s="241"/>
      <c r="J162" s="297"/>
      <c r="K162" s="292">
        <f>SUM(C162:G162)</f>
        <v>120</v>
      </c>
      <c r="L162" s="64"/>
      <c r="S162" s="40"/>
    </row>
    <row r="163" spans="1:19" s="41" customFormat="1" ht="21.75" hidden="1" customHeight="1" thickBot="1" x14ac:dyDescent="0.3">
      <c r="A163" s="2468"/>
      <c r="B163" s="289" t="s">
        <v>721</v>
      </c>
      <c r="C163" s="492">
        <f>C161/C162</f>
        <v>37.047619047619051</v>
      </c>
      <c r="D163" s="493">
        <f>D161/D162</f>
        <v>25.72</v>
      </c>
      <c r="E163" s="493">
        <f>E161/E162</f>
        <v>33</v>
      </c>
      <c r="F163" s="493">
        <f>F161/F162</f>
        <v>22</v>
      </c>
      <c r="G163" s="493">
        <f>G161/G162</f>
        <v>36.512195121951223</v>
      </c>
      <c r="H163" s="300"/>
      <c r="I163" s="300"/>
      <c r="J163" s="301"/>
      <c r="K163" s="302">
        <f>K161/K162</f>
        <v>33.991666666666667</v>
      </c>
      <c r="L163" s="40"/>
      <c r="S163" s="40"/>
    </row>
    <row r="164" spans="1:19" ht="3.75" hidden="1" customHeight="1" thickBot="1" x14ac:dyDescent="0.3">
      <c r="A164" s="180"/>
      <c r="B164" s="181"/>
      <c r="C164" s="298"/>
      <c r="D164" s="182"/>
      <c r="E164" s="182"/>
      <c r="F164" s="182"/>
      <c r="G164" s="182"/>
      <c r="H164" s="182"/>
      <c r="I164" s="182"/>
      <c r="J164" s="299"/>
      <c r="K164" s="631"/>
    </row>
    <row r="165" spans="1:19" ht="21.75" hidden="1" customHeight="1" x14ac:dyDescent="0.25">
      <c r="A165" s="2466" t="s">
        <v>723</v>
      </c>
      <c r="B165" s="287" t="s">
        <v>271</v>
      </c>
      <c r="C165" s="488">
        <v>5299</v>
      </c>
      <c r="D165" s="489">
        <v>2156</v>
      </c>
      <c r="E165" s="489">
        <v>1342</v>
      </c>
      <c r="F165" s="489">
        <v>379</v>
      </c>
      <c r="G165" s="489">
        <v>4529</v>
      </c>
      <c r="H165" s="489">
        <v>39</v>
      </c>
      <c r="I165" s="489">
        <v>2</v>
      </c>
      <c r="J165" s="494">
        <v>36</v>
      </c>
      <c r="K165" s="291">
        <f>SUM(C165:J165)</f>
        <v>13782</v>
      </c>
      <c r="L165" s="40"/>
      <c r="S165" s="40"/>
    </row>
    <row r="166" spans="1:19" ht="21.75" hidden="1" customHeight="1" x14ac:dyDescent="0.25">
      <c r="A166" s="2467"/>
      <c r="B166" s="288" t="s">
        <v>720</v>
      </c>
      <c r="C166" s="883">
        <v>235</v>
      </c>
      <c r="D166" s="884">
        <v>136</v>
      </c>
      <c r="E166" s="884">
        <v>71</v>
      </c>
      <c r="F166" s="884">
        <v>27</v>
      </c>
      <c r="G166" s="884">
        <v>207</v>
      </c>
      <c r="H166" s="241"/>
      <c r="I166" s="241"/>
      <c r="J166" s="297"/>
      <c r="K166" s="292">
        <f>SUM(C166:J166)</f>
        <v>676</v>
      </c>
      <c r="L166" s="64"/>
      <c r="S166" s="40"/>
    </row>
    <row r="167" spans="1:19" ht="21.75" hidden="1" customHeight="1" thickBot="1" x14ac:dyDescent="0.3">
      <c r="A167" s="2468"/>
      <c r="B167" s="289" t="s">
        <v>721</v>
      </c>
      <c r="C167" s="492">
        <f>C165/C166</f>
        <v>22.548936170212766</v>
      </c>
      <c r="D167" s="493">
        <f>D165/D166</f>
        <v>15.852941176470589</v>
      </c>
      <c r="E167" s="493">
        <f>E165/E166</f>
        <v>18.901408450704224</v>
      </c>
      <c r="F167" s="493">
        <f>F165/F166</f>
        <v>14.037037037037036</v>
      </c>
      <c r="G167" s="493">
        <f>G165/G166</f>
        <v>21.879227053140095</v>
      </c>
      <c r="H167" s="300"/>
      <c r="I167" s="300"/>
      <c r="J167" s="897"/>
      <c r="K167" s="898">
        <f>K165/K166</f>
        <v>20.38757396449704</v>
      </c>
      <c r="L167" s="40"/>
      <c r="S167" s="40"/>
    </row>
    <row r="168" spans="1:19" ht="48" hidden="1" customHeight="1" thickBot="1" x14ac:dyDescent="0.3">
      <c r="A168" s="2469" t="s">
        <v>744</v>
      </c>
      <c r="B168" s="2469"/>
      <c r="C168" s="2469"/>
      <c r="D168" s="2469"/>
      <c r="E168" s="2469"/>
      <c r="F168" s="2469"/>
      <c r="G168" s="2469"/>
      <c r="H168" s="2469"/>
      <c r="I168" s="2469"/>
      <c r="J168" s="2469"/>
      <c r="K168" s="2469"/>
    </row>
    <row r="169" spans="1:19" ht="19.5" hidden="1" thickBot="1" x14ac:dyDescent="0.3">
      <c r="A169" s="2460" t="s">
        <v>745</v>
      </c>
      <c r="B169" s="2461"/>
      <c r="C169" s="2461"/>
      <c r="D169" s="2461"/>
      <c r="E169" s="2461"/>
      <c r="F169" s="2461"/>
      <c r="G169" s="2461"/>
      <c r="H169" s="2461"/>
      <c r="I169" s="2461"/>
      <c r="J169" s="2461"/>
      <c r="K169" s="2462"/>
      <c r="L169" s="37"/>
    </row>
    <row r="170" spans="1:19" ht="20.25" hidden="1" customHeight="1" thickBot="1" x14ac:dyDescent="0.3">
      <c r="A170" s="185"/>
      <c r="B170" s="186"/>
      <c r="C170" s="326" t="s">
        <v>740</v>
      </c>
      <c r="D170" s="325" t="s">
        <v>458</v>
      </c>
      <c r="E170" s="325" t="s">
        <v>741</v>
      </c>
      <c r="F170" s="325" t="s">
        <v>742</v>
      </c>
      <c r="G170" s="325" t="s">
        <v>743</v>
      </c>
      <c r="H170" s="861" t="s">
        <v>715</v>
      </c>
      <c r="I170" s="861" t="s">
        <v>716</v>
      </c>
      <c r="J170" s="862" t="s">
        <v>717</v>
      </c>
      <c r="K170" s="184" t="s">
        <v>107</v>
      </c>
      <c r="L170" s="39"/>
    </row>
    <row r="171" spans="1:19" ht="21.75" hidden="1" customHeight="1" x14ac:dyDescent="0.25">
      <c r="A171" s="2463" t="s">
        <v>718</v>
      </c>
      <c r="B171" s="287" t="s">
        <v>719</v>
      </c>
      <c r="C171" s="488">
        <v>1728</v>
      </c>
      <c r="D171" s="489">
        <v>942</v>
      </c>
      <c r="E171" s="489">
        <v>599</v>
      </c>
      <c r="F171" s="489">
        <v>324</v>
      </c>
      <c r="G171" s="489">
        <v>1610</v>
      </c>
      <c r="H171" s="860"/>
      <c r="I171" s="489">
        <v>581</v>
      </c>
      <c r="J171" s="494">
        <v>87</v>
      </c>
      <c r="K171" s="292">
        <f>SUM(C171:J171)</f>
        <v>5871</v>
      </c>
      <c r="L171" s="40"/>
      <c r="S171" s="40"/>
    </row>
    <row r="172" spans="1:19" ht="21.75" hidden="1" customHeight="1" x14ac:dyDescent="0.25">
      <c r="A172" s="2464"/>
      <c r="B172" s="288" t="s">
        <v>720</v>
      </c>
      <c r="C172" s="490">
        <v>131</v>
      </c>
      <c r="D172" s="491">
        <v>93</v>
      </c>
      <c r="E172" s="491">
        <v>49</v>
      </c>
      <c r="F172" s="491">
        <v>13</v>
      </c>
      <c r="G172" s="491">
        <v>119</v>
      </c>
      <c r="H172" s="241"/>
      <c r="I172" s="491">
        <v>67</v>
      </c>
      <c r="J172" s="495">
        <v>10</v>
      </c>
      <c r="K172" s="292">
        <f>SUM(C172:J172)</f>
        <v>482</v>
      </c>
      <c r="L172" s="64"/>
      <c r="S172" s="40"/>
    </row>
    <row r="173" spans="1:19" ht="21.75" hidden="1" customHeight="1" thickBot="1" x14ac:dyDescent="0.3">
      <c r="A173" s="2465"/>
      <c r="B173" s="289" t="s">
        <v>721</v>
      </c>
      <c r="C173" s="492">
        <f>C171/C172</f>
        <v>13.190839694656489</v>
      </c>
      <c r="D173" s="493">
        <f>D171/D172</f>
        <v>10.129032258064516</v>
      </c>
      <c r="E173" s="493">
        <f>E171/E172</f>
        <v>12.224489795918368</v>
      </c>
      <c r="F173" s="493">
        <f>F171/F172</f>
        <v>24.923076923076923</v>
      </c>
      <c r="G173" s="493">
        <f>G171/G172</f>
        <v>13.529411764705882</v>
      </c>
      <c r="H173" s="300"/>
      <c r="I173" s="493">
        <f>I171/I172</f>
        <v>8.6716417910447756</v>
      </c>
      <c r="J173" s="496">
        <f>J171/J172</f>
        <v>8.6999999999999993</v>
      </c>
      <c r="K173" s="302">
        <f>K171/K172</f>
        <v>12.180497925311203</v>
      </c>
      <c r="L173" s="40"/>
      <c r="S173" s="40"/>
    </row>
    <row r="174" spans="1:19" ht="3.75" hidden="1" customHeight="1" thickBot="1" x14ac:dyDescent="0.3">
      <c r="A174" s="809"/>
      <c r="B174" s="810"/>
      <c r="C174" s="811"/>
      <c r="D174" s="812"/>
      <c r="E174" s="812"/>
      <c r="F174" s="812"/>
      <c r="G174" s="812"/>
      <c r="H174" s="812"/>
      <c r="I174" s="812"/>
      <c r="J174" s="813"/>
      <c r="K174" s="814"/>
      <c r="L174" s="40"/>
      <c r="S174" s="40"/>
    </row>
    <row r="175" spans="1:19" s="41" customFormat="1" ht="21.75" hidden="1" customHeight="1" x14ac:dyDescent="0.25">
      <c r="A175" s="2467" t="s">
        <v>722</v>
      </c>
      <c r="B175" s="807" t="s">
        <v>271</v>
      </c>
      <c r="C175" s="490">
        <v>1264</v>
      </c>
      <c r="D175" s="491">
        <v>561</v>
      </c>
      <c r="E175" s="491">
        <v>316</v>
      </c>
      <c r="F175" s="491">
        <v>108</v>
      </c>
      <c r="G175" s="491">
        <v>1224</v>
      </c>
      <c r="H175" s="491">
        <v>1</v>
      </c>
      <c r="I175" s="491">
        <v>27</v>
      </c>
      <c r="J175" s="296"/>
      <c r="K175" s="808">
        <f>SUM(C175:J175)</f>
        <v>3501</v>
      </c>
      <c r="L175" s="40"/>
      <c r="S175" s="40"/>
    </row>
    <row r="176" spans="1:19" s="41" customFormat="1" ht="21.75" hidden="1" customHeight="1" x14ac:dyDescent="0.25">
      <c r="A176" s="2467"/>
      <c r="B176" s="288" t="s">
        <v>720</v>
      </c>
      <c r="C176" s="490">
        <v>47</v>
      </c>
      <c r="D176" s="491">
        <v>29</v>
      </c>
      <c r="E176" s="491">
        <v>15</v>
      </c>
      <c r="F176" s="491">
        <v>8</v>
      </c>
      <c r="G176" s="491">
        <v>51</v>
      </c>
      <c r="H176" s="241"/>
      <c r="I176" s="241"/>
      <c r="J176" s="297"/>
      <c r="K176" s="292">
        <f>SUM(C176:J176)</f>
        <v>150</v>
      </c>
      <c r="L176" s="64"/>
      <c r="S176" s="40"/>
    </row>
    <row r="177" spans="1:19" s="41" customFormat="1" ht="21.75" hidden="1" customHeight="1" thickBot="1" x14ac:dyDescent="0.3">
      <c r="A177" s="2468"/>
      <c r="B177" s="289" t="s">
        <v>721</v>
      </c>
      <c r="C177" s="492">
        <f>C175/C176</f>
        <v>26.893617021276597</v>
      </c>
      <c r="D177" s="493">
        <f>D175/D176</f>
        <v>19.344827586206897</v>
      </c>
      <c r="E177" s="493">
        <f>E175/E176</f>
        <v>21.066666666666666</v>
      </c>
      <c r="F177" s="493">
        <f>F175/F176</f>
        <v>13.5</v>
      </c>
      <c r="G177" s="493">
        <f>G175/G176</f>
        <v>24</v>
      </c>
      <c r="H177" s="300"/>
      <c r="I177" s="300"/>
      <c r="J177" s="301"/>
      <c r="K177" s="302">
        <f>K175/K176</f>
        <v>23.34</v>
      </c>
      <c r="L177" s="40"/>
      <c r="S177" s="40"/>
    </row>
    <row r="178" spans="1:19" ht="3.75" hidden="1" customHeight="1" thickBot="1" x14ac:dyDescent="0.3">
      <c r="A178" s="180"/>
      <c r="B178" s="181"/>
      <c r="C178" s="298"/>
      <c r="D178" s="182"/>
      <c r="E178" s="182"/>
      <c r="F178" s="182"/>
      <c r="G178" s="182"/>
      <c r="H178" s="182"/>
      <c r="I178" s="182"/>
      <c r="J178" s="299"/>
      <c r="K178" s="631"/>
    </row>
    <row r="179" spans="1:19" ht="21.75" hidden="1" customHeight="1" x14ac:dyDescent="0.25">
      <c r="A179" s="2466" t="s">
        <v>723</v>
      </c>
      <c r="B179" s="287" t="s">
        <v>271</v>
      </c>
      <c r="C179" s="488">
        <v>5786</v>
      </c>
      <c r="D179" s="489">
        <v>2317</v>
      </c>
      <c r="E179" s="489">
        <v>1215</v>
      </c>
      <c r="F179" s="489">
        <v>392</v>
      </c>
      <c r="G179" s="489">
        <v>4663</v>
      </c>
      <c r="H179" s="489">
        <v>86</v>
      </c>
      <c r="I179" s="489">
        <v>3</v>
      </c>
      <c r="J179" s="494">
        <v>29</v>
      </c>
      <c r="K179" s="291">
        <f>SUM(C179:J179)</f>
        <v>14491</v>
      </c>
      <c r="L179" s="40"/>
      <c r="S179" s="40"/>
    </row>
    <row r="180" spans="1:19" ht="21.75" hidden="1" customHeight="1" x14ac:dyDescent="0.25">
      <c r="A180" s="2467"/>
      <c r="B180" s="288" t="s">
        <v>720</v>
      </c>
      <c r="C180" s="490">
        <v>168</v>
      </c>
      <c r="D180" s="491">
        <v>169</v>
      </c>
      <c r="E180" s="491">
        <v>49</v>
      </c>
      <c r="F180" s="491">
        <v>24</v>
      </c>
      <c r="G180" s="491">
        <v>160</v>
      </c>
      <c r="H180" s="241"/>
      <c r="I180" s="241"/>
      <c r="J180" s="297"/>
      <c r="K180" s="292">
        <f>SUM(C180:J180)</f>
        <v>570</v>
      </c>
      <c r="L180" s="64"/>
      <c r="S180" s="40"/>
    </row>
    <row r="181" spans="1:19" ht="21.75" hidden="1" customHeight="1" thickBot="1" x14ac:dyDescent="0.3">
      <c r="A181" s="2468"/>
      <c r="B181" s="289" t="s">
        <v>721</v>
      </c>
      <c r="C181" s="492">
        <f>C179/C180</f>
        <v>34.44047619047619</v>
      </c>
      <c r="D181" s="493">
        <f>D179/D180</f>
        <v>13.710059171597633</v>
      </c>
      <c r="E181" s="493">
        <f>E179/E180</f>
        <v>24.795918367346939</v>
      </c>
      <c r="F181" s="493">
        <f>F179/F180</f>
        <v>16.333333333333332</v>
      </c>
      <c r="G181" s="493">
        <f>G179/G180</f>
        <v>29.143750000000001</v>
      </c>
      <c r="H181" s="300"/>
      <c r="I181" s="300"/>
      <c r="J181" s="897"/>
      <c r="K181" s="898">
        <f>K179/K180</f>
        <v>25.42280701754386</v>
      </c>
      <c r="L181" s="40"/>
      <c r="S181" s="40"/>
    </row>
    <row r="182" spans="1:19" ht="27.75" hidden="1" customHeight="1" thickBot="1" x14ac:dyDescent="0.3">
      <c r="A182" s="2469" t="s">
        <v>744</v>
      </c>
      <c r="B182" s="2469"/>
      <c r="C182" s="2469"/>
      <c r="D182" s="2469"/>
      <c r="E182" s="2469"/>
      <c r="F182" s="2469"/>
      <c r="G182" s="2469"/>
      <c r="H182" s="2469"/>
      <c r="I182" s="2469"/>
      <c r="J182" s="2469"/>
      <c r="K182" s="2469"/>
    </row>
    <row r="183" spans="1:19" ht="16.5" hidden="1" thickBot="1" x14ac:dyDescent="0.3">
      <c r="A183" s="2460" t="s">
        <v>746</v>
      </c>
      <c r="B183" s="2461"/>
      <c r="C183" s="2461"/>
      <c r="D183" s="2461"/>
      <c r="E183" s="2461"/>
      <c r="F183" s="2461"/>
      <c r="G183" s="2461"/>
      <c r="H183" s="2461"/>
      <c r="I183" s="2461"/>
      <c r="J183" s="2461"/>
      <c r="K183" s="2462"/>
    </row>
    <row r="184" spans="1:19" ht="21.75" hidden="1" customHeight="1" thickBot="1" x14ac:dyDescent="0.3">
      <c r="A184" s="185"/>
      <c r="B184" s="286"/>
      <c r="C184" s="293" t="s">
        <v>740</v>
      </c>
      <c r="D184" s="294" t="s">
        <v>458</v>
      </c>
      <c r="E184" s="294" t="s">
        <v>741</v>
      </c>
      <c r="F184" s="294" t="s">
        <v>742</v>
      </c>
      <c r="G184" s="294" t="s">
        <v>743</v>
      </c>
      <c r="H184" s="178" t="s">
        <v>747</v>
      </c>
      <c r="I184" s="178" t="s">
        <v>716</v>
      </c>
      <c r="J184" s="295" t="s">
        <v>717</v>
      </c>
      <c r="K184" s="290" t="s">
        <v>107</v>
      </c>
    </row>
    <row r="185" spans="1:19" ht="22.5" hidden="1" customHeight="1" x14ac:dyDescent="0.25">
      <c r="A185" s="2463" t="s">
        <v>718</v>
      </c>
      <c r="B185" s="287" t="s">
        <v>748</v>
      </c>
      <c r="C185" s="488">
        <v>1542</v>
      </c>
      <c r="D185" s="489">
        <v>541</v>
      </c>
      <c r="E185" s="489">
        <v>304</v>
      </c>
      <c r="F185" s="489">
        <v>111</v>
      </c>
      <c r="G185" s="489">
        <v>1021</v>
      </c>
      <c r="H185" s="240"/>
      <c r="I185" s="240"/>
      <c r="J185" s="296"/>
      <c r="K185" s="576">
        <f>SUM(C185:H185)</f>
        <v>3519</v>
      </c>
    </row>
    <row r="186" spans="1:19" ht="22.5" hidden="1" customHeight="1" x14ac:dyDescent="0.25">
      <c r="A186" s="2464"/>
      <c r="B186" s="288" t="s">
        <v>720</v>
      </c>
      <c r="C186" s="490">
        <v>108</v>
      </c>
      <c r="D186" s="491">
        <v>38</v>
      </c>
      <c r="E186" s="491">
        <v>21</v>
      </c>
      <c r="F186" s="491">
        <v>7</v>
      </c>
      <c r="G186" s="491">
        <v>71</v>
      </c>
      <c r="H186" s="241"/>
      <c r="I186" s="241"/>
      <c r="J186" s="297"/>
      <c r="K186" s="577">
        <f>SUM(C186:H186)</f>
        <v>245</v>
      </c>
    </row>
    <row r="187" spans="1:19" ht="22.5" hidden="1" customHeight="1" thickBot="1" x14ac:dyDescent="0.3">
      <c r="A187" s="2465"/>
      <c r="B187" s="289" t="s">
        <v>721</v>
      </c>
      <c r="C187" s="492">
        <f>C185/C186</f>
        <v>14.277777777777779</v>
      </c>
      <c r="D187" s="493">
        <f>D185/D186</f>
        <v>14.236842105263158</v>
      </c>
      <c r="E187" s="493">
        <f>E185/E186</f>
        <v>14.476190476190476</v>
      </c>
      <c r="F187" s="493">
        <f>F185/F186</f>
        <v>15.857142857142858</v>
      </c>
      <c r="G187" s="493">
        <f>G185/G186</f>
        <v>14.380281690140846</v>
      </c>
      <c r="H187" s="300"/>
      <c r="I187" s="300"/>
      <c r="J187" s="301"/>
      <c r="K187" s="578">
        <f>K185/K186</f>
        <v>14.363265306122448</v>
      </c>
    </row>
    <row r="188" spans="1:19" ht="3.75" hidden="1" customHeight="1" thickBot="1" x14ac:dyDescent="0.3">
      <c r="A188" s="180"/>
      <c r="B188" s="181"/>
      <c r="C188" s="298"/>
      <c r="D188" s="182"/>
      <c r="E188" s="182"/>
      <c r="F188" s="182"/>
      <c r="G188" s="182"/>
      <c r="H188" s="182"/>
      <c r="I188" s="182"/>
      <c r="J188" s="299"/>
      <c r="K188" s="183"/>
    </row>
    <row r="189" spans="1:19" ht="22.5" hidden="1" customHeight="1" x14ac:dyDescent="0.25">
      <c r="A189" s="2466" t="s">
        <v>722</v>
      </c>
      <c r="B189" s="287" t="s">
        <v>749</v>
      </c>
      <c r="C189" s="488">
        <v>1595</v>
      </c>
      <c r="D189" s="489">
        <v>1091</v>
      </c>
      <c r="E189" s="489">
        <v>469</v>
      </c>
      <c r="F189" s="489">
        <v>254</v>
      </c>
      <c r="G189" s="489">
        <v>1646</v>
      </c>
      <c r="H189" s="240"/>
      <c r="I189" s="240"/>
      <c r="J189" s="296"/>
      <c r="K189" s="576">
        <f>SUM(C189:J189)</f>
        <v>5055</v>
      </c>
    </row>
    <row r="190" spans="1:19" ht="22.5" hidden="1" customHeight="1" x14ac:dyDescent="0.25">
      <c r="A190" s="2467"/>
      <c r="B190" s="288" t="s">
        <v>720</v>
      </c>
      <c r="C190" s="490">
        <v>50</v>
      </c>
      <c r="D190" s="491">
        <v>34</v>
      </c>
      <c r="E190" s="491">
        <v>15</v>
      </c>
      <c r="F190" s="491">
        <v>8</v>
      </c>
      <c r="G190" s="491">
        <v>52</v>
      </c>
      <c r="H190" s="241"/>
      <c r="I190" s="241"/>
      <c r="J190" s="297"/>
      <c r="K190" s="577">
        <f>SUM(C190:J190)</f>
        <v>159</v>
      </c>
    </row>
    <row r="191" spans="1:19" ht="22.5" hidden="1" customHeight="1" thickBot="1" x14ac:dyDescent="0.3">
      <c r="A191" s="2468"/>
      <c r="B191" s="289" t="s">
        <v>721</v>
      </c>
      <c r="C191" s="492">
        <f>C189/C190</f>
        <v>31.9</v>
      </c>
      <c r="D191" s="493">
        <f>D189/D190</f>
        <v>32.088235294117645</v>
      </c>
      <c r="E191" s="493">
        <f>E189/E190</f>
        <v>31.266666666666666</v>
      </c>
      <c r="F191" s="493">
        <f>F189/F190</f>
        <v>31.75</v>
      </c>
      <c r="G191" s="493">
        <f>G189/G190</f>
        <v>31.653846153846153</v>
      </c>
      <c r="H191" s="300"/>
      <c r="I191" s="300"/>
      <c r="J191" s="301"/>
      <c r="K191" s="578">
        <f>K189/K190</f>
        <v>31.79245283018868</v>
      </c>
    </row>
    <row r="192" spans="1:19" ht="3.75" hidden="1" customHeight="1" thickBot="1" x14ac:dyDescent="0.3">
      <c r="A192" s="180"/>
      <c r="B192" s="181"/>
      <c r="C192" s="298"/>
      <c r="D192" s="182"/>
      <c r="E192" s="182"/>
      <c r="F192" s="182"/>
      <c r="G192" s="182"/>
      <c r="H192" s="182"/>
      <c r="I192" s="182"/>
      <c r="J192" s="299"/>
      <c r="K192" s="183"/>
    </row>
    <row r="193" spans="1:13" ht="22.5" hidden="1" customHeight="1" x14ac:dyDescent="0.25">
      <c r="A193" s="2466" t="s">
        <v>723</v>
      </c>
      <c r="B193" s="287" t="s">
        <v>271</v>
      </c>
      <c r="C193" s="488">
        <v>5995</v>
      </c>
      <c r="D193" s="489">
        <v>2558</v>
      </c>
      <c r="E193" s="489">
        <v>1228</v>
      </c>
      <c r="F193" s="489">
        <v>419</v>
      </c>
      <c r="G193" s="489">
        <v>4981</v>
      </c>
      <c r="H193" s="489">
        <v>19</v>
      </c>
      <c r="I193" s="489">
        <v>8</v>
      </c>
      <c r="J193" s="494">
        <v>15</v>
      </c>
      <c r="K193" s="576">
        <f>SUM(C193:J193)</f>
        <v>15223</v>
      </c>
      <c r="M193" s="303"/>
    </row>
    <row r="194" spans="1:13" ht="22.5" hidden="1" customHeight="1" x14ac:dyDescent="0.25">
      <c r="A194" s="2467"/>
      <c r="B194" s="288" t="s">
        <v>720</v>
      </c>
      <c r="C194" s="490">
        <v>247</v>
      </c>
      <c r="D194" s="491">
        <v>105</v>
      </c>
      <c r="E194" s="491">
        <v>50</v>
      </c>
      <c r="F194" s="491">
        <v>17</v>
      </c>
      <c r="G194" s="491">
        <v>205</v>
      </c>
      <c r="H194" s="491">
        <v>1</v>
      </c>
      <c r="I194" s="241"/>
      <c r="J194" s="495">
        <v>1</v>
      </c>
      <c r="K194" s="577">
        <f>SUM(C194:J194)</f>
        <v>626</v>
      </c>
    </row>
    <row r="195" spans="1:13" ht="22.5" hidden="1" customHeight="1" thickBot="1" x14ac:dyDescent="0.3">
      <c r="A195" s="2468"/>
      <c r="B195" s="289" t="s">
        <v>721</v>
      </c>
      <c r="C195" s="492">
        <f t="shared" ref="C195:H195" si="3">C193/C194</f>
        <v>24.271255060728745</v>
      </c>
      <c r="D195" s="493">
        <f t="shared" si="3"/>
        <v>24.361904761904761</v>
      </c>
      <c r="E195" s="493">
        <f t="shared" si="3"/>
        <v>24.56</v>
      </c>
      <c r="F195" s="493">
        <f t="shared" si="3"/>
        <v>24.647058823529413</v>
      </c>
      <c r="G195" s="493">
        <f t="shared" si="3"/>
        <v>24.297560975609755</v>
      </c>
      <c r="H195" s="493">
        <f t="shared" si="3"/>
        <v>19</v>
      </c>
      <c r="I195" s="300"/>
      <c r="J195" s="496">
        <f>J193/J194</f>
        <v>15</v>
      </c>
      <c r="K195" s="578">
        <f>K193/K194</f>
        <v>24.317891373801917</v>
      </c>
    </row>
    <row r="196" spans="1:13" ht="18.75" hidden="1" customHeight="1" x14ac:dyDescent="0.25">
      <c r="A196" s="2391" t="s">
        <v>750</v>
      </c>
      <c r="B196" s="2474"/>
      <c r="C196" s="2474"/>
      <c r="D196" s="2474"/>
      <c r="E196" s="2474"/>
      <c r="F196" s="2474"/>
      <c r="G196" s="2474"/>
      <c r="H196" s="2474"/>
      <c r="I196" s="2474"/>
      <c r="J196" s="2474"/>
      <c r="K196" s="2475"/>
    </row>
    <row r="197" spans="1:13" hidden="1" x14ac:dyDescent="0.25">
      <c r="G197" s="1516"/>
      <c r="H197" s="1517"/>
      <c r="I197" s="1516"/>
    </row>
  </sheetData>
  <sheetProtection algorithmName="SHA-512" hashValue="kSG1tdTxRGTTElLnOR0iwjFPoD8t5Pj7KX+aN24/E+Q1S8WsX1JB8LcYbJfYJ2aOwqFVPuXTA5ZRsuhQkiAANw==" saltValue="PNIji4PIzReWUXeUAcVWPQ==" spinCount="100000" sheet="1" objects="1" scenarios="1"/>
  <mergeCells count="71">
    <mergeCell ref="A16:K16"/>
    <mergeCell ref="A18:A20"/>
    <mergeCell ref="A22:A24"/>
    <mergeCell ref="A26:A28"/>
    <mergeCell ref="A29:K29"/>
    <mergeCell ref="A30:K30"/>
    <mergeCell ref="A32:A34"/>
    <mergeCell ref="A36:A38"/>
    <mergeCell ref="A40:A42"/>
    <mergeCell ref="A43:K43"/>
    <mergeCell ref="A72:K72"/>
    <mergeCell ref="A74:A76"/>
    <mergeCell ref="A78:A80"/>
    <mergeCell ref="A82:A84"/>
    <mergeCell ref="A85:K85"/>
    <mergeCell ref="A87:A89"/>
    <mergeCell ref="A91:A93"/>
    <mergeCell ref="A95:A97"/>
    <mergeCell ref="A98:K98"/>
    <mergeCell ref="A113:K113"/>
    <mergeCell ref="A101:A103"/>
    <mergeCell ref="A105:A107"/>
    <mergeCell ref="A109:A111"/>
    <mergeCell ref="A112:K112"/>
    <mergeCell ref="A115:A117"/>
    <mergeCell ref="A119:A121"/>
    <mergeCell ref="A123:A125"/>
    <mergeCell ref="A126:K126"/>
    <mergeCell ref="A127:K127"/>
    <mergeCell ref="A1:K1"/>
    <mergeCell ref="A169:K169"/>
    <mergeCell ref="A171:A173"/>
    <mergeCell ref="A175:A177"/>
    <mergeCell ref="A179:A181"/>
    <mergeCell ref="A155:K155"/>
    <mergeCell ref="A157:A159"/>
    <mergeCell ref="A161:A163"/>
    <mergeCell ref="A165:A167"/>
    <mergeCell ref="A168:K168"/>
    <mergeCell ref="A58:K58"/>
    <mergeCell ref="A60:A62"/>
    <mergeCell ref="A64:A66"/>
    <mergeCell ref="A68:A70"/>
    <mergeCell ref="A71:K71"/>
    <mergeCell ref="A99:K99"/>
    <mergeCell ref="M64:S66"/>
    <mergeCell ref="A196:K196"/>
    <mergeCell ref="A183:K183"/>
    <mergeCell ref="A185:A187"/>
    <mergeCell ref="A189:A191"/>
    <mergeCell ref="A193:A195"/>
    <mergeCell ref="A143:A145"/>
    <mergeCell ref="A147:A149"/>
    <mergeCell ref="A151:A153"/>
    <mergeCell ref="A154:K154"/>
    <mergeCell ref="A182:K182"/>
    <mergeCell ref="A129:A131"/>
    <mergeCell ref="A133:A135"/>
    <mergeCell ref="A137:A139"/>
    <mergeCell ref="A140:K140"/>
    <mergeCell ref="A141:K141"/>
    <mergeCell ref="A44:K44"/>
    <mergeCell ref="A46:A48"/>
    <mergeCell ref="A50:A52"/>
    <mergeCell ref="A54:A56"/>
    <mergeCell ref="A57:K57"/>
    <mergeCell ref="A2:K2"/>
    <mergeCell ref="A4:A6"/>
    <mergeCell ref="A8:A10"/>
    <mergeCell ref="A12:A14"/>
    <mergeCell ref="A15:K15"/>
  </mergeCells>
  <printOptions horizontalCentered="1"/>
  <pageMargins left="0.75" right="0.75" top="1" bottom="1" header="0.5" footer="0.5"/>
  <pageSetup scale="95" firstPageNumber="26" fitToHeight="2"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C103:G103 I103:K103 C107:G107 K107 C111:G111 K111 C80:G80 C84:G84"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35"/>
  <sheetViews>
    <sheetView showGridLines="0" zoomScaleNormal="100" zoomScaleSheetLayoutView="130" workbookViewId="0">
      <selection activeCell="A3" sqref="A3:B3"/>
    </sheetView>
  </sheetViews>
  <sheetFormatPr defaultColWidth="8.85546875" defaultRowHeight="15" x14ac:dyDescent="0.25"/>
  <cols>
    <col min="1" max="1" width="44.140625" style="1301" customWidth="1"/>
    <col min="2" max="2" width="74.42578125" style="1301" customWidth="1"/>
    <col min="3" max="16384" width="8.85546875" style="1301"/>
  </cols>
  <sheetData>
    <row r="1" spans="1:30" ht="30.75" customHeight="1" x14ac:dyDescent="0.25">
      <c r="A1" s="2067" t="s">
        <v>5</v>
      </c>
      <c r="B1" s="2067"/>
      <c r="C1" s="2054"/>
      <c r="D1" s="2054"/>
      <c r="E1" s="2054"/>
      <c r="F1" s="2054"/>
      <c r="G1" s="2054"/>
      <c r="H1" s="2054"/>
      <c r="I1" s="2054"/>
      <c r="J1" s="2054"/>
      <c r="K1" s="2054"/>
      <c r="L1" s="2054"/>
      <c r="M1" s="2054"/>
      <c r="N1" s="2054"/>
      <c r="O1" s="2054"/>
      <c r="P1" s="2054"/>
      <c r="Q1" s="2054"/>
      <c r="R1" s="2054"/>
      <c r="S1" s="2054"/>
      <c r="T1" s="2054"/>
      <c r="U1" s="2054"/>
      <c r="V1" s="2054"/>
      <c r="W1" s="2054"/>
      <c r="X1" s="2054"/>
      <c r="Y1" s="2054"/>
      <c r="Z1" s="2054"/>
      <c r="AA1" s="2054"/>
      <c r="AB1" s="2054"/>
      <c r="AC1" s="2054"/>
      <c r="AD1" s="2054"/>
    </row>
    <row r="2" spans="1:30" ht="6.75" customHeight="1" x14ac:dyDescent="0.25">
      <c r="A2" s="1171"/>
      <c r="C2" s="2054"/>
      <c r="D2" s="2054"/>
      <c r="E2" s="2054"/>
      <c r="F2" s="2054"/>
      <c r="G2" s="2054"/>
      <c r="H2" s="2054"/>
      <c r="I2" s="2054"/>
      <c r="J2" s="2054"/>
      <c r="K2" s="2054"/>
      <c r="L2" s="2054"/>
      <c r="M2" s="2054"/>
      <c r="N2" s="2054"/>
      <c r="O2" s="2054"/>
      <c r="P2" s="2054"/>
      <c r="Q2" s="2054"/>
      <c r="R2" s="2054"/>
      <c r="S2" s="2054"/>
      <c r="T2" s="2054"/>
      <c r="U2" s="2054"/>
      <c r="V2" s="2054"/>
      <c r="W2" s="2054"/>
      <c r="X2" s="2054"/>
      <c r="Y2" s="2054"/>
      <c r="Z2" s="2054"/>
      <c r="AA2" s="2054"/>
      <c r="AB2" s="2054"/>
      <c r="AC2" s="2054"/>
      <c r="AD2" s="2054"/>
    </row>
    <row r="3" spans="1:30" ht="69" customHeight="1" x14ac:dyDescent="0.25">
      <c r="A3" s="2068" t="s">
        <v>1090</v>
      </c>
      <c r="B3" s="2068"/>
      <c r="C3" s="2054"/>
      <c r="D3" s="2054"/>
      <c r="E3" s="2054"/>
      <c r="F3" s="2054"/>
      <c r="G3" s="2054"/>
      <c r="H3" s="2054"/>
      <c r="I3" s="2054"/>
      <c r="J3" s="2054"/>
      <c r="K3" s="2054"/>
      <c r="L3" s="2054"/>
      <c r="M3" s="2054"/>
      <c r="N3" s="2054"/>
      <c r="O3" s="2054"/>
      <c r="P3" s="2054"/>
      <c r="Q3" s="2054"/>
      <c r="R3" s="2054"/>
      <c r="S3" s="2054"/>
      <c r="T3" s="2054"/>
      <c r="U3" s="2054"/>
      <c r="V3" s="2054"/>
      <c r="W3" s="2054"/>
      <c r="X3" s="2054"/>
      <c r="Y3" s="2054"/>
      <c r="Z3" s="2054"/>
      <c r="AA3" s="2054"/>
      <c r="AB3" s="2054"/>
      <c r="AC3" s="2054"/>
      <c r="AD3" s="2054"/>
    </row>
    <row r="4" spans="1:30" ht="68.25" customHeight="1" x14ac:dyDescent="0.25">
      <c r="A4" s="2068" t="s">
        <v>1091</v>
      </c>
      <c r="B4" s="2068"/>
      <c r="C4" s="2054"/>
      <c r="D4" s="2054"/>
      <c r="E4" s="2054"/>
      <c r="F4" s="2054"/>
      <c r="G4" s="2054"/>
      <c r="H4" s="2054"/>
      <c r="I4" s="2054"/>
      <c r="J4" s="2054"/>
      <c r="K4" s="2054"/>
      <c r="L4" s="2054"/>
      <c r="M4" s="2054"/>
      <c r="N4" s="2054"/>
      <c r="O4" s="2054"/>
      <c r="P4" s="2054"/>
      <c r="Q4" s="2054"/>
      <c r="R4" s="2054"/>
      <c r="S4" s="2054"/>
      <c r="T4" s="2054"/>
      <c r="U4" s="2054"/>
      <c r="V4" s="2054"/>
      <c r="W4" s="2054"/>
      <c r="X4" s="2054"/>
      <c r="Y4" s="2054"/>
      <c r="Z4" s="2054"/>
      <c r="AA4" s="2054"/>
      <c r="AB4" s="2054"/>
      <c r="AC4" s="2054"/>
      <c r="AD4" s="2054"/>
    </row>
    <row r="5" spans="1:30" s="32" customFormat="1" ht="6.75" customHeight="1" x14ac:dyDescent="0.25">
      <c r="A5" s="1991"/>
      <c r="B5" s="1991"/>
      <c r="C5" s="2055"/>
      <c r="D5" s="2055"/>
      <c r="E5" s="2055"/>
      <c r="F5" s="2055"/>
      <c r="G5" s="2055"/>
      <c r="H5" s="2055"/>
      <c r="I5" s="2055"/>
      <c r="J5" s="2055"/>
      <c r="K5" s="2055"/>
      <c r="L5" s="2055"/>
      <c r="M5" s="2055"/>
      <c r="N5" s="2055"/>
      <c r="O5" s="2055"/>
      <c r="P5" s="2055"/>
      <c r="Q5" s="2055"/>
      <c r="R5" s="2055"/>
      <c r="S5" s="2055"/>
      <c r="T5" s="2055"/>
      <c r="U5" s="2055"/>
      <c r="V5" s="2055"/>
      <c r="W5" s="2055"/>
      <c r="X5" s="2055"/>
      <c r="Y5" s="2055"/>
      <c r="Z5" s="2055"/>
      <c r="AA5" s="2055"/>
      <c r="AB5" s="2055"/>
      <c r="AC5" s="2055"/>
      <c r="AD5" s="2055"/>
    </row>
    <row r="6" spans="1:30" s="32" customFormat="1" ht="19.5" x14ac:dyDescent="0.25">
      <c r="A6" s="2069" t="s">
        <v>986</v>
      </c>
      <c r="B6" s="2069"/>
      <c r="C6" s="2055"/>
      <c r="D6" s="2055"/>
      <c r="E6" s="2055"/>
      <c r="F6" s="2055"/>
      <c r="G6" s="2055"/>
      <c r="H6" s="2055"/>
      <c r="I6" s="2055"/>
      <c r="J6" s="2055"/>
      <c r="K6" s="2055"/>
      <c r="L6" s="2055"/>
      <c r="M6" s="2055"/>
      <c r="N6" s="2055"/>
      <c r="O6" s="2055"/>
      <c r="P6" s="2055"/>
      <c r="Q6" s="2055"/>
      <c r="R6" s="2055"/>
      <c r="S6" s="2055"/>
      <c r="T6" s="2055"/>
      <c r="U6" s="2055"/>
      <c r="V6" s="2055"/>
      <c r="W6" s="2055"/>
      <c r="X6" s="2055"/>
      <c r="Y6" s="2055"/>
      <c r="Z6" s="2055"/>
      <c r="AA6" s="2055"/>
      <c r="AB6" s="2055"/>
      <c r="AC6" s="2055"/>
      <c r="AD6" s="2055"/>
    </row>
    <row r="7" spans="1:30" s="32" customFormat="1" ht="84.75" customHeight="1" x14ac:dyDescent="0.25">
      <c r="A7" s="2070" t="s">
        <v>1071</v>
      </c>
      <c r="B7" s="2070"/>
      <c r="C7" s="2055"/>
      <c r="D7" s="2055"/>
      <c r="E7" s="2055"/>
      <c r="F7" s="2055"/>
      <c r="G7" s="2055"/>
      <c r="H7" s="2055"/>
      <c r="I7" s="2055"/>
      <c r="J7" s="2055"/>
      <c r="K7" s="2055"/>
      <c r="L7" s="2055"/>
      <c r="M7" s="2055"/>
      <c r="N7" s="2055"/>
      <c r="O7" s="2055"/>
      <c r="P7" s="2055"/>
      <c r="Q7" s="2055"/>
      <c r="R7" s="2055"/>
      <c r="S7" s="2055"/>
      <c r="T7" s="2055"/>
      <c r="U7" s="2055"/>
      <c r="V7" s="2055"/>
      <c r="W7" s="2055"/>
      <c r="X7" s="2055"/>
      <c r="Y7" s="2055"/>
      <c r="Z7" s="2055"/>
      <c r="AA7" s="2055"/>
      <c r="AB7" s="2055"/>
      <c r="AC7" s="2055"/>
      <c r="AD7" s="2055"/>
    </row>
    <row r="8" spans="1:30" s="1788" customFormat="1" ht="62.25" customHeight="1" x14ac:dyDescent="0.25">
      <c r="A8" s="2072" t="s">
        <v>1072</v>
      </c>
      <c r="B8" s="2072"/>
      <c r="C8" s="2056"/>
      <c r="D8" s="2056"/>
      <c r="E8" s="2056"/>
      <c r="F8" s="2056"/>
      <c r="G8" s="2056"/>
      <c r="H8" s="2056"/>
      <c r="I8" s="2056"/>
      <c r="J8" s="2056"/>
      <c r="K8" s="2056"/>
      <c r="L8" s="2056"/>
      <c r="M8" s="2056"/>
      <c r="N8" s="2056"/>
      <c r="O8" s="2056"/>
      <c r="P8" s="2056"/>
      <c r="Q8" s="2056"/>
      <c r="R8" s="2056"/>
      <c r="S8" s="2056"/>
      <c r="T8" s="2056"/>
      <c r="U8" s="2056"/>
      <c r="V8" s="2056"/>
      <c r="W8" s="2056"/>
      <c r="X8" s="2056"/>
      <c r="Y8" s="2056"/>
      <c r="Z8" s="2056"/>
      <c r="AA8" s="2056"/>
      <c r="AB8" s="2056"/>
      <c r="AC8" s="2056"/>
      <c r="AD8" s="2056"/>
    </row>
    <row r="9" spans="1:30" ht="21" customHeight="1" x14ac:dyDescent="0.25">
      <c r="A9" s="2069" t="s">
        <v>37</v>
      </c>
      <c r="B9" s="2069"/>
      <c r="C9" s="2054"/>
      <c r="D9" s="2054"/>
      <c r="E9" s="2054"/>
      <c r="F9" s="2054"/>
      <c r="G9" s="2054"/>
      <c r="H9" s="2054"/>
      <c r="I9" s="2054"/>
      <c r="J9" s="2054"/>
      <c r="K9" s="2054"/>
      <c r="L9" s="2054"/>
      <c r="M9" s="2054"/>
      <c r="N9" s="2054"/>
      <c r="O9" s="2054"/>
      <c r="P9" s="2054"/>
      <c r="Q9" s="2054"/>
      <c r="R9" s="2054"/>
      <c r="S9" s="2054"/>
      <c r="T9" s="2054"/>
      <c r="U9" s="2054"/>
      <c r="V9" s="2054"/>
      <c r="W9" s="2054"/>
      <c r="X9" s="2054"/>
      <c r="Y9" s="2054"/>
      <c r="Z9" s="2054"/>
      <c r="AA9" s="2054"/>
      <c r="AB9" s="2054"/>
      <c r="AC9" s="2054"/>
      <c r="AD9" s="2054"/>
    </row>
    <row r="10" spans="1:30" ht="67.5" customHeight="1" x14ac:dyDescent="0.25">
      <c r="A10" s="2070" t="s">
        <v>1073</v>
      </c>
      <c r="B10" s="2070"/>
      <c r="C10" s="2054"/>
      <c r="D10" s="2054"/>
      <c r="E10" s="2054"/>
      <c r="F10" s="2054"/>
      <c r="G10" s="2054"/>
      <c r="H10" s="2054"/>
      <c r="I10" s="2054"/>
      <c r="J10" s="2054"/>
      <c r="K10" s="2054"/>
      <c r="L10" s="2054"/>
      <c r="M10" s="2054"/>
      <c r="N10" s="2054"/>
      <c r="O10" s="2054"/>
      <c r="P10" s="2054"/>
      <c r="Q10" s="2054"/>
      <c r="R10" s="2054"/>
      <c r="S10" s="2054"/>
      <c r="T10" s="2054"/>
      <c r="U10" s="2054"/>
      <c r="V10" s="2054"/>
      <c r="W10" s="2054"/>
      <c r="X10" s="2054"/>
      <c r="Y10" s="2054"/>
      <c r="Z10" s="2054"/>
      <c r="AA10" s="2054"/>
      <c r="AB10" s="2054"/>
      <c r="AC10" s="2054"/>
      <c r="AD10" s="2054"/>
    </row>
    <row r="11" spans="1:30" ht="153" customHeight="1" x14ac:dyDescent="0.25">
      <c r="A11" s="2070" t="s">
        <v>1074</v>
      </c>
      <c r="B11" s="2070"/>
      <c r="C11" s="2054"/>
      <c r="D11" s="2054"/>
      <c r="E11" s="2054"/>
      <c r="F11" s="2054"/>
      <c r="G11" s="2054"/>
      <c r="H11" s="2054"/>
      <c r="I11" s="2054"/>
      <c r="J11" s="2054"/>
      <c r="K11" s="2054"/>
      <c r="L11" s="2054"/>
      <c r="M11" s="2054"/>
      <c r="N11" s="2054"/>
      <c r="O11" s="2054"/>
      <c r="P11" s="2054"/>
      <c r="Q11" s="2054"/>
      <c r="R11" s="2054"/>
      <c r="S11" s="2054"/>
      <c r="T11" s="2054"/>
      <c r="U11" s="2054"/>
      <c r="V11" s="2054"/>
      <c r="W11" s="2054"/>
      <c r="X11" s="2054"/>
      <c r="Y11" s="2054"/>
      <c r="Z11" s="2054"/>
      <c r="AA11" s="2054"/>
      <c r="AB11" s="2054"/>
      <c r="AC11" s="2054"/>
      <c r="AD11" s="2054"/>
    </row>
    <row r="12" spans="1:30" ht="68.25" customHeight="1" x14ac:dyDescent="0.25">
      <c r="A12" s="2070" t="s">
        <v>1075</v>
      </c>
      <c r="B12" s="2070"/>
      <c r="C12" s="2054"/>
      <c r="D12" s="2054"/>
      <c r="E12" s="2054"/>
      <c r="F12" s="2054"/>
      <c r="G12" s="2054"/>
      <c r="H12" s="2054"/>
      <c r="I12" s="2054"/>
      <c r="J12" s="2054"/>
      <c r="K12" s="2054"/>
      <c r="L12" s="2054"/>
      <c r="M12" s="2054"/>
      <c r="N12" s="2054"/>
      <c r="O12" s="2054"/>
      <c r="P12" s="2054"/>
      <c r="Q12" s="2054"/>
      <c r="R12" s="2054"/>
      <c r="S12" s="2054"/>
      <c r="T12" s="2054"/>
      <c r="U12" s="2054"/>
      <c r="V12" s="2054"/>
      <c r="W12" s="2054"/>
      <c r="X12" s="2054"/>
      <c r="Y12" s="2054"/>
      <c r="Z12" s="2054"/>
      <c r="AA12" s="2054"/>
      <c r="AB12" s="2054"/>
      <c r="AC12" s="2054"/>
      <c r="AD12" s="2054"/>
    </row>
    <row r="13" spans="1:30" ht="54.75" customHeight="1" x14ac:dyDescent="0.25">
      <c r="A13" s="2070" t="s">
        <v>1076</v>
      </c>
      <c r="B13" s="2070"/>
      <c r="C13" s="2054"/>
      <c r="D13" s="2054"/>
      <c r="E13" s="2054"/>
      <c r="F13" s="2054"/>
      <c r="G13" s="2054"/>
      <c r="H13" s="2054"/>
      <c r="I13" s="2054"/>
      <c r="J13" s="2054"/>
      <c r="K13" s="2054"/>
      <c r="L13" s="2054"/>
      <c r="M13" s="2054"/>
      <c r="N13" s="2054"/>
      <c r="O13" s="2054"/>
      <c r="P13" s="2054"/>
      <c r="Q13" s="2054"/>
      <c r="R13" s="2054"/>
      <c r="S13" s="2054"/>
      <c r="T13" s="2054"/>
      <c r="U13" s="2054"/>
      <c r="V13" s="2054"/>
      <c r="W13" s="2054"/>
      <c r="X13" s="2054"/>
      <c r="Y13" s="2054"/>
      <c r="Z13" s="2054"/>
      <c r="AA13" s="2054"/>
      <c r="AB13" s="2054"/>
      <c r="AC13" s="2054"/>
      <c r="AD13" s="2054"/>
    </row>
    <row r="14" spans="1:30" ht="90.75" customHeight="1" x14ac:dyDescent="0.25">
      <c r="A14" s="2070" t="s">
        <v>1077</v>
      </c>
      <c r="B14" s="2070"/>
      <c r="C14" s="2054"/>
      <c r="D14" s="2054"/>
      <c r="E14" s="2054"/>
      <c r="F14" s="2054"/>
      <c r="G14" s="2054"/>
      <c r="H14" s="2054"/>
      <c r="I14" s="2054"/>
      <c r="J14" s="2054"/>
      <c r="K14" s="2054"/>
      <c r="L14" s="2054"/>
      <c r="M14" s="2054"/>
      <c r="N14" s="2054"/>
      <c r="O14" s="2054"/>
      <c r="P14" s="2054"/>
      <c r="Q14" s="2054"/>
      <c r="R14" s="2054"/>
      <c r="S14" s="2054"/>
      <c r="T14" s="2054"/>
      <c r="U14" s="2054"/>
      <c r="V14" s="2054"/>
      <c r="W14" s="2054"/>
      <c r="X14" s="2054"/>
      <c r="Y14" s="2054"/>
      <c r="Z14" s="2054"/>
      <c r="AA14" s="2054"/>
      <c r="AB14" s="2054"/>
      <c r="AC14" s="2054"/>
      <c r="AD14" s="2054"/>
    </row>
    <row r="15" spans="1:30" ht="91.5" customHeight="1" x14ac:dyDescent="0.25">
      <c r="A15" s="2070" t="s">
        <v>1078</v>
      </c>
      <c r="B15" s="2070"/>
      <c r="C15" s="2054"/>
      <c r="D15" s="2054"/>
      <c r="E15" s="2054"/>
      <c r="F15" s="2054"/>
      <c r="G15" s="2054"/>
      <c r="H15" s="2054"/>
      <c r="I15" s="2054"/>
      <c r="J15" s="2054"/>
      <c r="K15" s="2054"/>
      <c r="L15" s="2054"/>
      <c r="M15" s="2054"/>
      <c r="N15" s="2054"/>
      <c r="O15" s="2054"/>
      <c r="P15" s="2054"/>
      <c r="Q15" s="2054"/>
      <c r="R15" s="2054"/>
      <c r="S15" s="2054"/>
      <c r="T15" s="2054"/>
      <c r="U15" s="2054"/>
      <c r="V15" s="2054"/>
      <c r="W15" s="2054"/>
      <c r="X15" s="2054"/>
      <c r="Y15" s="2054"/>
      <c r="Z15" s="2054"/>
      <c r="AA15" s="2054"/>
      <c r="AB15" s="2054"/>
      <c r="AC15" s="2054"/>
      <c r="AD15" s="2054"/>
    </row>
    <row r="16" spans="1:30" ht="41.25" customHeight="1" x14ac:dyDescent="0.25">
      <c r="A16" s="2070" t="s">
        <v>1079</v>
      </c>
      <c r="B16" s="2070"/>
      <c r="C16" s="2054"/>
      <c r="D16" s="2054"/>
      <c r="E16" s="2054"/>
      <c r="F16" s="2054"/>
      <c r="G16" s="2054"/>
      <c r="H16" s="2054"/>
      <c r="I16" s="2054"/>
      <c r="J16" s="2054"/>
      <c r="K16" s="2054"/>
      <c r="L16" s="2054"/>
      <c r="M16" s="2054"/>
      <c r="N16" s="2054"/>
      <c r="O16" s="2054"/>
      <c r="P16" s="2054"/>
      <c r="Q16" s="2054"/>
      <c r="R16" s="2054"/>
      <c r="S16" s="2054"/>
      <c r="T16" s="2054"/>
      <c r="U16" s="2054"/>
      <c r="V16" s="2054"/>
      <c r="W16" s="2054"/>
      <c r="X16" s="2054"/>
      <c r="Y16" s="2054"/>
      <c r="Z16" s="2054"/>
      <c r="AA16" s="2054"/>
      <c r="AB16" s="2054"/>
      <c r="AC16" s="2054"/>
      <c r="AD16" s="2054"/>
    </row>
    <row r="17" spans="1:30" ht="58.5" customHeight="1" x14ac:dyDescent="0.25">
      <c r="A17" s="2070" t="s">
        <v>1080</v>
      </c>
      <c r="B17" s="2070"/>
      <c r="C17" s="2054"/>
      <c r="D17" s="2054"/>
      <c r="E17" s="2054"/>
      <c r="F17" s="2054"/>
      <c r="G17" s="2054"/>
      <c r="H17" s="2054"/>
      <c r="I17" s="2054"/>
      <c r="J17" s="2054"/>
      <c r="K17" s="2054"/>
      <c r="L17" s="2054"/>
      <c r="M17" s="2054"/>
      <c r="N17" s="2054"/>
      <c r="O17" s="2054"/>
      <c r="P17" s="2054"/>
      <c r="Q17" s="2054"/>
      <c r="R17" s="2054"/>
      <c r="S17" s="2054"/>
      <c r="T17" s="2054"/>
      <c r="U17" s="2054"/>
      <c r="V17" s="2054"/>
      <c r="W17" s="2054"/>
      <c r="X17" s="2054"/>
      <c r="Y17" s="2054"/>
      <c r="Z17" s="2054"/>
      <c r="AA17" s="2054"/>
      <c r="AB17" s="2054"/>
      <c r="AC17" s="2054"/>
      <c r="AD17" s="2054"/>
    </row>
    <row r="18" spans="1:30" ht="75.75" customHeight="1" x14ac:dyDescent="0.25">
      <c r="A18" s="2070" t="s">
        <v>1081</v>
      </c>
      <c r="B18" s="2070"/>
      <c r="C18" s="2054"/>
      <c r="D18" s="2054"/>
      <c r="E18" s="2054"/>
      <c r="F18" s="2054"/>
      <c r="G18" s="2054"/>
      <c r="H18" s="2054"/>
      <c r="I18" s="2054"/>
      <c r="J18" s="2054"/>
      <c r="K18" s="2054"/>
      <c r="L18" s="2054"/>
      <c r="M18" s="2054"/>
      <c r="N18" s="2054"/>
      <c r="O18" s="2054"/>
      <c r="P18" s="2054"/>
      <c r="Q18" s="2054"/>
      <c r="R18" s="2054"/>
      <c r="S18" s="2054"/>
      <c r="T18" s="2054"/>
      <c r="U18" s="2054"/>
      <c r="V18" s="2054"/>
      <c r="W18" s="2054"/>
      <c r="X18" s="2054"/>
      <c r="Y18" s="2054"/>
      <c r="Z18" s="2054"/>
      <c r="AA18" s="2054"/>
      <c r="AB18" s="2054"/>
      <c r="AC18" s="2054"/>
      <c r="AD18" s="2054"/>
    </row>
    <row r="19" spans="1:30" ht="90" customHeight="1" x14ac:dyDescent="0.25">
      <c r="A19" s="2070" t="s">
        <v>1082</v>
      </c>
      <c r="B19" s="2070"/>
      <c r="C19" s="2054"/>
      <c r="D19" s="2054"/>
      <c r="E19" s="2054"/>
      <c r="F19" s="2054"/>
      <c r="G19" s="2054"/>
      <c r="H19" s="2054"/>
      <c r="I19" s="2054"/>
      <c r="J19" s="2054"/>
      <c r="K19" s="2054"/>
      <c r="L19" s="2054"/>
      <c r="M19" s="2054"/>
      <c r="N19" s="2054"/>
      <c r="O19" s="2054"/>
      <c r="P19" s="2054"/>
      <c r="Q19" s="2054"/>
      <c r="R19" s="2054"/>
      <c r="S19" s="2054"/>
      <c r="T19" s="2054"/>
      <c r="U19" s="2054"/>
      <c r="V19" s="2054"/>
      <c r="W19" s="2054"/>
      <c r="X19" s="2054"/>
      <c r="Y19" s="2054"/>
      <c r="Z19" s="2054"/>
      <c r="AA19" s="2054"/>
      <c r="AB19" s="2054"/>
      <c r="AC19" s="2054"/>
      <c r="AD19" s="2054"/>
    </row>
    <row r="20" spans="1:30" ht="26.25" customHeight="1" x14ac:dyDescent="0.25">
      <c r="A20" s="2069" t="s">
        <v>1083</v>
      </c>
      <c r="B20" s="2069"/>
      <c r="C20" s="2054"/>
      <c r="D20" s="2054"/>
      <c r="E20" s="2054"/>
      <c r="F20" s="2054"/>
      <c r="G20" s="2054"/>
      <c r="H20" s="2054"/>
      <c r="I20" s="2054"/>
      <c r="J20" s="2054"/>
      <c r="K20" s="2054"/>
      <c r="L20" s="2054"/>
      <c r="M20" s="2054"/>
      <c r="N20" s="2054"/>
      <c r="O20" s="2054"/>
      <c r="P20" s="2054"/>
      <c r="Q20" s="2054"/>
      <c r="R20" s="2054"/>
      <c r="S20" s="2054"/>
      <c r="T20" s="2054"/>
      <c r="U20" s="2054"/>
      <c r="V20" s="2054"/>
      <c r="W20" s="2054"/>
      <c r="X20" s="2054"/>
      <c r="Y20" s="2054"/>
      <c r="Z20" s="2054"/>
      <c r="AA20" s="2054"/>
      <c r="AB20" s="2054"/>
      <c r="AC20" s="2054"/>
      <c r="AD20" s="2054"/>
    </row>
    <row r="21" spans="1:30" ht="184.5" customHeight="1" x14ac:dyDescent="0.25">
      <c r="A21" s="2070" t="s">
        <v>1085</v>
      </c>
      <c r="B21" s="2070"/>
      <c r="C21" s="2054"/>
      <c r="D21" s="2054"/>
      <c r="E21" s="2054"/>
      <c r="F21" s="2054"/>
      <c r="G21" s="2054"/>
      <c r="H21" s="2054"/>
      <c r="I21" s="2054"/>
      <c r="J21" s="2054"/>
      <c r="K21" s="2054"/>
      <c r="L21" s="2054"/>
      <c r="M21" s="2054"/>
      <c r="N21" s="2054"/>
      <c r="O21" s="2054"/>
      <c r="P21" s="2054"/>
      <c r="Q21" s="2054"/>
      <c r="R21" s="2054"/>
      <c r="S21" s="2054"/>
      <c r="T21" s="2054"/>
      <c r="U21" s="2054"/>
      <c r="V21" s="2054"/>
      <c r="W21" s="2054"/>
      <c r="X21" s="2054"/>
      <c r="Y21" s="2054"/>
      <c r="Z21" s="2054"/>
      <c r="AA21" s="2054"/>
      <c r="AB21" s="2054"/>
      <c r="AC21" s="2054"/>
      <c r="AD21" s="2054"/>
    </row>
    <row r="22" spans="1:30" ht="6.75" customHeight="1" x14ac:dyDescent="0.25">
      <c r="A22" s="2071" t="s">
        <v>1084</v>
      </c>
      <c r="B22" s="2071"/>
      <c r="C22" s="2054"/>
      <c r="D22" s="2054"/>
      <c r="E22" s="2054"/>
      <c r="F22" s="2054"/>
      <c r="G22" s="2054"/>
      <c r="H22" s="2054"/>
      <c r="I22" s="2054"/>
      <c r="J22" s="2054"/>
      <c r="K22" s="2054"/>
      <c r="L22" s="2054"/>
      <c r="M22" s="2054"/>
      <c r="N22" s="2054"/>
      <c r="O22" s="2054"/>
      <c r="P22" s="2054"/>
      <c r="Q22" s="2054"/>
      <c r="R22" s="2054"/>
      <c r="S22" s="2054"/>
      <c r="T22" s="2054"/>
      <c r="U22" s="2054"/>
      <c r="V22" s="2054"/>
      <c r="W22" s="2054"/>
      <c r="X22" s="2054"/>
      <c r="Y22" s="2054"/>
      <c r="Z22" s="2054"/>
      <c r="AA22" s="2054"/>
      <c r="AB22" s="2054"/>
      <c r="AC22" s="2054"/>
      <c r="AD22" s="2054"/>
    </row>
    <row r="23" spans="1:30" x14ac:dyDescent="0.25">
      <c r="A23" s="2057"/>
      <c r="B23" s="2057"/>
      <c r="C23" s="2054"/>
      <c r="D23" s="2054"/>
      <c r="E23" s="2054"/>
      <c r="F23" s="2054"/>
      <c r="G23" s="2054"/>
      <c r="H23" s="2054"/>
      <c r="I23" s="2054"/>
      <c r="J23" s="2054"/>
      <c r="K23" s="2054"/>
      <c r="L23" s="2054"/>
      <c r="M23" s="2054"/>
      <c r="N23" s="2054"/>
      <c r="O23" s="2054"/>
      <c r="P23" s="2054"/>
      <c r="Q23" s="2054"/>
      <c r="R23" s="2054"/>
      <c r="S23" s="2054"/>
      <c r="T23" s="2054"/>
      <c r="U23" s="2054"/>
      <c r="V23" s="2054"/>
      <c r="W23" s="2054"/>
      <c r="X23" s="2054"/>
      <c r="Y23" s="2054"/>
      <c r="Z23" s="2054"/>
      <c r="AA23" s="2054"/>
      <c r="AB23" s="2054"/>
      <c r="AC23" s="2054"/>
      <c r="AD23" s="2054"/>
    </row>
    <row r="24" spans="1:30" x14ac:dyDescent="0.25">
      <c r="A24" s="2057"/>
      <c r="B24" s="2057"/>
      <c r="C24" s="2054"/>
      <c r="D24" s="2054"/>
      <c r="E24" s="2054"/>
      <c r="F24" s="2054"/>
      <c r="G24" s="2054"/>
      <c r="H24" s="2054"/>
      <c r="I24" s="2054"/>
      <c r="J24" s="2054"/>
      <c r="K24" s="2054"/>
      <c r="L24" s="2054"/>
      <c r="M24" s="2054"/>
      <c r="N24" s="2054"/>
      <c r="O24" s="2054"/>
      <c r="P24" s="2054"/>
      <c r="Q24" s="2054"/>
      <c r="R24" s="2054"/>
      <c r="S24" s="2054"/>
      <c r="T24" s="2054"/>
      <c r="U24" s="2054"/>
      <c r="V24" s="2054"/>
      <c r="W24" s="2054"/>
      <c r="X24" s="2054"/>
      <c r="Y24" s="2054"/>
      <c r="Z24" s="2054"/>
      <c r="AA24" s="2054"/>
      <c r="AB24" s="2054"/>
      <c r="AC24" s="2054"/>
      <c r="AD24" s="2054"/>
    </row>
    <row r="25" spans="1:30" x14ac:dyDescent="0.25">
      <c r="A25" s="2057"/>
      <c r="B25" s="2057"/>
      <c r="C25" s="2054"/>
      <c r="D25" s="2054"/>
      <c r="E25" s="2054"/>
      <c r="F25" s="2054"/>
      <c r="G25" s="2054"/>
      <c r="H25" s="2054"/>
      <c r="I25" s="2054"/>
      <c r="J25" s="2054"/>
      <c r="K25" s="2054"/>
      <c r="L25" s="2054"/>
      <c r="M25" s="2054"/>
      <c r="N25" s="2054"/>
      <c r="O25" s="2054"/>
      <c r="P25" s="2054"/>
      <c r="Q25" s="2054"/>
      <c r="R25" s="2054"/>
      <c r="S25" s="2054"/>
      <c r="T25" s="2054"/>
      <c r="U25" s="2054"/>
      <c r="V25" s="2054"/>
      <c r="W25" s="2054"/>
      <c r="X25" s="2054"/>
      <c r="Y25" s="2054"/>
      <c r="Z25" s="2054"/>
      <c r="AA25" s="2054"/>
      <c r="AB25" s="2054"/>
      <c r="AC25" s="2054"/>
      <c r="AD25" s="2054"/>
    </row>
    <row r="26" spans="1:30" x14ac:dyDescent="0.25">
      <c r="A26" s="2057"/>
      <c r="B26" s="2057"/>
      <c r="C26" s="2054"/>
      <c r="D26" s="2054"/>
      <c r="E26" s="2054"/>
      <c r="F26" s="2054"/>
      <c r="G26" s="2054"/>
      <c r="H26" s="2054"/>
      <c r="I26" s="2054"/>
      <c r="J26" s="2054"/>
      <c r="K26" s="2054"/>
      <c r="L26" s="2054"/>
      <c r="M26" s="2054"/>
      <c r="N26" s="2054"/>
      <c r="O26" s="2054"/>
      <c r="P26" s="2054"/>
      <c r="Q26" s="2054"/>
      <c r="R26" s="2054"/>
      <c r="S26" s="2054"/>
      <c r="T26" s="2054"/>
      <c r="U26" s="2054"/>
      <c r="V26" s="2054"/>
      <c r="W26" s="2054"/>
      <c r="X26" s="2054"/>
      <c r="Y26" s="2054"/>
      <c r="Z26" s="2054"/>
      <c r="AA26" s="2054"/>
      <c r="AB26" s="2054"/>
      <c r="AC26" s="2054"/>
      <c r="AD26" s="2054"/>
    </row>
    <row r="27" spans="1:30" x14ac:dyDescent="0.25">
      <c r="A27" s="2054"/>
      <c r="B27" s="2054"/>
      <c r="C27" s="2054"/>
      <c r="D27" s="2054"/>
      <c r="E27" s="2054"/>
      <c r="F27" s="2054"/>
      <c r="G27" s="2054"/>
      <c r="H27" s="2054"/>
      <c r="I27" s="2054"/>
      <c r="J27" s="2054"/>
      <c r="K27" s="2054"/>
      <c r="L27" s="2054"/>
      <c r="M27" s="2054"/>
      <c r="N27" s="2054"/>
      <c r="O27" s="2054"/>
      <c r="P27" s="2054"/>
      <c r="Q27" s="2054"/>
      <c r="R27" s="2054"/>
      <c r="S27" s="2054"/>
      <c r="T27" s="2054"/>
      <c r="U27" s="2054"/>
      <c r="V27" s="2054"/>
      <c r="W27" s="2054"/>
      <c r="X27" s="2054"/>
      <c r="Y27" s="2054"/>
      <c r="Z27" s="2054"/>
      <c r="AA27" s="2054"/>
      <c r="AB27" s="2054"/>
      <c r="AC27" s="2054"/>
      <c r="AD27" s="2054"/>
    </row>
    <row r="28" spans="1:30" x14ac:dyDescent="0.25">
      <c r="A28" s="2054"/>
      <c r="B28" s="2054"/>
      <c r="C28" s="2054"/>
      <c r="D28" s="2054"/>
      <c r="E28" s="2054"/>
      <c r="F28" s="2054"/>
      <c r="G28" s="2054"/>
      <c r="H28" s="2054"/>
      <c r="I28" s="2054"/>
      <c r="J28" s="2054"/>
      <c r="K28" s="2054"/>
      <c r="L28" s="2054"/>
      <c r="M28" s="2054"/>
      <c r="N28" s="2054"/>
      <c r="O28" s="2054"/>
      <c r="P28" s="2054"/>
      <c r="Q28" s="2054"/>
      <c r="R28" s="2054"/>
      <c r="S28" s="2054"/>
      <c r="T28" s="2054"/>
      <c r="U28" s="2054"/>
      <c r="V28" s="2054"/>
      <c r="W28" s="2054"/>
      <c r="X28" s="2054"/>
      <c r="Y28" s="2054"/>
      <c r="Z28" s="2054"/>
      <c r="AA28" s="2054"/>
      <c r="AB28" s="2054"/>
      <c r="AC28" s="2054"/>
      <c r="AD28" s="2054"/>
    </row>
    <row r="29" spans="1:30" x14ac:dyDescent="0.25">
      <c r="A29" s="2054"/>
      <c r="B29" s="2054"/>
      <c r="C29" s="2054"/>
      <c r="D29" s="2054"/>
      <c r="E29" s="2054"/>
      <c r="F29" s="2054"/>
      <c r="G29" s="2054"/>
      <c r="H29" s="2054"/>
      <c r="I29" s="2054"/>
      <c r="J29" s="2054"/>
      <c r="K29" s="2054"/>
      <c r="L29" s="2054"/>
      <c r="M29" s="2054"/>
      <c r="N29" s="2054"/>
      <c r="O29" s="2054"/>
      <c r="P29" s="2054"/>
      <c r="Q29" s="2054"/>
      <c r="R29" s="2054"/>
      <c r="S29" s="2054"/>
      <c r="T29" s="2054"/>
      <c r="U29" s="2054"/>
      <c r="V29" s="2054"/>
      <c r="W29" s="2054"/>
      <c r="X29" s="2054"/>
      <c r="Y29" s="2054"/>
      <c r="Z29" s="2054"/>
      <c r="AA29" s="2054"/>
      <c r="AB29" s="2054"/>
      <c r="AC29" s="2054"/>
      <c r="AD29" s="2054"/>
    </row>
    <row r="30" spans="1:30" x14ac:dyDescent="0.25">
      <c r="A30" s="2054"/>
      <c r="B30" s="2054"/>
      <c r="C30" s="2054"/>
      <c r="D30" s="2054"/>
      <c r="E30" s="2054"/>
      <c r="F30" s="2054"/>
      <c r="G30" s="2054"/>
      <c r="H30" s="2054"/>
      <c r="I30" s="2054"/>
      <c r="J30" s="2054"/>
      <c r="K30" s="2054"/>
      <c r="L30" s="2054"/>
      <c r="M30" s="2054"/>
      <c r="N30" s="2054"/>
      <c r="O30" s="2054"/>
      <c r="P30" s="2054"/>
      <c r="Q30" s="2054"/>
      <c r="R30" s="2054"/>
      <c r="S30" s="2054"/>
      <c r="T30" s="2054"/>
      <c r="U30" s="2054"/>
      <c r="V30" s="2054"/>
      <c r="W30" s="2054"/>
      <c r="X30" s="2054"/>
      <c r="Y30" s="2054"/>
      <c r="Z30" s="2054"/>
      <c r="AA30" s="2054"/>
      <c r="AB30" s="2054"/>
      <c r="AC30" s="2054"/>
      <c r="AD30" s="2054"/>
    </row>
    <row r="31" spans="1:30" x14ac:dyDescent="0.25">
      <c r="A31" s="2054"/>
      <c r="B31" s="2054"/>
      <c r="C31" s="2054"/>
      <c r="D31" s="2054"/>
      <c r="E31" s="2054"/>
      <c r="F31" s="2054"/>
      <c r="G31" s="2054"/>
      <c r="H31" s="2054"/>
      <c r="I31" s="2054"/>
      <c r="J31" s="2054"/>
      <c r="K31" s="2054"/>
      <c r="L31" s="2054"/>
      <c r="M31" s="2054"/>
      <c r="N31" s="2054"/>
      <c r="O31" s="2054"/>
      <c r="P31" s="2054"/>
      <c r="Q31" s="2054"/>
      <c r="R31" s="2054"/>
      <c r="S31" s="2054"/>
      <c r="T31" s="2054"/>
      <c r="U31" s="2054"/>
      <c r="V31" s="2054"/>
      <c r="W31" s="2054"/>
      <c r="X31" s="2054"/>
      <c r="Y31" s="2054"/>
      <c r="Z31" s="2054"/>
      <c r="AA31" s="2054"/>
      <c r="AB31" s="2054"/>
      <c r="AC31" s="2054"/>
      <c r="AD31" s="2054"/>
    </row>
    <row r="32" spans="1:30" x14ac:dyDescent="0.25">
      <c r="A32" s="2054"/>
      <c r="B32" s="2054"/>
      <c r="C32" s="2054"/>
      <c r="D32" s="2054"/>
      <c r="E32" s="2054"/>
      <c r="F32" s="2054"/>
      <c r="G32" s="2054"/>
      <c r="H32" s="2054"/>
      <c r="I32" s="2054"/>
      <c r="J32" s="2054"/>
      <c r="K32" s="2054"/>
      <c r="L32" s="2054"/>
      <c r="M32" s="2054"/>
      <c r="N32" s="2054"/>
      <c r="O32" s="2054"/>
      <c r="P32" s="2054"/>
      <c r="Q32" s="2054"/>
      <c r="R32" s="2054"/>
      <c r="S32" s="2054"/>
      <c r="T32" s="2054"/>
      <c r="U32" s="2054"/>
      <c r="V32" s="2054"/>
      <c r="W32" s="2054"/>
      <c r="X32" s="2054"/>
      <c r="Y32" s="2054"/>
      <c r="Z32" s="2054"/>
      <c r="AA32" s="2054"/>
      <c r="AB32" s="2054"/>
      <c r="AC32" s="2054"/>
      <c r="AD32" s="2054"/>
    </row>
    <row r="33" spans="1:30" x14ac:dyDescent="0.25">
      <c r="A33" s="2054"/>
      <c r="B33" s="2054"/>
      <c r="C33" s="2054"/>
      <c r="D33" s="2054"/>
      <c r="E33" s="2054"/>
      <c r="F33" s="2054"/>
      <c r="G33" s="2054"/>
      <c r="H33" s="2054"/>
      <c r="I33" s="2054"/>
      <c r="J33" s="2054"/>
      <c r="K33" s="2054"/>
      <c r="L33" s="2054"/>
      <c r="M33" s="2054"/>
      <c r="N33" s="2054"/>
      <c r="O33" s="2054"/>
      <c r="P33" s="2054"/>
      <c r="Q33" s="2054"/>
      <c r="R33" s="2054"/>
      <c r="S33" s="2054"/>
      <c r="T33" s="2054"/>
      <c r="U33" s="2054"/>
      <c r="V33" s="2054"/>
      <c r="W33" s="2054"/>
      <c r="X33" s="2054"/>
      <c r="Y33" s="2054"/>
      <c r="Z33" s="2054"/>
      <c r="AA33" s="2054"/>
      <c r="AB33" s="2054"/>
      <c r="AC33" s="2054"/>
      <c r="AD33" s="2054"/>
    </row>
    <row r="34" spans="1:30" x14ac:dyDescent="0.25">
      <c r="A34" s="2054"/>
      <c r="B34" s="2054"/>
      <c r="C34" s="2054"/>
      <c r="D34" s="2054"/>
      <c r="E34" s="2054"/>
      <c r="F34" s="2054"/>
      <c r="G34" s="2054"/>
      <c r="H34" s="2054"/>
      <c r="I34" s="2054"/>
      <c r="J34" s="2054"/>
      <c r="K34" s="2054"/>
      <c r="L34" s="2054"/>
      <c r="M34" s="2054"/>
      <c r="N34" s="2054"/>
      <c r="O34" s="2054"/>
      <c r="P34" s="2054"/>
      <c r="Q34" s="2054"/>
      <c r="R34" s="2054"/>
      <c r="S34" s="2054"/>
      <c r="T34" s="2054"/>
      <c r="U34" s="2054"/>
      <c r="V34" s="2054"/>
      <c r="W34" s="2054"/>
      <c r="X34" s="2054"/>
      <c r="Y34" s="2054"/>
      <c r="Z34" s="2054"/>
      <c r="AA34" s="2054"/>
      <c r="AB34" s="2054"/>
      <c r="AC34" s="2054"/>
      <c r="AD34" s="2054"/>
    </row>
    <row r="35" spans="1:30" x14ac:dyDescent="0.25">
      <c r="A35" s="2054"/>
      <c r="B35" s="2054"/>
      <c r="C35" s="2054"/>
      <c r="D35" s="2054"/>
      <c r="E35" s="2054"/>
      <c r="F35" s="2054"/>
      <c r="G35" s="2054"/>
      <c r="H35" s="2054"/>
      <c r="I35" s="2054"/>
      <c r="J35" s="2054"/>
      <c r="K35" s="2054"/>
      <c r="L35" s="2054"/>
      <c r="M35" s="2054"/>
      <c r="N35" s="2054"/>
      <c r="O35" s="2054"/>
      <c r="P35" s="2054"/>
      <c r="Q35" s="2054"/>
      <c r="R35" s="2054"/>
      <c r="S35" s="2054"/>
      <c r="T35" s="2054"/>
      <c r="U35" s="2054"/>
      <c r="V35" s="2054"/>
      <c r="W35" s="2054"/>
      <c r="X35" s="2054"/>
      <c r="Y35" s="2054"/>
      <c r="Z35" s="2054"/>
      <c r="AA35" s="2054"/>
      <c r="AB35" s="2054"/>
      <c r="AC35" s="2054"/>
      <c r="AD35" s="2054"/>
    </row>
    <row r="36" spans="1:30" x14ac:dyDescent="0.25">
      <c r="A36" s="2054"/>
      <c r="B36" s="2054"/>
      <c r="C36" s="2054"/>
      <c r="D36" s="2054"/>
      <c r="E36" s="2054"/>
      <c r="F36" s="2054"/>
      <c r="G36" s="2054"/>
      <c r="H36" s="2054"/>
      <c r="I36" s="2054"/>
      <c r="J36" s="2054"/>
      <c r="K36" s="2054"/>
      <c r="L36" s="2054"/>
      <c r="M36" s="2054"/>
      <c r="N36" s="2054"/>
      <c r="O36" s="2054"/>
      <c r="P36" s="2054"/>
      <c r="Q36" s="2054"/>
      <c r="R36" s="2054"/>
      <c r="S36" s="2054"/>
      <c r="T36" s="2054"/>
      <c r="U36" s="2054"/>
      <c r="V36" s="2054"/>
      <c r="W36" s="2054"/>
      <c r="X36" s="2054"/>
      <c r="Y36" s="2054"/>
      <c r="Z36" s="2054"/>
      <c r="AA36" s="2054"/>
      <c r="AB36" s="2054"/>
      <c r="AC36" s="2054"/>
      <c r="AD36" s="2054"/>
    </row>
    <row r="37" spans="1:30" x14ac:dyDescent="0.25">
      <c r="A37" s="2054"/>
      <c r="B37" s="2054"/>
      <c r="C37" s="2054"/>
      <c r="D37" s="2054"/>
      <c r="E37" s="2054"/>
      <c r="F37" s="2054"/>
      <c r="G37" s="2054"/>
      <c r="H37" s="2054"/>
      <c r="I37" s="2054"/>
      <c r="J37" s="2054"/>
      <c r="K37" s="2054"/>
      <c r="L37" s="2054"/>
      <c r="M37" s="2054"/>
      <c r="N37" s="2054"/>
      <c r="O37" s="2054"/>
      <c r="P37" s="2054"/>
      <c r="Q37" s="2054"/>
      <c r="R37" s="2054"/>
      <c r="S37" s="2054"/>
      <c r="T37" s="2054"/>
      <c r="U37" s="2054"/>
      <c r="V37" s="2054"/>
      <c r="W37" s="2054"/>
      <c r="X37" s="2054"/>
      <c r="Y37" s="2054"/>
      <c r="Z37" s="2054"/>
      <c r="AA37" s="2054"/>
      <c r="AB37" s="2054"/>
      <c r="AC37" s="2054"/>
      <c r="AD37" s="2054"/>
    </row>
    <row r="38" spans="1:30" x14ac:dyDescent="0.25">
      <c r="A38" s="2054"/>
      <c r="B38" s="2054"/>
      <c r="C38" s="2054"/>
      <c r="D38" s="2054"/>
      <c r="E38" s="2054"/>
      <c r="F38" s="2054"/>
      <c r="G38" s="2054"/>
      <c r="H38" s="2054"/>
      <c r="I38" s="2054"/>
      <c r="J38" s="2054"/>
      <c r="K38" s="2054"/>
      <c r="L38" s="2054"/>
      <c r="M38" s="2054"/>
      <c r="N38" s="2054"/>
      <c r="O38" s="2054"/>
      <c r="P38" s="2054"/>
      <c r="Q38" s="2054"/>
      <c r="R38" s="2054"/>
      <c r="S38" s="2054"/>
      <c r="T38" s="2054"/>
      <c r="U38" s="2054"/>
      <c r="V38" s="2054"/>
      <c r="W38" s="2054"/>
      <c r="X38" s="2054"/>
      <c r="Y38" s="2054"/>
      <c r="Z38" s="2054"/>
      <c r="AA38" s="2054"/>
      <c r="AB38" s="2054"/>
      <c r="AC38" s="2054"/>
      <c r="AD38" s="2054"/>
    </row>
    <row r="39" spans="1:30" x14ac:dyDescent="0.25">
      <c r="A39" s="2054"/>
      <c r="B39" s="2054"/>
      <c r="C39" s="2054"/>
      <c r="D39" s="2054"/>
      <c r="E39" s="2054"/>
      <c r="F39" s="2054"/>
      <c r="G39" s="2054"/>
      <c r="H39" s="2054"/>
      <c r="I39" s="2054"/>
      <c r="J39" s="2054"/>
      <c r="K39" s="2054"/>
      <c r="L39" s="2054"/>
      <c r="M39" s="2054"/>
      <c r="N39" s="2054"/>
      <c r="O39" s="2054"/>
      <c r="P39" s="2054"/>
      <c r="Q39" s="2054"/>
      <c r="R39" s="2054"/>
      <c r="S39" s="2054"/>
      <c r="T39" s="2054"/>
      <c r="U39" s="2054"/>
      <c r="V39" s="2054"/>
      <c r="W39" s="2054"/>
      <c r="X39" s="2054"/>
      <c r="Y39" s="2054"/>
      <c r="Z39" s="2054"/>
      <c r="AA39" s="2054"/>
      <c r="AB39" s="2054"/>
      <c r="AC39" s="2054"/>
      <c r="AD39" s="2054"/>
    </row>
    <row r="40" spans="1:30" x14ac:dyDescent="0.25">
      <c r="A40" s="2054"/>
      <c r="B40" s="2054"/>
      <c r="C40" s="2054"/>
      <c r="D40" s="2054"/>
      <c r="E40" s="2054"/>
      <c r="F40" s="2054"/>
      <c r="G40" s="2054"/>
      <c r="H40" s="2054"/>
      <c r="I40" s="2054"/>
      <c r="J40" s="2054"/>
      <c r="K40" s="2054"/>
      <c r="L40" s="2054"/>
      <c r="M40" s="2054"/>
      <c r="N40" s="2054"/>
      <c r="O40" s="2054"/>
      <c r="P40" s="2054"/>
      <c r="Q40" s="2054"/>
      <c r="R40" s="2054"/>
      <c r="S40" s="2054"/>
      <c r="T40" s="2054"/>
      <c r="U40" s="2054"/>
      <c r="V40" s="2054"/>
      <c r="W40" s="2054"/>
      <c r="X40" s="2054"/>
      <c r="Y40" s="2054"/>
      <c r="Z40" s="2054"/>
      <c r="AA40" s="2054"/>
      <c r="AB40" s="2054"/>
      <c r="AC40" s="2054"/>
      <c r="AD40" s="2054"/>
    </row>
    <row r="41" spans="1:30" x14ac:dyDescent="0.25">
      <c r="A41" s="2054"/>
      <c r="B41" s="2054"/>
      <c r="C41" s="2054"/>
      <c r="D41" s="2054"/>
      <c r="E41" s="2054"/>
      <c r="F41" s="2054"/>
      <c r="G41" s="2054"/>
      <c r="H41" s="2054"/>
      <c r="I41" s="2054"/>
      <c r="J41" s="2054"/>
      <c r="K41" s="2054"/>
      <c r="L41" s="2054"/>
      <c r="M41" s="2054"/>
      <c r="N41" s="2054"/>
      <c r="O41" s="2054"/>
      <c r="P41" s="2054"/>
      <c r="Q41" s="2054"/>
      <c r="R41" s="2054"/>
      <c r="S41" s="2054"/>
      <c r="T41" s="2054"/>
      <c r="U41" s="2054"/>
      <c r="V41" s="2054"/>
      <c r="W41" s="2054"/>
      <c r="X41" s="2054"/>
      <c r="Y41" s="2054"/>
      <c r="Z41" s="2054"/>
      <c r="AA41" s="2054"/>
      <c r="AB41" s="2054"/>
      <c r="AC41" s="2054"/>
      <c r="AD41" s="2054"/>
    </row>
    <row r="42" spans="1:30" x14ac:dyDescent="0.25">
      <c r="A42" s="2054"/>
      <c r="B42" s="2054"/>
      <c r="C42" s="2054"/>
      <c r="D42" s="2054"/>
      <c r="E42" s="2054"/>
      <c r="F42" s="2054"/>
      <c r="G42" s="2054"/>
      <c r="H42" s="2054"/>
      <c r="I42" s="2054"/>
      <c r="J42" s="2054"/>
      <c r="K42" s="2054"/>
      <c r="L42" s="2054"/>
      <c r="M42" s="2054"/>
      <c r="N42" s="2054"/>
      <c r="O42" s="2054"/>
      <c r="P42" s="2054"/>
      <c r="Q42" s="2054"/>
      <c r="R42" s="2054"/>
      <c r="S42" s="2054"/>
      <c r="T42" s="2054"/>
      <c r="U42" s="2054"/>
      <c r="V42" s="2054"/>
      <c r="W42" s="2054"/>
      <c r="X42" s="2054"/>
      <c r="Y42" s="2054"/>
      <c r="Z42" s="2054"/>
      <c r="AA42" s="2054"/>
      <c r="AB42" s="2054"/>
      <c r="AC42" s="2054"/>
      <c r="AD42" s="2054"/>
    </row>
    <row r="43" spans="1:30" x14ac:dyDescent="0.25">
      <c r="A43" s="2054"/>
      <c r="B43" s="2054"/>
      <c r="C43" s="2054"/>
      <c r="D43" s="2054"/>
      <c r="E43" s="2054"/>
      <c r="F43" s="2054"/>
      <c r="G43" s="2054"/>
      <c r="H43" s="2054"/>
      <c r="I43" s="2054"/>
      <c r="J43" s="2054"/>
      <c r="K43" s="2054"/>
      <c r="L43" s="2054"/>
      <c r="M43" s="2054"/>
      <c r="N43" s="2054"/>
      <c r="O43" s="2054"/>
      <c r="P43" s="2054"/>
      <c r="Q43" s="2054"/>
      <c r="R43" s="2054"/>
      <c r="S43" s="2054"/>
      <c r="T43" s="2054"/>
      <c r="U43" s="2054"/>
      <c r="V43" s="2054"/>
      <c r="W43" s="2054"/>
      <c r="X43" s="2054"/>
      <c r="Y43" s="2054"/>
      <c r="Z43" s="2054"/>
      <c r="AA43" s="2054"/>
      <c r="AB43" s="2054"/>
      <c r="AC43" s="2054"/>
      <c r="AD43" s="2054"/>
    </row>
    <row r="44" spans="1:30" x14ac:dyDescent="0.25">
      <c r="A44" s="2054"/>
      <c r="B44" s="2054"/>
      <c r="C44" s="2054"/>
      <c r="D44" s="2054"/>
      <c r="E44" s="2054"/>
      <c r="F44" s="2054"/>
      <c r="G44" s="2054"/>
      <c r="H44" s="2054"/>
      <c r="I44" s="2054"/>
      <c r="J44" s="2054"/>
      <c r="K44" s="2054"/>
      <c r="L44" s="2054"/>
      <c r="M44" s="2054"/>
      <c r="N44" s="2054"/>
      <c r="O44" s="2054"/>
      <c r="P44" s="2054"/>
      <c r="Q44" s="2054"/>
      <c r="R44" s="2054"/>
      <c r="S44" s="2054"/>
      <c r="T44" s="2054"/>
      <c r="U44" s="2054"/>
      <c r="V44" s="2054"/>
      <c r="W44" s="2054"/>
      <c r="X44" s="2054"/>
      <c r="Y44" s="2054"/>
      <c r="Z44" s="2054"/>
      <c r="AA44" s="2054"/>
      <c r="AB44" s="2054"/>
      <c r="AC44" s="2054"/>
      <c r="AD44" s="2054"/>
    </row>
    <row r="45" spans="1:30" x14ac:dyDescent="0.25">
      <c r="A45" s="2054"/>
      <c r="B45" s="2054"/>
      <c r="C45" s="2054"/>
      <c r="D45" s="2054"/>
      <c r="E45" s="2054"/>
      <c r="F45" s="2054"/>
      <c r="G45" s="2054"/>
      <c r="H45" s="2054"/>
      <c r="I45" s="2054"/>
      <c r="J45" s="2054"/>
      <c r="K45" s="2054"/>
      <c r="L45" s="2054"/>
      <c r="M45" s="2054"/>
      <c r="N45" s="2054"/>
      <c r="O45" s="2054"/>
      <c r="P45" s="2054"/>
      <c r="Q45" s="2054"/>
      <c r="R45" s="2054"/>
      <c r="S45" s="2054"/>
      <c r="T45" s="2054"/>
      <c r="U45" s="2054"/>
      <c r="V45" s="2054"/>
      <c r="W45" s="2054"/>
      <c r="X45" s="2054"/>
      <c r="Y45" s="2054"/>
      <c r="Z45" s="2054"/>
      <c r="AA45" s="2054"/>
      <c r="AB45" s="2054"/>
      <c r="AC45" s="2054"/>
      <c r="AD45" s="2054"/>
    </row>
    <row r="46" spans="1:30" x14ac:dyDescent="0.25">
      <c r="A46" s="2054"/>
      <c r="B46" s="2054"/>
      <c r="C46" s="2054"/>
      <c r="D46" s="2054"/>
      <c r="E46" s="2054"/>
      <c r="F46" s="2054"/>
      <c r="G46" s="2054"/>
      <c r="H46" s="2054"/>
      <c r="I46" s="2054"/>
      <c r="J46" s="2054"/>
      <c r="K46" s="2054"/>
      <c r="L46" s="2054"/>
      <c r="M46" s="2054"/>
      <c r="N46" s="2054"/>
      <c r="O46" s="2054"/>
      <c r="P46" s="2054"/>
      <c r="Q46" s="2054"/>
      <c r="R46" s="2054"/>
      <c r="S46" s="2054"/>
      <c r="T46" s="2054"/>
      <c r="U46" s="2054"/>
      <c r="V46" s="2054"/>
      <c r="W46" s="2054"/>
      <c r="X46" s="2054"/>
      <c r="Y46" s="2054"/>
      <c r="Z46" s="2054"/>
      <c r="AA46" s="2054"/>
      <c r="AB46" s="2054"/>
      <c r="AC46" s="2054"/>
      <c r="AD46" s="2054"/>
    </row>
    <row r="47" spans="1:30" x14ac:dyDescent="0.25">
      <c r="A47" s="2054"/>
      <c r="B47" s="2054"/>
      <c r="C47" s="2054"/>
      <c r="D47" s="2054"/>
      <c r="E47" s="2054"/>
      <c r="F47" s="2054"/>
      <c r="G47" s="2054"/>
      <c r="H47" s="2054"/>
      <c r="I47" s="2054"/>
      <c r="J47" s="2054"/>
      <c r="K47" s="2054"/>
      <c r="L47" s="2054"/>
      <c r="M47" s="2054"/>
      <c r="N47" s="2054"/>
      <c r="O47" s="2054"/>
      <c r="P47" s="2054"/>
      <c r="Q47" s="2054"/>
      <c r="R47" s="2054"/>
      <c r="S47" s="2054"/>
      <c r="T47" s="2054"/>
      <c r="U47" s="2054"/>
      <c r="V47" s="2054"/>
      <c r="W47" s="2054"/>
      <c r="X47" s="2054"/>
      <c r="Y47" s="2054"/>
      <c r="Z47" s="2054"/>
      <c r="AA47" s="2054"/>
      <c r="AB47" s="2054"/>
      <c r="AC47" s="2054"/>
      <c r="AD47" s="2054"/>
    </row>
    <row r="48" spans="1:30" x14ac:dyDescent="0.25">
      <c r="A48" s="2054"/>
      <c r="B48" s="2054"/>
      <c r="C48" s="2054"/>
      <c r="D48" s="2054"/>
      <c r="E48" s="2054"/>
      <c r="F48" s="2054"/>
      <c r="G48" s="2054"/>
      <c r="H48" s="2054"/>
      <c r="I48" s="2054"/>
      <c r="J48" s="2054"/>
      <c r="K48" s="2054"/>
      <c r="L48" s="2054"/>
      <c r="M48" s="2054"/>
      <c r="N48" s="2054"/>
      <c r="O48" s="2054"/>
      <c r="P48" s="2054"/>
      <c r="Q48" s="2054"/>
      <c r="R48" s="2054"/>
      <c r="S48" s="2054"/>
      <c r="T48" s="2054"/>
      <c r="U48" s="2054"/>
      <c r="V48" s="2054"/>
      <c r="W48" s="2054"/>
      <c r="X48" s="2054"/>
      <c r="Y48" s="2054"/>
      <c r="Z48" s="2054"/>
      <c r="AA48" s="2054"/>
      <c r="AB48" s="2054"/>
      <c r="AC48" s="2054"/>
      <c r="AD48" s="2054"/>
    </row>
    <row r="49" spans="1:30" x14ac:dyDescent="0.25">
      <c r="A49" s="2054"/>
      <c r="B49" s="2054"/>
      <c r="C49" s="2054"/>
      <c r="D49" s="2054"/>
      <c r="E49" s="2054"/>
      <c r="F49" s="2054"/>
      <c r="G49" s="2054"/>
      <c r="H49" s="2054"/>
      <c r="I49" s="2054"/>
      <c r="J49" s="2054"/>
      <c r="K49" s="2054"/>
      <c r="L49" s="2054"/>
      <c r="M49" s="2054"/>
      <c r="N49" s="2054"/>
      <c r="O49" s="2054"/>
      <c r="P49" s="2054"/>
      <c r="Q49" s="2054"/>
      <c r="R49" s="2054"/>
      <c r="S49" s="2054"/>
      <c r="T49" s="2054"/>
      <c r="U49" s="2054"/>
      <c r="V49" s="2054"/>
      <c r="W49" s="2054"/>
      <c r="X49" s="2054"/>
      <c r="Y49" s="2054"/>
      <c r="Z49" s="2054"/>
      <c r="AA49" s="2054"/>
      <c r="AB49" s="2054"/>
      <c r="AC49" s="2054"/>
      <c r="AD49" s="2054"/>
    </row>
    <row r="50" spans="1:30" x14ac:dyDescent="0.25">
      <c r="A50" s="2054"/>
      <c r="B50" s="2054"/>
      <c r="C50" s="2054"/>
      <c r="D50" s="2054"/>
      <c r="E50" s="2054"/>
      <c r="F50" s="2054"/>
      <c r="G50" s="2054"/>
      <c r="H50" s="2054"/>
      <c r="I50" s="2054"/>
      <c r="J50" s="2054"/>
      <c r="K50" s="2054"/>
      <c r="L50" s="2054"/>
      <c r="M50" s="2054"/>
      <c r="N50" s="2054"/>
      <c r="O50" s="2054"/>
      <c r="P50" s="2054"/>
      <c r="Q50" s="2054"/>
      <c r="R50" s="2054"/>
      <c r="S50" s="2054"/>
      <c r="T50" s="2054"/>
      <c r="U50" s="2054"/>
      <c r="V50" s="2054"/>
      <c r="W50" s="2054"/>
      <c r="X50" s="2054"/>
      <c r="Y50" s="2054"/>
      <c r="Z50" s="2054"/>
      <c r="AA50" s="2054"/>
      <c r="AB50" s="2054"/>
      <c r="AC50" s="2054"/>
      <c r="AD50" s="2054"/>
    </row>
    <row r="51" spans="1:30" x14ac:dyDescent="0.25">
      <c r="A51" s="2054"/>
      <c r="B51" s="2054"/>
      <c r="C51" s="2054"/>
      <c r="D51" s="2054"/>
      <c r="E51" s="2054"/>
      <c r="F51" s="2054"/>
      <c r="G51" s="2054"/>
      <c r="H51" s="2054"/>
      <c r="I51" s="2054"/>
      <c r="J51" s="2054"/>
      <c r="K51" s="2054"/>
      <c r="L51" s="2054"/>
      <c r="M51" s="2054"/>
      <c r="N51" s="2054"/>
      <c r="O51" s="2054"/>
      <c r="P51" s="2054"/>
      <c r="Q51" s="2054"/>
      <c r="R51" s="2054"/>
      <c r="S51" s="2054"/>
      <c r="T51" s="2054"/>
      <c r="U51" s="2054"/>
      <c r="V51" s="2054"/>
      <c r="W51" s="2054"/>
      <c r="X51" s="2054"/>
      <c r="Y51" s="2054"/>
      <c r="Z51" s="2054"/>
      <c r="AA51" s="2054"/>
      <c r="AB51" s="2054"/>
      <c r="AC51" s="2054"/>
      <c r="AD51" s="2054"/>
    </row>
    <row r="52" spans="1:30" x14ac:dyDescent="0.25">
      <c r="A52" s="2054"/>
      <c r="B52" s="2054"/>
      <c r="C52" s="2054"/>
      <c r="D52" s="2054"/>
      <c r="E52" s="2054"/>
      <c r="F52" s="2054"/>
      <c r="G52" s="2054"/>
      <c r="H52" s="2054"/>
      <c r="I52" s="2054"/>
      <c r="J52" s="2054"/>
      <c r="K52" s="2054"/>
      <c r="L52" s="2054"/>
      <c r="M52" s="2054"/>
      <c r="N52" s="2054"/>
      <c r="O52" s="2054"/>
      <c r="P52" s="2054"/>
      <c r="Q52" s="2054"/>
      <c r="R52" s="2054"/>
      <c r="S52" s="2054"/>
      <c r="T52" s="2054"/>
      <c r="U52" s="2054"/>
      <c r="V52" s="2054"/>
      <c r="W52" s="2054"/>
      <c r="X52" s="2054"/>
      <c r="Y52" s="2054"/>
      <c r="Z52" s="2054"/>
      <c r="AA52" s="2054"/>
      <c r="AB52" s="2054"/>
      <c r="AC52" s="2054"/>
      <c r="AD52" s="2054"/>
    </row>
    <row r="53" spans="1:30" x14ac:dyDescent="0.25">
      <c r="A53" s="2054"/>
      <c r="B53" s="2054"/>
      <c r="C53" s="2054"/>
      <c r="D53" s="2054"/>
      <c r="E53" s="2054"/>
      <c r="F53" s="2054"/>
      <c r="G53" s="2054"/>
      <c r="H53" s="2054"/>
      <c r="I53" s="2054"/>
      <c r="J53" s="2054"/>
      <c r="K53" s="2054"/>
      <c r="L53" s="2054"/>
      <c r="M53" s="2054"/>
      <c r="N53" s="2054"/>
      <c r="O53" s="2054"/>
      <c r="P53" s="2054"/>
      <c r="Q53" s="2054"/>
      <c r="R53" s="2054"/>
      <c r="S53" s="2054"/>
      <c r="T53" s="2054"/>
      <c r="U53" s="2054"/>
      <c r="V53" s="2054"/>
      <c r="W53" s="2054"/>
      <c r="X53" s="2054"/>
      <c r="Y53" s="2054"/>
      <c r="Z53" s="2054"/>
      <c r="AA53" s="2054"/>
      <c r="AB53" s="2054"/>
      <c r="AC53" s="2054"/>
      <c r="AD53" s="2054"/>
    </row>
    <row r="54" spans="1:30" x14ac:dyDescent="0.25">
      <c r="A54" s="2054"/>
      <c r="B54" s="2054"/>
      <c r="C54" s="2054"/>
      <c r="D54" s="2054"/>
      <c r="E54" s="2054"/>
      <c r="F54" s="2054"/>
      <c r="G54" s="2054"/>
      <c r="H54" s="2054"/>
      <c r="I54" s="2054"/>
      <c r="J54" s="2054"/>
      <c r="K54" s="2054"/>
      <c r="L54" s="2054"/>
      <c r="M54" s="2054"/>
      <c r="N54" s="2054"/>
      <c r="O54" s="2054"/>
      <c r="P54" s="2054"/>
      <c r="Q54" s="2054"/>
      <c r="R54" s="2054"/>
      <c r="S54" s="2054"/>
      <c r="T54" s="2054"/>
      <c r="U54" s="2054"/>
      <c r="V54" s="2054"/>
      <c r="W54" s="2054"/>
      <c r="X54" s="2054"/>
      <c r="Y54" s="2054"/>
      <c r="Z54" s="2054"/>
      <c r="AA54" s="2054"/>
      <c r="AB54" s="2054"/>
      <c r="AC54" s="2054"/>
      <c r="AD54" s="2054"/>
    </row>
    <row r="55" spans="1:30" x14ac:dyDescent="0.25">
      <c r="A55" s="2054"/>
      <c r="B55" s="2054"/>
      <c r="C55" s="2054"/>
      <c r="D55" s="2054"/>
      <c r="E55" s="2054"/>
      <c r="F55" s="2054"/>
      <c r="G55" s="2054"/>
      <c r="H55" s="2054"/>
      <c r="I55" s="2054"/>
      <c r="J55" s="2054"/>
      <c r="K55" s="2054"/>
      <c r="L55" s="2054"/>
      <c r="M55" s="2054"/>
      <c r="N55" s="2054"/>
      <c r="O55" s="2054"/>
      <c r="P55" s="2054"/>
      <c r="Q55" s="2054"/>
      <c r="R55" s="2054"/>
      <c r="S55" s="2054"/>
      <c r="T55" s="2054"/>
      <c r="U55" s="2054"/>
      <c r="V55" s="2054"/>
      <c r="W55" s="2054"/>
      <c r="X55" s="2054"/>
      <c r="Y55" s="2054"/>
      <c r="Z55" s="2054"/>
      <c r="AA55" s="2054"/>
      <c r="AB55" s="2054"/>
      <c r="AC55" s="2054"/>
      <c r="AD55" s="2054"/>
    </row>
    <row r="56" spans="1:30" x14ac:dyDescent="0.25">
      <c r="A56" s="2054"/>
      <c r="B56" s="2054"/>
      <c r="C56" s="2054"/>
      <c r="D56" s="2054"/>
      <c r="E56" s="2054"/>
      <c r="F56" s="2054"/>
      <c r="G56" s="2054"/>
      <c r="H56" s="2054"/>
      <c r="I56" s="2054"/>
      <c r="J56" s="2054"/>
      <c r="K56" s="2054"/>
      <c r="L56" s="2054"/>
      <c r="M56" s="2054"/>
      <c r="N56" s="2054"/>
      <c r="O56" s="2054"/>
      <c r="P56" s="2054"/>
      <c r="Q56" s="2054"/>
      <c r="R56" s="2054"/>
      <c r="S56" s="2054"/>
      <c r="T56" s="2054"/>
      <c r="U56" s="2054"/>
      <c r="V56" s="2054"/>
      <c r="W56" s="2054"/>
      <c r="X56" s="2054"/>
      <c r="Y56" s="2054"/>
      <c r="Z56" s="2054"/>
      <c r="AA56" s="2054"/>
      <c r="AB56" s="2054"/>
      <c r="AC56" s="2054"/>
      <c r="AD56" s="2054"/>
    </row>
    <row r="57" spans="1:30" x14ac:dyDescent="0.25">
      <c r="A57" s="2054"/>
      <c r="B57" s="2054"/>
      <c r="C57" s="2054"/>
      <c r="D57" s="2054"/>
      <c r="E57" s="2054"/>
      <c r="F57" s="2054"/>
      <c r="G57" s="2054"/>
      <c r="H57" s="2054"/>
      <c r="I57" s="2054"/>
      <c r="J57" s="2054"/>
      <c r="K57" s="2054"/>
      <c r="L57" s="2054"/>
      <c r="M57" s="2054"/>
      <c r="N57" s="2054"/>
      <c r="O57" s="2054"/>
      <c r="P57" s="2054"/>
      <c r="Q57" s="2054"/>
      <c r="R57" s="2054"/>
      <c r="S57" s="2054"/>
      <c r="T57" s="2054"/>
      <c r="U57" s="2054"/>
      <c r="V57" s="2054"/>
      <c r="W57" s="2054"/>
      <c r="X57" s="2054"/>
      <c r="Y57" s="2054"/>
      <c r="Z57" s="2054"/>
      <c r="AA57" s="2054"/>
      <c r="AB57" s="2054"/>
      <c r="AC57" s="2054"/>
      <c r="AD57" s="2054"/>
    </row>
    <row r="58" spans="1:30" x14ac:dyDescent="0.25">
      <c r="A58" s="2054"/>
      <c r="B58" s="2054"/>
      <c r="C58" s="2054"/>
      <c r="D58" s="2054"/>
      <c r="E58" s="2054"/>
      <c r="F58" s="2054"/>
      <c r="G58" s="2054"/>
      <c r="H58" s="2054"/>
      <c r="I58" s="2054"/>
      <c r="J58" s="2054"/>
      <c r="K58" s="2054"/>
      <c r="L58" s="2054"/>
      <c r="M58" s="2054"/>
      <c r="N58" s="2054"/>
      <c r="O58" s="2054"/>
      <c r="P58" s="2054"/>
      <c r="Q58" s="2054"/>
      <c r="R58" s="2054"/>
      <c r="S58" s="2054"/>
      <c r="T58" s="2054"/>
      <c r="U58" s="2054"/>
      <c r="V58" s="2054"/>
      <c r="W58" s="2054"/>
      <c r="X58" s="2054"/>
      <c r="Y58" s="2054"/>
      <c r="Z58" s="2054"/>
      <c r="AA58" s="2054"/>
      <c r="AB58" s="2054"/>
      <c r="AC58" s="2054"/>
      <c r="AD58" s="2054"/>
    </row>
    <row r="59" spans="1:30" x14ac:dyDescent="0.25">
      <c r="A59" s="2054"/>
      <c r="B59" s="2054"/>
      <c r="C59" s="2054"/>
      <c r="D59" s="2054"/>
      <c r="E59" s="2054"/>
      <c r="F59" s="2054"/>
      <c r="G59" s="2054"/>
      <c r="H59" s="2054"/>
      <c r="I59" s="2054"/>
      <c r="J59" s="2054"/>
      <c r="K59" s="2054"/>
      <c r="L59" s="2054"/>
      <c r="M59" s="2054"/>
      <c r="N59" s="2054"/>
      <c r="O59" s="2054"/>
      <c r="P59" s="2054"/>
      <c r="Q59" s="2054"/>
      <c r="R59" s="2054"/>
      <c r="S59" s="2054"/>
      <c r="T59" s="2054"/>
      <c r="U59" s="2054"/>
      <c r="V59" s="2054"/>
      <c r="W59" s="2054"/>
      <c r="X59" s="2054"/>
      <c r="Y59" s="2054"/>
      <c r="Z59" s="2054"/>
      <c r="AA59" s="2054"/>
      <c r="AB59" s="2054"/>
      <c r="AC59" s="2054"/>
      <c r="AD59" s="2054"/>
    </row>
    <row r="60" spans="1:30" x14ac:dyDescent="0.25">
      <c r="A60" s="2054"/>
      <c r="B60" s="2054"/>
      <c r="C60" s="2054"/>
      <c r="D60" s="2054"/>
      <c r="E60" s="2054"/>
      <c r="F60" s="2054"/>
      <c r="G60" s="2054"/>
      <c r="H60" s="2054"/>
      <c r="I60" s="2054"/>
      <c r="J60" s="2054"/>
      <c r="K60" s="2054"/>
      <c r="L60" s="2054"/>
      <c r="M60" s="2054"/>
      <c r="N60" s="2054"/>
      <c r="O60" s="2054"/>
      <c r="P60" s="2054"/>
      <c r="Q60" s="2054"/>
      <c r="R60" s="2054"/>
      <c r="S60" s="2054"/>
      <c r="T60" s="2054"/>
      <c r="U60" s="2054"/>
      <c r="V60" s="2054"/>
      <c r="W60" s="2054"/>
      <c r="X60" s="2054"/>
      <c r="Y60" s="2054"/>
      <c r="Z60" s="2054"/>
      <c r="AA60" s="2054"/>
      <c r="AB60" s="2054"/>
      <c r="AC60" s="2054"/>
      <c r="AD60" s="2054"/>
    </row>
    <row r="61" spans="1:30" x14ac:dyDescent="0.25">
      <c r="A61" s="2054"/>
      <c r="B61" s="2054"/>
      <c r="C61" s="2054"/>
      <c r="D61" s="2054"/>
      <c r="E61" s="2054"/>
      <c r="F61" s="2054"/>
      <c r="G61" s="2054"/>
      <c r="H61" s="2054"/>
      <c r="I61" s="2054"/>
      <c r="J61" s="2054"/>
      <c r="K61" s="2054"/>
      <c r="L61" s="2054"/>
      <c r="M61" s="2054"/>
      <c r="N61" s="2054"/>
      <c r="O61" s="2054"/>
      <c r="P61" s="2054"/>
      <c r="Q61" s="2054"/>
      <c r="R61" s="2054"/>
      <c r="S61" s="2054"/>
      <c r="T61" s="2054"/>
      <c r="U61" s="2054"/>
      <c r="V61" s="2054"/>
      <c r="W61" s="2054"/>
      <c r="X61" s="2054"/>
      <c r="Y61" s="2054"/>
      <c r="Z61" s="2054"/>
      <c r="AA61" s="2054"/>
      <c r="AB61" s="2054"/>
      <c r="AC61" s="2054"/>
      <c r="AD61" s="2054"/>
    </row>
    <row r="62" spans="1:30" x14ac:dyDescent="0.25">
      <c r="A62" s="2054"/>
      <c r="B62" s="2054"/>
      <c r="C62" s="2054"/>
      <c r="D62" s="2054"/>
      <c r="E62" s="2054"/>
      <c r="F62" s="2054"/>
      <c r="G62" s="2054"/>
      <c r="H62" s="2054"/>
      <c r="I62" s="2054"/>
      <c r="J62" s="2054"/>
      <c r="K62" s="2054"/>
      <c r="L62" s="2054"/>
      <c r="M62" s="2054"/>
      <c r="N62" s="2054"/>
      <c r="O62" s="2054"/>
      <c r="P62" s="2054"/>
      <c r="Q62" s="2054"/>
      <c r="R62" s="2054"/>
      <c r="S62" s="2054"/>
      <c r="T62" s="2054"/>
      <c r="U62" s="2054"/>
      <c r="V62" s="2054"/>
      <c r="W62" s="2054"/>
      <c r="X62" s="2054"/>
      <c r="Y62" s="2054"/>
      <c r="Z62" s="2054"/>
      <c r="AA62" s="2054"/>
      <c r="AB62" s="2054"/>
      <c r="AC62" s="2054"/>
      <c r="AD62" s="2054"/>
    </row>
    <row r="63" spans="1:30" x14ac:dyDescent="0.25">
      <c r="A63" s="2054"/>
      <c r="B63" s="2054"/>
      <c r="C63" s="2054"/>
      <c r="D63" s="2054"/>
      <c r="E63" s="2054"/>
      <c r="F63" s="2054"/>
      <c r="G63" s="2054"/>
      <c r="H63" s="2054"/>
      <c r="I63" s="2054"/>
      <c r="J63" s="2054"/>
      <c r="K63" s="2054"/>
      <c r="L63" s="2054"/>
      <c r="M63" s="2054"/>
      <c r="N63" s="2054"/>
      <c r="O63" s="2054"/>
      <c r="P63" s="2054"/>
      <c r="Q63" s="2054"/>
      <c r="R63" s="2054"/>
      <c r="S63" s="2054"/>
      <c r="T63" s="2054"/>
      <c r="U63" s="2054"/>
      <c r="V63" s="2054"/>
      <c r="W63" s="2054"/>
      <c r="X63" s="2054"/>
      <c r="Y63" s="2054"/>
      <c r="Z63" s="2054"/>
      <c r="AA63" s="2054"/>
      <c r="AB63" s="2054"/>
      <c r="AC63" s="2054"/>
      <c r="AD63" s="2054"/>
    </row>
    <row r="64" spans="1:30" x14ac:dyDescent="0.25">
      <c r="A64" s="2054"/>
      <c r="B64" s="2054"/>
      <c r="C64" s="2054"/>
      <c r="D64" s="2054"/>
      <c r="E64" s="2054"/>
      <c r="F64" s="2054"/>
      <c r="G64" s="2054"/>
      <c r="H64" s="2054"/>
      <c r="I64" s="2054"/>
      <c r="J64" s="2054"/>
      <c r="K64" s="2054"/>
      <c r="L64" s="2054"/>
      <c r="M64" s="2054"/>
      <c r="N64" s="2054"/>
      <c r="O64" s="2054"/>
      <c r="P64" s="2054"/>
      <c r="Q64" s="2054"/>
      <c r="R64" s="2054"/>
      <c r="S64" s="2054"/>
      <c r="T64" s="2054"/>
      <c r="U64" s="2054"/>
      <c r="V64" s="2054"/>
      <c r="W64" s="2054"/>
      <c r="X64" s="2054"/>
      <c r="Y64" s="2054"/>
      <c r="Z64" s="2054"/>
      <c r="AA64" s="2054"/>
      <c r="AB64" s="2054"/>
      <c r="AC64" s="2054"/>
      <c r="AD64" s="2054"/>
    </row>
    <row r="65" spans="1:30" x14ac:dyDescent="0.25">
      <c r="A65" s="2054"/>
      <c r="B65" s="2054"/>
      <c r="C65" s="2054"/>
      <c r="D65" s="2054"/>
      <c r="E65" s="2054"/>
      <c r="F65" s="2054"/>
      <c r="G65" s="2054"/>
      <c r="H65" s="2054"/>
      <c r="I65" s="2054"/>
      <c r="J65" s="2054"/>
      <c r="K65" s="2054"/>
      <c r="L65" s="2054"/>
      <c r="M65" s="2054"/>
      <c r="N65" s="2054"/>
      <c r="O65" s="2054"/>
      <c r="P65" s="2054"/>
      <c r="Q65" s="2054"/>
      <c r="R65" s="2054"/>
      <c r="S65" s="2054"/>
      <c r="T65" s="2054"/>
      <c r="U65" s="2054"/>
      <c r="V65" s="2054"/>
      <c r="W65" s="2054"/>
      <c r="X65" s="2054"/>
      <c r="Y65" s="2054"/>
      <c r="Z65" s="2054"/>
      <c r="AA65" s="2054"/>
      <c r="AB65" s="2054"/>
      <c r="AC65" s="2054"/>
      <c r="AD65" s="2054"/>
    </row>
    <row r="66" spans="1:30" x14ac:dyDescent="0.25">
      <c r="A66" s="2054"/>
      <c r="B66" s="2054"/>
      <c r="C66" s="2054"/>
      <c r="D66" s="2054"/>
      <c r="E66" s="2054"/>
      <c r="F66" s="2054"/>
      <c r="G66" s="2054"/>
      <c r="H66" s="2054"/>
      <c r="I66" s="2054"/>
      <c r="J66" s="2054"/>
      <c r="K66" s="2054"/>
      <c r="L66" s="2054"/>
      <c r="M66" s="2054"/>
      <c r="N66" s="2054"/>
      <c r="O66" s="2054"/>
      <c r="P66" s="2054"/>
      <c r="Q66" s="2054"/>
      <c r="R66" s="2054"/>
      <c r="S66" s="2054"/>
      <c r="T66" s="2054"/>
      <c r="U66" s="2054"/>
      <c r="V66" s="2054"/>
      <c r="W66" s="2054"/>
      <c r="X66" s="2054"/>
      <c r="Y66" s="2054"/>
      <c r="Z66" s="2054"/>
      <c r="AA66" s="2054"/>
      <c r="AB66" s="2054"/>
      <c r="AC66" s="2054"/>
      <c r="AD66" s="2054"/>
    </row>
    <row r="67" spans="1:30" x14ac:dyDescent="0.25">
      <c r="A67" s="2054"/>
      <c r="B67" s="2054"/>
      <c r="C67" s="2054"/>
      <c r="D67" s="2054"/>
      <c r="E67" s="2054"/>
      <c r="F67" s="2054"/>
      <c r="G67" s="2054"/>
      <c r="H67" s="2054"/>
      <c r="I67" s="2054"/>
      <c r="J67" s="2054"/>
      <c r="K67" s="2054"/>
      <c r="L67" s="2054"/>
      <c r="M67" s="2054"/>
      <c r="N67" s="2054"/>
      <c r="O67" s="2054"/>
      <c r="P67" s="2054"/>
      <c r="Q67" s="2054"/>
      <c r="R67" s="2054"/>
      <c r="S67" s="2054"/>
      <c r="T67" s="2054"/>
      <c r="U67" s="2054"/>
      <c r="V67" s="2054"/>
      <c r="W67" s="2054"/>
      <c r="X67" s="2054"/>
      <c r="Y67" s="2054"/>
      <c r="Z67" s="2054"/>
      <c r="AA67" s="2054"/>
      <c r="AB67" s="2054"/>
      <c r="AC67" s="2054"/>
      <c r="AD67" s="2054"/>
    </row>
    <row r="68" spans="1:30" x14ac:dyDescent="0.25">
      <c r="A68" s="2054"/>
      <c r="B68" s="2054"/>
      <c r="C68" s="2054"/>
      <c r="D68" s="2054"/>
      <c r="E68" s="2054"/>
      <c r="F68" s="2054"/>
      <c r="G68" s="2054"/>
      <c r="H68" s="2054"/>
      <c r="I68" s="2054"/>
      <c r="J68" s="2054"/>
      <c r="K68" s="2054"/>
      <c r="L68" s="2054"/>
      <c r="M68" s="2054"/>
      <c r="N68" s="2054"/>
      <c r="O68" s="2054"/>
      <c r="P68" s="2054"/>
      <c r="Q68" s="2054"/>
      <c r="R68" s="2054"/>
      <c r="S68" s="2054"/>
      <c r="T68" s="2054"/>
      <c r="U68" s="2054"/>
      <c r="V68" s="2054"/>
      <c r="W68" s="2054"/>
      <c r="X68" s="2054"/>
      <c r="Y68" s="2054"/>
      <c r="Z68" s="2054"/>
      <c r="AA68" s="2054"/>
      <c r="AB68" s="2054"/>
      <c r="AC68" s="2054"/>
      <c r="AD68" s="2054"/>
    </row>
    <row r="69" spans="1:30" x14ac:dyDescent="0.25">
      <c r="A69" s="2054"/>
      <c r="B69" s="2054"/>
      <c r="C69" s="2054"/>
      <c r="D69" s="2054"/>
      <c r="E69" s="2054"/>
      <c r="F69" s="2054"/>
      <c r="G69" s="2054"/>
      <c r="H69" s="2054"/>
      <c r="I69" s="2054"/>
      <c r="J69" s="2054"/>
      <c r="K69" s="2054"/>
      <c r="L69" s="2054"/>
      <c r="M69" s="2054"/>
      <c r="N69" s="2054"/>
      <c r="O69" s="2054"/>
      <c r="P69" s="2054"/>
      <c r="Q69" s="2054"/>
      <c r="R69" s="2054"/>
      <c r="S69" s="2054"/>
      <c r="T69" s="2054"/>
      <c r="U69" s="2054"/>
      <c r="V69" s="2054"/>
      <c r="W69" s="2054"/>
      <c r="X69" s="2054"/>
      <c r="Y69" s="2054"/>
      <c r="Z69" s="2054"/>
      <c r="AA69" s="2054"/>
      <c r="AB69" s="2054"/>
      <c r="AC69" s="2054"/>
      <c r="AD69" s="2054"/>
    </row>
    <row r="70" spans="1:30" x14ac:dyDescent="0.25">
      <c r="A70" s="2054"/>
      <c r="B70" s="2054"/>
      <c r="C70" s="2054"/>
      <c r="D70" s="2054"/>
      <c r="E70" s="2054"/>
      <c r="F70" s="2054"/>
      <c r="G70" s="2054"/>
      <c r="H70" s="2054"/>
      <c r="I70" s="2054"/>
      <c r="J70" s="2054"/>
      <c r="K70" s="2054"/>
      <c r="L70" s="2054"/>
      <c r="M70" s="2054"/>
      <c r="N70" s="2054"/>
      <c r="O70" s="2054"/>
      <c r="P70" s="2054"/>
      <c r="Q70" s="2054"/>
      <c r="R70" s="2054"/>
      <c r="S70" s="2054"/>
      <c r="T70" s="2054"/>
      <c r="U70" s="2054"/>
      <c r="V70" s="2054"/>
      <c r="W70" s="2054"/>
      <c r="X70" s="2054"/>
      <c r="Y70" s="2054"/>
      <c r="Z70" s="2054"/>
      <c r="AA70" s="2054"/>
      <c r="AB70" s="2054"/>
      <c r="AC70" s="2054"/>
      <c r="AD70" s="2054"/>
    </row>
    <row r="71" spans="1:30" x14ac:dyDescent="0.25">
      <c r="A71" s="2054"/>
      <c r="B71" s="2054"/>
      <c r="C71" s="2054"/>
      <c r="D71" s="2054"/>
      <c r="E71" s="2054"/>
      <c r="F71" s="2054"/>
      <c r="G71" s="2054"/>
      <c r="H71" s="2054"/>
      <c r="I71" s="2054"/>
      <c r="J71" s="2054"/>
      <c r="K71" s="2054"/>
      <c r="L71" s="2054"/>
      <c r="M71" s="2054"/>
      <c r="N71" s="2054"/>
      <c r="O71" s="2054"/>
      <c r="P71" s="2054"/>
      <c r="Q71" s="2054"/>
      <c r="R71" s="2054"/>
      <c r="S71" s="2054"/>
      <c r="T71" s="2054"/>
      <c r="U71" s="2054"/>
      <c r="V71" s="2054"/>
      <c r="W71" s="2054"/>
      <c r="X71" s="2054"/>
      <c r="Y71" s="2054"/>
      <c r="Z71" s="2054"/>
      <c r="AA71" s="2054"/>
      <c r="AB71" s="2054"/>
      <c r="AC71" s="2054"/>
      <c r="AD71" s="2054"/>
    </row>
    <row r="72" spans="1:30" x14ac:dyDescent="0.25">
      <c r="A72" s="2054"/>
      <c r="B72" s="2054"/>
      <c r="C72" s="2054"/>
      <c r="D72" s="2054"/>
      <c r="E72" s="2054"/>
      <c r="F72" s="2054"/>
      <c r="G72" s="2054"/>
      <c r="H72" s="2054"/>
      <c r="I72" s="2054"/>
      <c r="J72" s="2054"/>
      <c r="K72" s="2054"/>
      <c r="L72" s="2054"/>
      <c r="M72" s="2054"/>
      <c r="N72" s="2054"/>
      <c r="O72" s="2054"/>
      <c r="P72" s="2054"/>
      <c r="Q72" s="2054"/>
      <c r="R72" s="2054"/>
      <c r="S72" s="2054"/>
      <c r="T72" s="2054"/>
      <c r="U72" s="2054"/>
      <c r="V72" s="2054"/>
      <c r="W72" s="2054"/>
      <c r="X72" s="2054"/>
      <c r="Y72" s="2054"/>
      <c r="Z72" s="2054"/>
      <c r="AA72" s="2054"/>
      <c r="AB72" s="2054"/>
      <c r="AC72" s="2054"/>
      <c r="AD72" s="2054"/>
    </row>
    <row r="73" spans="1:30" x14ac:dyDescent="0.25">
      <c r="A73" s="2054"/>
      <c r="B73" s="2054"/>
      <c r="C73" s="2054"/>
      <c r="D73" s="2054"/>
      <c r="E73" s="2054"/>
      <c r="F73" s="2054"/>
      <c r="G73" s="2054"/>
      <c r="H73" s="2054"/>
      <c r="I73" s="2054"/>
      <c r="J73" s="2054"/>
      <c r="K73" s="2054"/>
      <c r="L73" s="2054"/>
      <c r="M73" s="2054"/>
      <c r="N73" s="2054"/>
      <c r="O73" s="2054"/>
      <c r="P73" s="2054"/>
      <c r="Q73" s="2054"/>
      <c r="R73" s="2054"/>
      <c r="S73" s="2054"/>
      <c r="T73" s="2054"/>
      <c r="U73" s="2054"/>
      <c r="V73" s="2054"/>
      <c r="W73" s="2054"/>
      <c r="X73" s="2054"/>
      <c r="Y73" s="2054"/>
      <c r="Z73" s="2054"/>
      <c r="AA73" s="2054"/>
      <c r="AB73" s="2054"/>
      <c r="AC73" s="2054"/>
      <c r="AD73" s="2054"/>
    </row>
    <row r="74" spans="1:30" x14ac:dyDescent="0.25">
      <c r="A74" s="2054"/>
      <c r="B74" s="2054"/>
      <c r="C74" s="2054"/>
      <c r="D74" s="2054"/>
      <c r="E74" s="2054"/>
      <c r="F74" s="2054"/>
      <c r="G74" s="2054"/>
      <c r="H74" s="2054"/>
      <c r="I74" s="2054"/>
      <c r="J74" s="2054"/>
      <c r="K74" s="2054"/>
      <c r="L74" s="2054"/>
      <c r="M74" s="2054"/>
      <c r="N74" s="2054"/>
      <c r="O74" s="2054"/>
      <c r="P74" s="2054"/>
      <c r="Q74" s="2054"/>
      <c r="R74" s="2054"/>
      <c r="S74" s="2054"/>
      <c r="T74" s="2054"/>
      <c r="U74" s="2054"/>
      <c r="V74" s="2054"/>
      <c r="W74" s="2054"/>
      <c r="X74" s="2054"/>
      <c r="Y74" s="2054"/>
      <c r="Z74" s="2054"/>
      <c r="AA74" s="2054"/>
      <c r="AB74" s="2054"/>
      <c r="AC74" s="2054"/>
      <c r="AD74" s="2054"/>
    </row>
    <row r="75" spans="1:30" x14ac:dyDescent="0.25">
      <c r="A75" s="2054"/>
      <c r="B75" s="2054"/>
      <c r="C75" s="2054"/>
      <c r="D75" s="2054"/>
      <c r="E75" s="2054"/>
      <c r="F75" s="2054"/>
      <c r="G75" s="2054"/>
      <c r="H75" s="2054"/>
      <c r="I75" s="2054"/>
      <c r="J75" s="2054"/>
      <c r="K75" s="2054"/>
      <c r="L75" s="2054"/>
      <c r="M75" s="2054"/>
      <c r="N75" s="2054"/>
      <c r="O75" s="2054"/>
      <c r="P75" s="2054"/>
      <c r="Q75" s="2054"/>
      <c r="R75" s="2054"/>
      <c r="S75" s="2054"/>
      <c r="T75" s="2054"/>
      <c r="U75" s="2054"/>
      <c r="V75" s="2054"/>
      <c r="W75" s="2054"/>
      <c r="X75" s="2054"/>
      <c r="Y75" s="2054"/>
      <c r="Z75" s="2054"/>
      <c r="AA75" s="2054"/>
      <c r="AB75" s="2054"/>
      <c r="AC75" s="2054"/>
      <c r="AD75" s="2054"/>
    </row>
    <row r="76" spans="1:30" x14ac:dyDescent="0.25">
      <c r="A76" s="2054"/>
      <c r="B76" s="2054"/>
      <c r="C76" s="2054"/>
      <c r="D76" s="2054"/>
      <c r="E76" s="2054"/>
      <c r="F76" s="2054"/>
      <c r="G76" s="2054"/>
      <c r="H76" s="2054"/>
      <c r="I76" s="2054"/>
      <c r="J76" s="2054"/>
      <c r="K76" s="2054"/>
      <c r="L76" s="2054"/>
      <c r="M76" s="2054"/>
      <c r="N76" s="2054"/>
      <c r="O76" s="2054"/>
      <c r="P76" s="2054"/>
      <c r="Q76" s="2054"/>
      <c r="R76" s="2054"/>
      <c r="S76" s="2054"/>
      <c r="T76" s="2054"/>
      <c r="U76" s="2054"/>
      <c r="V76" s="2054"/>
      <c r="W76" s="2054"/>
      <c r="X76" s="2054"/>
      <c r="Y76" s="2054"/>
      <c r="Z76" s="2054"/>
      <c r="AA76" s="2054"/>
      <c r="AB76" s="2054"/>
      <c r="AC76" s="2054"/>
      <c r="AD76" s="2054"/>
    </row>
    <row r="77" spans="1:30" x14ac:dyDescent="0.25">
      <c r="A77" s="2054"/>
      <c r="B77" s="2054"/>
      <c r="C77" s="2054"/>
      <c r="D77" s="2054"/>
      <c r="E77" s="2054"/>
      <c r="F77" s="2054"/>
      <c r="G77" s="2054"/>
      <c r="H77" s="2054"/>
      <c r="I77" s="2054"/>
      <c r="J77" s="2054"/>
      <c r="K77" s="2054"/>
      <c r="L77" s="2054"/>
      <c r="M77" s="2054"/>
      <c r="N77" s="2054"/>
      <c r="O77" s="2054"/>
      <c r="P77" s="2054"/>
      <c r="Q77" s="2054"/>
      <c r="R77" s="2054"/>
      <c r="S77" s="2054"/>
      <c r="T77" s="2054"/>
      <c r="U77" s="2054"/>
      <c r="V77" s="2054"/>
      <c r="W77" s="2054"/>
      <c r="X77" s="2054"/>
      <c r="Y77" s="2054"/>
      <c r="Z77" s="2054"/>
      <c r="AA77" s="2054"/>
      <c r="AB77" s="2054"/>
      <c r="AC77" s="2054"/>
      <c r="AD77" s="2054"/>
    </row>
    <row r="78" spans="1:30" x14ac:dyDescent="0.25">
      <c r="A78" s="2054"/>
      <c r="B78" s="2054"/>
      <c r="C78" s="2054"/>
      <c r="D78" s="2054"/>
      <c r="E78" s="2054"/>
      <c r="F78" s="2054"/>
      <c r="G78" s="2054"/>
      <c r="H78" s="2054"/>
      <c r="I78" s="2054"/>
      <c r="J78" s="2054"/>
      <c r="K78" s="2054"/>
      <c r="L78" s="2054"/>
      <c r="M78" s="2054"/>
      <c r="N78" s="2054"/>
      <c r="O78" s="2054"/>
      <c r="P78" s="2054"/>
      <c r="Q78" s="2054"/>
      <c r="R78" s="2054"/>
      <c r="S78" s="2054"/>
      <c r="T78" s="2054"/>
      <c r="U78" s="2054"/>
      <c r="V78" s="2054"/>
      <c r="W78" s="2054"/>
      <c r="X78" s="2054"/>
      <c r="Y78" s="2054"/>
      <c r="Z78" s="2054"/>
      <c r="AA78" s="2054"/>
      <c r="AB78" s="2054"/>
      <c r="AC78" s="2054"/>
      <c r="AD78" s="2054"/>
    </row>
    <row r="79" spans="1:30" x14ac:dyDescent="0.25">
      <c r="A79" s="2054"/>
      <c r="B79" s="2054"/>
      <c r="C79" s="2054"/>
      <c r="D79" s="2054"/>
      <c r="E79" s="2054"/>
      <c r="F79" s="2054"/>
      <c r="G79" s="2054"/>
      <c r="H79" s="2054"/>
      <c r="I79" s="2054"/>
      <c r="J79" s="2054"/>
      <c r="K79" s="2054"/>
      <c r="L79" s="2054"/>
      <c r="M79" s="2054"/>
      <c r="N79" s="2054"/>
      <c r="O79" s="2054"/>
      <c r="P79" s="2054"/>
      <c r="Q79" s="2054"/>
      <c r="R79" s="2054"/>
      <c r="S79" s="2054"/>
      <c r="T79" s="2054"/>
      <c r="U79" s="2054"/>
      <c r="V79" s="2054"/>
      <c r="W79" s="2054"/>
      <c r="X79" s="2054"/>
      <c r="Y79" s="2054"/>
      <c r="Z79" s="2054"/>
      <c r="AA79" s="2054"/>
      <c r="AB79" s="2054"/>
      <c r="AC79" s="2054"/>
      <c r="AD79" s="2054"/>
    </row>
    <row r="80" spans="1:30" x14ac:dyDescent="0.25">
      <c r="A80" s="2054"/>
      <c r="B80" s="2054"/>
      <c r="C80" s="2054"/>
      <c r="D80" s="2054"/>
      <c r="E80" s="2054"/>
      <c r="F80" s="2054"/>
      <c r="G80" s="2054"/>
      <c r="H80" s="2054"/>
      <c r="I80" s="2054"/>
      <c r="J80" s="2054"/>
      <c r="K80" s="2054"/>
      <c r="L80" s="2054"/>
      <c r="M80" s="2054"/>
      <c r="N80" s="2054"/>
      <c r="O80" s="2054"/>
      <c r="P80" s="2054"/>
      <c r="Q80" s="2054"/>
      <c r="R80" s="2054"/>
      <c r="S80" s="2054"/>
      <c r="T80" s="2054"/>
      <c r="U80" s="2054"/>
      <c r="V80" s="2054"/>
      <c r="W80" s="2054"/>
      <c r="X80" s="2054"/>
      <c r="Y80" s="2054"/>
      <c r="Z80" s="2054"/>
      <c r="AA80" s="2054"/>
      <c r="AB80" s="2054"/>
      <c r="AC80" s="2054"/>
      <c r="AD80" s="2054"/>
    </row>
    <row r="81" spans="1:30" x14ac:dyDescent="0.25">
      <c r="A81" s="2054"/>
      <c r="B81" s="2054"/>
      <c r="C81" s="2054"/>
      <c r="D81" s="2054"/>
      <c r="E81" s="2054"/>
      <c r="F81" s="2054"/>
      <c r="G81" s="2054"/>
      <c r="H81" s="2054"/>
      <c r="I81" s="2054"/>
      <c r="J81" s="2054"/>
      <c r="K81" s="2054"/>
      <c r="L81" s="2054"/>
      <c r="M81" s="2054"/>
      <c r="N81" s="2054"/>
      <c r="O81" s="2054"/>
      <c r="P81" s="2054"/>
      <c r="Q81" s="2054"/>
      <c r="R81" s="2054"/>
      <c r="S81" s="2054"/>
      <c r="T81" s="2054"/>
      <c r="U81" s="2054"/>
      <c r="V81" s="2054"/>
      <c r="W81" s="2054"/>
      <c r="X81" s="2054"/>
      <c r="Y81" s="2054"/>
      <c r="Z81" s="2054"/>
      <c r="AA81" s="2054"/>
      <c r="AB81" s="2054"/>
      <c r="AC81" s="2054"/>
      <c r="AD81" s="2054"/>
    </row>
    <row r="82" spans="1:30" x14ac:dyDescent="0.25">
      <c r="A82" s="2054"/>
      <c r="B82" s="2054"/>
      <c r="C82" s="2054"/>
      <c r="D82" s="2054"/>
      <c r="E82" s="2054"/>
      <c r="F82" s="2054"/>
      <c r="G82" s="2054"/>
      <c r="H82" s="2054"/>
      <c r="I82" s="2054"/>
      <c r="J82" s="2054"/>
      <c r="K82" s="2054"/>
      <c r="L82" s="2054"/>
      <c r="M82" s="2054"/>
      <c r="N82" s="2054"/>
      <c r="O82" s="2054"/>
      <c r="P82" s="2054"/>
      <c r="Q82" s="2054"/>
      <c r="R82" s="2054"/>
      <c r="S82" s="2054"/>
      <c r="T82" s="2054"/>
      <c r="U82" s="2054"/>
      <c r="V82" s="2054"/>
      <c r="W82" s="2054"/>
      <c r="X82" s="2054"/>
      <c r="Y82" s="2054"/>
      <c r="Z82" s="2054"/>
      <c r="AA82" s="2054"/>
      <c r="AB82" s="2054"/>
      <c r="AC82" s="2054"/>
      <c r="AD82" s="2054"/>
    </row>
    <row r="83" spans="1:30" x14ac:dyDescent="0.25">
      <c r="A83" s="2054"/>
      <c r="B83" s="2054"/>
      <c r="C83" s="2054"/>
      <c r="D83" s="2054"/>
      <c r="E83" s="2054"/>
      <c r="F83" s="2054"/>
      <c r="G83" s="2054"/>
      <c r="H83" s="2054"/>
      <c r="I83" s="2054"/>
      <c r="J83" s="2054"/>
      <c r="K83" s="2054"/>
      <c r="L83" s="2054"/>
      <c r="M83" s="2054"/>
      <c r="N83" s="2054"/>
      <c r="O83" s="2054"/>
      <c r="P83" s="2054"/>
      <c r="Q83" s="2054"/>
      <c r="R83" s="2054"/>
      <c r="S83" s="2054"/>
      <c r="T83" s="2054"/>
      <c r="U83" s="2054"/>
      <c r="V83" s="2054"/>
      <c r="W83" s="2054"/>
      <c r="X83" s="2054"/>
      <c r="Y83" s="2054"/>
      <c r="Z83" s="2054"/>
      <c r="AA83" s="2054"/>
      <c r="AB83" s="2054"/>
      <c r="AC83" s="2054"/>
      <c r="AD83" s="2054"/>
    </row>
    <row r="84" spans="1:30" x14ac:dyDescent="0.25">
      <c r="A84" s="2054"/>
      <c r="B84" s="2054"/>
      <c r="C84" s="2054"/>
      <c r="D84" s="2054"/>
      <c r="E84" s="2054"/>
      <c r="F84" s="2054"/>
      <c r="G84" s="2054"/>
      <c r="H84" s="2054"/>
      <c r="I84" s="2054"/>
      <c r="J84" s="2054"/>
      <c r="K84" s="2054"/>
      <c r="L84" s="2054"/>
      <c r="M84" s="2054"/>
      <c r="N84" s="2054"/>
      <c r="O84" s="2054"/>
      <c r="P84" s="2054"/>
      <c r="Q84" s="2054"/>
      <c r="R84" s="2054"/>
      <c r="S84" s="2054"/>
      <c r="T84" s="2054"/>
      <c r="U84" s="2054"/>
      <c r="V84" s="2054"/>
      <c r="W84" s="2054"/>
      <c r="X84" s="2054"/>
      <c r="Y84" s="2054"/>
      <c r="Z84" s="2054"/>
      <c r="AA84" s="2054"/>
      <c r="AB84" s="2054"/>
      <c r="AC84" s="2054"/>
      <c r="AD84" s="2054"/>
    </row>
    <row r="85" spans="1:30" x14ac:dyDescent="0.25">
      <c r="A85" s="2054"/>
      <c r="B85" s="2054"/>
      <c r="C85" s="2054"/>
      <c r="D85" s="2054"/>
      <c r="E85" s="2054"/>
      <c r="F85" s="2054"/>
      <c r="G85" s="2054"/>
      <c r="H85" s="2054"/>
      <c r="I85" s="2054"/>
      <c r="J85" s="2054"/>
      <c r="K85" s="2054"/>
      <c r="L85" s="2054"/>
      <c r="M85" s="2054"/>
      <c r="N85" s="2054"/>
      <c r="O85" s="2054"/>
      <c r="P85" s="2054"/>
      <c r="Q85" s="2054"/>
      <c r="R85" s="2054"/>
      <c r="S85" s="2054"/>
      <c r="T85" s="2054"/>
      <c r="U85" s="2054"/>
      <c r="V85" s="2054"/>
      <c r="W85" s="2054"/>
      <c r="X85" s="2054"/>
      <c r="Y85" s="2054"/>
      <c r="Z85" s="2054"/>
      <c r="AA85" s="2054"/>
      <c r="AB85" s="2054"/>
      <c r="AC85" s="2054"/>
      <c r="AD85" s="2054"/>
    </row>
    <row r="86" spans="1:30" x14ac:dyDescent="0.25">
      <c r="A86" s="2054"/>
      <c r="B86" s="2054"/>
      <c r="C86" s="2054"/>
      <c r="D86" s="2054"/>
      <c r="E86" s="2054"/>
      <c r="F86" s="2054"/>
      <c r="G86" s="2054"/>
      <c r="H86" s="2054"/>
      <c r="I86" s="2054"/>
      <c r="J86" s="2054"/>
      <c r="K86" s="2054"/>
      <c r="L86" s="2054"/>
      <c r="M86" s="2054"/>
      <c r="N86" s="2054"/>
      <c r="O86" s="2054"/>
      <c r="P86" s="2054"/>
      <c r="Q86" s="2054"/>
      <c r="R86" s="2054"/>
      <c r="S86" s="2054"/>
      <c r="T86" s="2054"/>
      <c r="U86" s="2054"/>
      <c r="V86" s="2054"/>
      <c r="W86" s="2054"/>
      <c r="X86" s="2054"/>
      <c r="Y86" s="2054"/>
      <c r="Z86" s="2054"/>
      <c r="AA86" s="2054"/>
      <c r="AB86" s="2054"/>
      <c r="AC86" s="2054"/>
      <c r="AD86" s="2054"/>
    </row>
    <row r="87" spans="1:30" x14ac:dyDescent="0.25">
      <c r="A87" s="2054"/>
      <c r="B87" s="2054"/>
      <c r="C87" s="2054"/>
      <c r="D87" s="2054"/>
      <c r="E87" s="2054"/>
      <c r="F87" s="2054"/>
      <c r="G87" s="2054"/>
      <c r="H87" s="2054"/>
      <c r="I87" s="2054"/>
      <c r="J87" s="2054"/>
      <c r="K87" s="2054"/>
      <c r="L87" s="2054"/>
      <c r="M87" s="2054"/>
      <c r="N87" s="2054"/>
      <c r="O87" s="2054"/>
      <c r="P87" s="2054"/>
      <c r="Q87" s="2054"/>
      <c r="R87" s="2054"/>
      <c r="S87" s="2054"/>
      <c r="T87" s="2054"/>
      <c r="U87" s="2054"/>
      <c r="V87" s="2054"/>
      <c r="W87" s="2054"/>
      <c r="X87" s="2054"/>
      <c r="Y87" s="2054"/>
      <c r="Z87" s="2054"/>
      <c r="AA87" s="2054"/>
      <c r="AB87" s="2054"/>
      <c r="AC87" s="2054"/>
      <c r="AD87" s="2054"/>
    </row>
    <row r="88" spans="1:30" x14ac:dyDescent="0.25">
      <c r="A88" s="2054"/>
      <c r="B88" s="2054"/>
      <c r="C88" s="2054"/>
      <c r="D88" s="2054"/>
      <c r="E88" s="2054"/>
      <c r="F88" s="2054"/>
      <c r="G88" s="2054"/>
      <c r="H88" s="2054"/>
      <c r="I88" s="2054"/>
      <c r="J88" s="2054"/>
      <c r="K88" s="2054"/>
      <c r="L88" s="2054"/>
      <c r="M88" s="2054"/>
      <c r="N88" s="2054"/>
      <c r="O88" s="2054"/>
      <c r="P88" s="2054"/>
      <c r="Q88" s="2054"/>
      <c r="R88" s="2054"/>
      <c r="S88" s="2054"/>
      <c r="T88" s="2054"/>
      <c r="U88" s="2054"/>
      <c r="V88" s="2054"/>
      <c r="W88" s="2054"/>
      <c r="X88" s="2054"/>
      <c r="Y88" s="2054"/>
      <c r="Z88" s="2054"/>
      <c r="AA88" s="2054"/>
      <c r="AB88" s="2054"/>
      <c r="AC88" s="2054"/>
      <c r="AD88" s="2054"/>
    </row>
    <row r="89" spans="1:30" x14ac:dyDescent="0.25">
      <c r="A89" s="2054"/>
      <c r="B89" s="2054"/>
      <c r="C89" s="2054"/>
      <c r="D89" s="2054"/>
      <c r="E89" s="2054"/>
      <c r="F89" s="2054"/>
      <c r="G89" s="2054"/>
      <c r="H89" s="2054"/>
      <c r="I89" s="2054"/>
      <c r="J89" s="2054"/>
      <c r="K89" s="2054"/>
      <c r="L89" s="2054"/>
      <c r="M89" s="2054"/>
      <c r="N89" s="2054"/>
      <c r="O89" s="2054"/>
      <c r="P89" s="2054"/>
      <c r="Q89" s="2054"/>
      <c r="R89" s="2054"/>
      <c r="S89" s="2054"/>
      <c r="T89" s="2054"/>
      <c r="U89" s="2054"/>
      <c r="V89" s="2054"/>
      <c r="W89" s="2054"/>
      <c r="X89" s="2054"/>
      <c r="Y89" s="2054"/>
      <c r="Z89" s="2054"/>
      <c r="AA89" s="2054"/>
      <c r="AB89" s="2054"/>
      <c r="AC89" s="2054"/>
      <c r="AD89" s="2054"/>
    </row>
    <row r="90" spans="1:30" x14ac:dyDescent="0.25">
      <c r="A90" s="2054"/>
      <c r="B90" s="2054"/>
      <c r="C90" s="2054"/>
      <c r="D90" s="2054"/>
      <c r="E90" s="2054"/>
      <c r="F90" s="2054"/>
      <c r="G90" s="2054"/>
      <c r="H90" s="2054"/>
      <c r="I90" s="2054"/>
      <c r="J90" s="2054"/>
      <c r="K90" s="2054"/>
      <c r="L90" s="2054"/>
      <c r="M90" s="2054"/>
      <c r="N90" s="2054"/>
      <c r="O90" s="2054"/>
      <c r="P90" s="2054"/>
      <c r="Q90" s="2054"/>
      <c r="R90" s="2054"/>
      <c r="S90" s="2054"/>
      <c r="T90" s="2054"/>
      <c r="U90" s="2054"/>
      <c r="V90" s="2054"/>
      <c r="W90" s="2054"/>
      <c r="X90" s="2054"/>
      <c r="Y90" s="2054"/>
      <c r="Z90" s="2054"/>
      <c r="AA90" s="2054"/>
      <c r="AB90" s="2054"/>
      <c r="AC90" s="2054"/>
      <c r="AD90" s="2054"/>
    </row>
    <row r="91" spans="1:30" x14ac:dyDescent="0.25">
      <c r="A91" s="2054"/>
      <c r="B91" s="2054"/>
      <c r="C91" s="2054"/>
      <c r="D91" s="2054"/>
      <c r="E91" s="2054"/>
      <c r="F91" s="2054"/>
      <c r="G91" s="2054"/>
      <c r="H91" s="2054"/>
      <c r="I91" s="2054"/>
      <c r="J91" s="2054"/>
      <c r="K91" s="2054"/>
      <c r="L91" s="2054"/>
      <c r="M91" s="2054"/>
      <c r="N91" s="2054"/>
      <c r="O91" s="2054"/>
      <c r="P91" s="2054"/>
      <c r="Q91" s="2054"/>
      <c r="R91" s="2054"/>
      <c r="S91" s="2054"/>
      <c r="T91" s="2054"/>
      <c r="U91" s="2054"/>
      <c r="V91" s="2054"/>
      <c r="W91" s="2054"/>
      <c r="X91" s="2054"/>
      <c r="Y91" s="2054"/>
      <c r="Z91" s="2054"/>
      <c r="AA91" s="2054"/>
      <c r="AB91" s="2054"/>
      <c r="AC91" s="2054"/>
      <c r="AD91" s="2054"/>
    </row>
    <row r="92" spans="1:30" x14ac:dyDescent="0.25">
      <c r="A92" s="2054"/>
      <c r="B92" s="2054"/>
      <c r="C92" s="2054"/>
      <c r="D92" s="2054"/>
      <c r="E92" s="2054"/>
      <c r="F92" s="2054"/>
      <c r="G92" s="2054"/>
      <c r="H92" s="2054"/>
      <c r="I92" s="2054"/>
      <c r="J92" s="2054"/>
      <c r="K92" s="2054"/>
      <c r="L92" s="2054"/>
      <c r="M92" s="2054"/>
      <c r="N92" s="2054"/>
      <c r="O92" s="2054"/>
      <c r="P92" s="2054"/>
      <c r="Q92" s="2054"/>
      <c r="R92" s="2054"/>
      <c r="S92" s="2054"/>
      <c r="T92" s="2054"/>
      <c r="U92" s="2054"/>
      <c r="V92" s="2054"/>
      <c r="W92" s="2054"/>
      <c r="X92" s="2054"/>
      <c r="Y92" s="2054"/>
      <c r="Z92" s="2054"/>
      <c r="AA92" s="2054"/>
      <c r="AB92" s="2054"/>
      <c r="AC92" s="2054"/>
      <c r="AD92" s="2054"/>
    </row>
    <row r="93" spans="1:30" x14ac:dyDescent="0.25">
      <c r="A93" s="2054"/>
      <c r="B93" s="2054"/>
      <c r="C93" s="2054"/>
      <c r="D93" s="2054"/>
      <c r="E93" s="2054"/>
      <c r="F93" s="2054"/>
      <c r="G93" s="2054"/>
      <c r="H93" s="2054"/>
      <c r="I93" s="2054"/>
      <c r="J93" s="2054"/>
      <c r="K93" s="2054"/>
      <c r="L93" s="2054"/>
      <c r="M93" s="2054"/>
      <c r="N93" s="2054"/>
      <c r="O93" s="2054"/>
      <c r="P93" s="2054"/>
      <c r="Q93" s="2054"/>
      <c r="R93" s="2054"/>
      <c r="S93" s="2054"/>
      <c r="T93" s="2054"/>
      <c r="U93" s="2054"/>
      <c r="V93" s="2054"/>
      <c r="W93" s="2054"/>
      <c r="X93" s="2054"/>
      <c r="Y93" s="2054"/>
      <c r="Z93" s="2054"/>
      <c r="AA93" s="2054"/>
      <c r="AB93" s="2054"/>
      <c r="AC93" s="2054"/>
      <c r="AD93" s="2054"/>
    </row>
    <row r="94" spans="1:30" x14ac:dyDescent="0.25">
      <c r="A94" s="2054"/>
      <c r="B94" s="2054"/>
      <c r="C94" s="2054"/>
      <c r="D94" s="2054"/>
      <c r="E94" s="2054"/>
      <c r="F94" s="2054"/>
      <c r="G94" s="2054"/>
      <c r="H94" s="2054"/>
      <c r="I94" s="2054"/>
      <c r="J94" s="2054"/>
      <c r="K94" s="2054"/>
      <c r="L94" s="2054"/>
      <c r="M94" s="2054"/>
      <c r="N94" s="2054"/>
      <c r="O94" s="2054"/>
      <c r="P94" s="2054"/>
      <c r="Q94" s="2054"/>
      <c r="R94" s="2054"/>
      <c r="S94" s="2054"/>
      <c r="T94" s="2054"/>
      <c r="U94" s="2054"/>
      <c r="V94" s="2054"/>
      <c r="W94" s="2054"/>
      <c r="X94" s="2054"/>
      <c r="Y94" s="2054"/>
      <c r="Z94" s="2054"/>
      <c r="AA94" s="2054"/>
      <c r="AB94" s="2054"/>
      <c r="AC94" s="2054"/>
      <c r="AD94" s="2054"/>
    </row>
    <row r="95" spans="1:30" x14ac:dyDescent="0.25">
      <c r="A95" s="2054"/>
      <c r="B95" s="2054"/>
      <c r="C95" s="2054"/>
      <c r="D95" s="2054"/>
      <c r="E95" s="2054"/>
      <c r="F95" s="2054"/>
      <c r="G95" s="2054"/>
      <c r="H95" s="2054"/>
      <c r="I95" s="2054"/>
      <c r="J95" s="2054"/>
      <c r="K95" s="2054"/>
      <c r="L95" s="2054"/>
      <c r="M95" s="2054"/>
      <c r="N95" s="2054"/>
      <c r="O95" s="2054"/>
      <c r="P95" s="2054"/>
      <c r="Q95" s="2054"/>
      <c r="R95" s="2054"/>
      <c r="S95" s="2054"/>
      <c r="T95" s="2054"/>
      <c r="U95" s="2054"/>
      <c r="V95" s="2054"/>
      <c r="W95" s="2054"/>
      <c r="X95" s="2054"/>
      <c r="Y95" s="2054"/>
      <c r="Z95" s="2054"/>
      <c r="AA95" s="2054"/>
      <c r="AB95" s="2054"/>
      <c r="AC95" s="2054"/>
      <c r="AD95" s="2054"/>
    </row>
    <row r="96" spans="1:30" x14ac:dyDescent="0.25">
      <c r="A96" s="2054"/>
      <c r="B96" s="2054"/>
      <c r="C96" s="2054"/>
      <c r="D96" s="2054"/>
      <c r="E96" s="2054"/>
      <c r="F96" s="2054"/>
      <c r="G96" s="2054"/>
      <c r="H96" s="2054"/>
      <c r="I96" s="2054"/>
      <c r="J96" s="2054"/>
      <c r="K96" s="2054"/>
      <c r="L96" s="2054"/>
      <c r="M96" s="2054"/>
      <c r="N96" s="2054"/>
      <c r="O96" s="2054"/>
      <c r="P96" s="2054"/>
      <c r="Q96" s="2054"/>
      <c r="R96" s="2054"/>
      <c r="S96" s="2054"/>
      <c r="T96" s="2054"/>
      <c r="U96" s="2054"/>
      <c r="V96" s="2054"/>
      <c r="W96" s="2054"/>
      <c r="X96" s="2054"/>
      <c r="Y96" s="2054"/>
      <c r="Z96" s="2054"/>
      <c r="AA96" s="2054"/>
      <c r="AB96" s="2054"/>
      <c r="AC96" s="2054"/>
      <c r="AD96" s="2054"/>
    </row>
    <row r="97" spans="1:30" x14ac:dyDescent="0.25">
      <c r="A97" s="2054"/>
      <c r="B97" s="2054"/>
      <c r="C97" s="2054"/>
      <c r="D97" s="2054"/>
      <c r="E97" s="2054"/>
      <c r="F97" s="2054"/>
      <c r="G97" s="2054"/>
      <c r="H97" s="2054"/>
      <c r="I97" s="2054"/>
      <c r="J97" s="2054"/>
      <c r="K97" s="2054"/>
      <c r="L97" s="2054"/>
      <c r="M97" s="2054"/>
      <c r="N97" s="2054"/>
      <c r="O97" s="2054"/>
      <c r="P97" s="2054"/>
      <c r="Q97" s="2054"/>
      <c r="R97" s="2054"/>
      <c r="S97" s="2054"/>
      <c r="T97" s="2054"/>
      <c r="U97" s="2054"/>
      <c r="V97" s="2054"/>
      <c r="W97" s="2054"/>
      <c r="X97" s="2054"/>
      <c r="Y97" s="2054"/>
      <c r="Z97" s="2054"/>
      <c r="AA97" s="2054"/>
      <c r="AB97" s="2054"/>
      <c r="AC97" s="2054"/>
      <c r="AD97" s="2054"/>
    </row>
    <row r="98" spans="1:30" x14ac:dyDescent="0.25">
      <c r="A98" s="2054"/>
      <c r="B98" s="2054"/>
      <c r="C98" s="2054"/>
      <c r="D98" s="2054"/>
      <c r="E98" s="2054"/>
      <c r="F98" s="2054"/>
      <c r="G98" s="2054"/>
      <c r="H98" s="2054"/>
      <c r="I98" s="2054"/>
      <c r="J98" s="2054"/>
      <c r="K98" s="2054"/>
      <c r="L98" s="2054"/>
      <c r="M98" s="2054"/>
      <c r="N98" s="2054"/>
      <c r="O98" s="2054"/>
      <c r="P98" s="2054"/>
      <c r="Q98" s="2054"/>
      <c r="R98" s="2054"/>
      <c r="S98" s="2054"/>
      <c r="T98" s="2054"/>
      <c r="U98" s="2054"/>
      <c r="V98" s="2054"/>
      <c r="W98" s="2054"/>
      <c r="X98" s="2054"/>
      <c r="Y98" s="2054"/>
      <c r="Z98" s="2054"/>
      <c r="AA98" s="2054"/>
      <c r="AB98" s="2054"/>
      <c r="AC98" s="2054"/>
      <c r="AD98" s="2054"/>
    </row>
    <row r="99" spans="1:30" x14ac:dyDescent="0.25">
      <c r="A99" s="2054"/>
      <c r="B99" s="2054"/>
      <c r="C99" s="2054"/>
      <c r="D99" s="2054"/>
      <c r="E99" s="2054"/>
      <c r="F99" s="2054"/>
      <c r="G99" s="2054"/>
      <c r="H99" s="2054"/>
      <c r="I99" s="2054"/>
      <c r="J99" s="2054"/>
      <c r="K99" s="2054"/>
      <c r="L99" s="2054"/>
      <c r="M99" s="2054"/>
      <c r="N99" s="2054"/>
      <c r="O99" s="2054"/>
      <c r="P99" s="2054"/>
      <c r="Q99" s="2054"/>
      <c r="R99" s="2054"/>
      <c r="S99" s="2054"/>
      <c r="T99" s="2054"/>
      <c r="U99" s="2054"/>
      <c r="V99" s="2054"/>
      <c r="W99" s="2054"/>
      <c r="X99" s="2054"/>
      <c r="Y99" s="2054"/>
      <c r="Z99" s="2054"/>
      <c r="AA99" s="2054"/>
      <c r="AB99" s="2054"/>
      <c r="AC99" s="2054"/>
      <c r="AD99" s="2054"/>
    </row>
    <row r="100" spans="1:30" x14ac:dyDescent="0.25">
      <c r="A100" s="2054"/>
      <c r="B100" s="2054"/>
      <c r="C100" s="2054"/>
      <c r="D100" s="2054"/>
      <c r="E100" s="2054"/>
      <c r="F100" s="2054"/>
      <c r="G100" s="2054"/>
      <c r="H100" s="2054"/>
      <c r="I100" s="2054"/>
      <c r="J100" s="2054"/>
      <c r="K100" s="2054"/>
      <c r="L100" s="2054"/>
      <c r="M100" s="2054"/>
      <c r="N100" s="2054"/>
      <c r="O100" s="2054"/>
      <c r="P100" s="2054"/>
      <c r="Q100" s="2054"/>
      <c r="R100" s="2054"/>
      <c r="S100" s="2054"/>
      <c r="T100" s="2054"/>
      <c r="U100" s="2054"/>
      <c r="V100" s="2054"/>
      <c r="W100" s="2054"/>
      <c r="X100" s="2054"/>
      <c r="Y100" s="2054"/>
      <c r="Z100" s="2054"/>
      <c r="AA100" s="2054"/>
      <c r="AB100" s="2054"/>
      <c r="AC100" s="2054"/>
      <c r="AD100" s="2054"/>
    </row>
    <row r="101" spans="1:30" x14ac:dyDescent="0.25">
      <c r="A101" s="2054"/>
      <c r="B101" s="2054"/>
      <c r="C101" s="2054"/>
      <c r="D101" s="2054"/>
      <c r="E101" s="2054"/>
      <c r="F101" s="2054"/>
      <c r="G101" s="2054"/>
      <c r="H101" s="2054"/>
      <c r="I101" s="2054"/>
      <c r="J101" s="2054"/>
      <c r="K101" s="2054"/>
      <c r="L101" s="2054"/>
      <c r="M101" s="2054"/>
      <c r="N101" s="2054"/>
      <c r="O101" s="2054"/>
      <c r="P101" s="2054"/>
      <c r="Q101" s="2054"/>
      <c r="R101" s="2054"/>
      <c r="S101" s="2054"/>
      <c r="T101" s="2054"/>
      <c r="U101" s="2054"/>
      <c r="V101" s="2054"/>
      <c r="W101" s="2054"/>
      <c r="X101" s="2054"/>
      <c r="Y101" s="2054"/>
      <c r="Z101" s="2054"/>
      <c r="AA101" s="2054"/>
      <c r="AB101" s="2054"/>
      <c r="AC101" s="2054"/>
      <c r="AD101" s="2054"/>
    </row>
    <row r="102" spans="1:30" x14ac:dyDescent="0.25">
      <c r="A102" s="2054"/>
      <c r="B102" s="2054"/>
      <c r="C102" s="2054"/>
      <c r="D102" s="2054"/>
      <c r="E102" s="2054"/>
      <c r="F102" s="2054"/>
      <c r="G102" s="2054"/>
      <c r="H102" s="2054"/>
      <c r="I102" s="2054"/>
      <c r="J102" s="2054"/>
      <c r="K102" s="2054"/>
      <c r="L102" s="2054"/>
      <c r="M102" s="2054"/>
      <c r="N102" s="2054"/>
      <c r="O102" s="2054"/>
      <c r="P102" s="2054"/>
      <c r="Q102" s="2054"/>
      <c r="R102" s="2054"/>
      <c r="S102" s="2054"/>
      <c r="T102" s="2054"/>
      <c r="U102" s="2054"/>
      <c r="V102" s="2054"/>
      <c r="W102" s="2054"/>
      <c r="X102" s="2054"/>
      <c r="Y102" s="2054"/>
      <c r="Z102" s="2054"/>
      <c r="AA102" s="2054"/>
      <c r="AB102" s="2054"/>
      <c r="AC102" s="2054"/>
      <c r="AD102" s="2054"/>
    </row>
    <row r="103" spans="1:30" x14ac:dyDescent="0.25">
      <c r="A103" s="2054"/>
      <c r="B103" s="2054"/>
      <c r="C103" s="2054"/>
      <c r="D103" s="2054"/>
      <c r="E103" s="2054"/>
      <c r="F103" s="2054"/>
      <c r="G103" s="2054"/>
      <c r="H103" s="2054"/>
      <c r="I103" s="2054"/>
      <c r="J103" s="2054"/>
      <c r="K103" s="2054"/>
      <c r="L103" s="2054"/>
      <c r="M103" s="2054"/>
      <c r="N103" s="2054"/>
      <c r="O103" s="2054"/>
      <c r="P103" s="2054"/>
      <c r="Q103" s="2054"/>
      <c r="R103" s="2054"/>
      <c r="S103" s="2054"/>
      <c r="T103" s="2054"/>
      <c r="U103" s="2054"/>
      <c r="V103" s="2054"/>
      <c r="W103" s="2054"/>
      <c r="X103" s="2054"/>
      <c r="Y103" s="2054"/>
      <c r="Z103" s="2054"/>
      <c r="AA103" s="2054"/>
      <c r="AB103" s="2054"/>
      <c r="AC103" s="2054"/>
      <c r="AD103" s="2054"/>
    </row>
    <row r="104" spans="1:30" x14ac:dyDescent="0.25">
      <c r="A104" s="2054"/>
      <c r="B104" s="2054"/>
      <c r="C104" s="2054"/>
      <c r="D104" s="2054"/>
      <c r="E104" s="2054"/>
      <c r="F104" s="2054"/>
      <c r="G104" s="2054"/>
      <c r="H104" s="2054"/>
      <c r="I104" s="2054"/>
      <c r="J104" s="2054"/>
      <c r="K104" s="2054"/>
      <c r="L104" s="2054"/>
      <c r="M104" s="2054"/>
      <c r="N104" s="2054"/>
      <c r="O104" s="2054"/>
      <c r="P104" s="2054"/>
      <c r="Q104" s="2054"/>
      <c r="R104" s="2054"/>
      <c r="S104" s="2054"/>
      <c r="T104" s="2054"/>
      <c r="U104" s="2054"/>
      <c r="V104" s="2054"/>
      <c r="W104" s="2054"/>
      <c r="X104" s="2054"/>
      <c r="Y104" s="2054"/>
      <c r="Z104" s="2054"/>
      <c r="AA104" s="2054"/>
      <c r="AB104" s="2054"/>
      <c r="AC104" s="2054"/>
      <c r="AD104" s="2054"/>
    </row>
    <row r="105" spans="1:30" x14ac:dyDescent="0.25">
      <c r="A105" s="2054"/>
      <c r="B105" s="2054"/>
      <c r="C105" s="2054"/>
      <c r="D105" s="2054"/>
      <c r="E105" s="2054"/>
      <c r="F105" s="2054"/>
      <c r="G105" s="2054"/>
      <c r="H105" s="2054"/>
      <c r="I105" s="2054"/>
      <c r="J105" s="2054"/>
      <c r="K105" s="2054"/>
      <c r="L105" s="2054"/>
      <c r="M105" s="2054"/>
      <c r="N105" s="2054"/>
      <c r="O105" s="2054"/>
      <c r="P105" s="2054"/>
      <c r="Q105" s="2054"/>
      <c r="R105" s="2054"/>
      <c r="S105" s="2054"/>
      <c r="T105" s="2054"/>
      <c r="U105" s="2054"/>
      <c r="V105" s="2054"/>
      <c r="W105" s="2054"/>
      <c r="X105" s="2054"/>
      <c r="Y105" s="2054"/>
      <c r="Z105" s="2054"/>
      <c r="AA105" s="2054"/>
      <c r="AB105" s="2054"/>
      <c r="AC105" s="2054"/>
      <c r="AD105" s="2054"/>
    </row>
    <row r="106" spans="1:30" x14ac:dyDescent="0.25">
      <c r="A106" s="2054"/>
      <c r="B106" s="2054"/>
      <c r="C106" s="2054"/>
      <c r="D106" s="2054"/>
      <c r="E106" s="2054"/>
      <c r="F106" s="2054"/>
      <c r="G106" s="2054"/>
      <c r="H106" s="2054"/>
      <c r="I106" s="2054"/>
      <c r="J106" s="2054"/>
      <c r="K106" s="2054"/>
      <c r="L106" s="2054"/>
      <c r="M106" s="2054"/>
      <c r="N106" s="2054"/>
      <c r="O106" s="2054"/>
      <c r="P106" s="2054"/>
      <c r="Q106" s="2054"/>
      <c r="R106" s="2054"/>
      <c r="S106" s="2054"/>
      <c r="T106" s="2054"/>
      <c r="U106" s="2054"/>
      <c r="V106" s="2054"/>
      <c r="W106" s="2054"/>
      <c r="X106" s="2054"/>
      <c r="Y106" s="2054"/>
      <c r="Z106" s="2054"/>
      <c r="AA106" s="2054"/>
      <c r="AB106" s="2054"/>
      <c r="AC106" s="2054"/>
      <c r="AD106" s="2054"/>
    </row>
    <row r="107" spans="1:30" x14ac:dyDescent="0.25">
      <c r="C107" s="2054"/>
      <c r="D107" s="2054"/>
      <c r="E107" s="2054"/>
      <c r="F107" s="2054"/>
      <c r="G107" s="2054"/>
      <c r="H107" s="2054"/>
      <c r="I107" s="2054"/>
      <c r="J107" s="2054"/>
      <c r="K107" s="2054"/>
      <c r="L107" s="2054"/>
      <c r="M107" s="2054"/>
      <c r="N107" s="2054"/>
      <c r="O107" s="2054"/>
      <c r="P107" s="2054"/>
      <c r="Q107" s="2054"/>
      <c r="R107" s="2054"/>
      <c r="S107" s="2054"/>
      <c r="T107" s="2054"/>
      <c r="U107" s="2054"/>
      <c r="V107" s="2054"/>
      <c r="W107" s="2054"/>
      <c r="X107" s="2054"/>
      <c r="Y107" s="2054"/>
      <c r="Z107" s="2054"/>
      <c r="AA107" s="2054"/>
      <c r="AB107" s="2054"/>
      <c r="AC107" s="2054"/>
      <c r="AD107" s="2054"/>
    </row>
    <row r="108" spans="1:30" x14ac:dyDescent="0.25">
      <c r="C108" s="2054"/>
      <c r="D108" s="2054"/>
      <c r="E108" s="2054"/>
      <c r="F108" s="2054"/>
      <c r="G108" s="2054"/>
      <c r="H108" s="2054"/>
      <c r="I108" s="2054"/>
      <c r="J108" s="2054"/>
      <c r="K108" s="2054"/>
      <c r="L108" s="2054"/>
      <c r="M108" s="2054"/>
      <c r="N108" s="2054"/>
      <c r="O108" s="2054"/>
      <c r="P108" s="2054"/>
      <c r="Q108" s="2054"/>
      <c r="R108" s="2054"/>
      <c r="S108" s="2054"/>
      <c r="T108" s="2054"/>
      <c r="U108" s="2054"/>
      <c r="V108" s="2054"/>
      <c r="W108" s="2054"/>
      <c r="X108" s="2054"/>
      <c r="Y108" s="2054"/>
      <c r="Z108" s="2054"/>
      <c r="AA108" s="2054"/>
      <c r="AB108" s="2054"/>
      <c r="AC108" s="2054"/>
      <c r="AD108" s="2054"/>
    </row>
    <row r="109" spans="1:30" x14ac:dyDescent="0.25">
      <c r="C109" s="2054"/>
      <c r="D109" s="2054"/>
      <c r="E109" s="2054"/>
      <c r="F109" s="2054"/>
      <c r="G109" s="2054"/>
      <c r="H109" s="2054"/>
      <c r="I109" s="2054"/>
      <c r="J109" s="2054"/>
      <c r="K109" s="2054"/>
      <c r="L109" s="2054"/>
      <c r="M109" s="2054"/>
      <c r="N109" s="2054"/>
      <c r="O109" s="2054"/>
      <c r="P109" s="2054"/>
      <c r="Q109" s="2054"/>
      <c r="R109" s="2054"/>
      <c r="S109" s="2054"/>
      <c r="T109" s="2054"/>
      <c r="U109" s="2054"/>
      <c r="V109" s="2054"/>
      <c r="W109" s="2054"/>
      <c r="X109" s="2054"/>
      <c r="Y109" s="2054"/>
      <c r="Z109" s="2054"/>
      <c r="AA109" s="2054"/>
      <c r="AB109" s="2054"/>
      <c r="AC109" s="2054"/>
      <c r="AD109" s="2054"/>
    </row>
    <row r="110" spans="1:30" x14ac:dyDescent="0.25">
      <c r="C110" s="2054"/>
      <c r="D110" s="2054"/>
      <c r="E110" s="2054"/>
      <c r="F110" s="2054"/>
      <c r="G110" s="2054"/>
      <c r="H110" s="2054"/>
      <c r="I110" s="2054"/>
      <c r="J110" s="2054"/>
      <c r="K110" s="2054"/>
      <c r="L110" s="2054"/>
      <c r="M110" s="2054"/>
      <c r="N110" s="2054"/>
      <c r="O110" s="2054"/>
      <c r="P110" s="2054"/>
      <c r="Q110" s="2054"/>
      <c r="R110" s="2054"/>
      <c r="S110" s="2054"/>
      <c r="T110" s="2054"/>
      <c r="U110" s="2054"/>
      <c r="V110" s="2054"/>
      <c r="W110" s="2054"/>
      <c r="X110" s="2054"/>
      <c r="Y110" s="2054"/>
      <c r="Z110" s="2054"/>
      <c r="AA110" s="2054"/>
      <c r="AB110" s="2054"/>
      <c r="AC110" s="2054"/>
      <c r="AD110" s="2054"/>
    </row>
    <row r="111" spans="1:30" x14ac:dyDescent="0.25">
      <c r="C111" s="2054"/>
      <c r="D111" s="2054"/>
      <c r="E111" s="2054"/>
      <c r="F111" s="2054"/>
      <c r="G111" s="2054"/>
      <c r="H111" s="2054"/>
      <c r="I111" s="2054"/>
      <c r="J111" s="2054"/>
      <c r="K111" s="2054"/>
      <c r="L111" s="2054"/>
      <c r="M111" s="2054"/>
      <c r="N111" s="2054"/>
      <c r="O111" s="2054"/>
      <c r="P111" s="2054"/>
      <c r="Q111" s="2054"/>
      <c r="R111" s="2054"/>
      <c r="S111" s="2054"/>
      <c r="T111" s="2054"/>
      <c r="U111" s="2054"/>
      <c r="V111" s="2054"/>
      <c r="W111" s="2054"/>
      <c r="X111" s="2054"/>
      <c r="Y111" s="2054"/>
      <c r="Z111" s="2054"/>
      <c r="AA111" s="2054"/>
      <c r="AB111" s="2054"/>
      <c r="AC111" s="2054"/>
      <c r="AD111" s="2054"/>
    </row>
    <row r="112" spans="1:30" x14ac:dyDescent="0.25">
      <c r="C112" s="2054"/>
      <c r="D112" s="2054"/>
      <c r="E112" s="2054"/>
      <c r="F112" s="2054"/>
      <c r="G112" s="2054"/>
      <c r="H112" s="2054"/>
      <c r="I112" s="2054"/>
      <c r="J112" s="2054"/>
      <c r="K112" s="2054"/>
      <c r="L112" s="2054"/>
      <c r="M112" s="2054"/>
      <c r="N112" s="2054"/>
      <c r="O112" s="2054"/>
      <c r="P112" s="2054"/>
      <c r="Q112" s="2054"/>
      <c r="R112" s="2054"/>
      <c r="S112" s="2054"/>
      <c r="T112" s="2054"/>
      <c r="U112" s="2054"/>
      <c r="V112" s="2054"/>
      <c r="W112" s="2054"/>
      <c r="X112" s="2054"/>
      <c r="Y112" s="2054"/>
      <c r="Z112" s="2054"/>
      <c r="AA112" s="2054"/>
      <c r="AB112" s="2054"/>
      <c r="AC112" s="2054"/>
      <c r="AD112" s="2054"/>
    </row>
    <row r="113" spans="3:30" x14ac:dyDescent="0.25">
      <c r="C113" s="2054"/>
      <c r="D113" s="2054"/>
      <c r="E113" s="2054"/>
      <c r="F113" s="2054"/>
      <c r="G113" s="2054"/>
      <c r="H113" s="2054"/>
      <c r="I113" s="2054"/>
      <c r="J113" s="2054"/>
      <c r="K113" s="2054"/>
      <c r="L113" s="2054"/>
      <c r="M113" s="2054"/>
      <c r="N113" s="2054"/>
      <c r="O113" s="2054"/>
      <c r="P113" s="2054"/>
      <c r="Q113" s="2054"/>
      <c r="R113" s="2054"/>
      <c r="S113" s="2054"/>
      <c r="T113" s="2054"/>
      <c r="U113" s="2054"/>
      <c r="V113" s="2054"/>
      <c r="W113" s="2054"/>
      <c r="X113" s="2054"/>
      <c r="Y113" s="2054"/>
      <c r="Z113" s="2054"/>
      <c r="AA113" s="2054"/>
      <c r="AB113" s="2054"/>
      <c r="AC113" s="2054"/>
      <c r="AD113" s="2054"/>
    </row>
    <row r="114" spans="3:30" x14ac:dyDescent="0.25">
      <c r="C114" s="2054"/>
      <c r="D114" s="2054"/>
      <c r="E114" s="2054"/>
      <c r="F114" s="2054"/>
      <c r="G114" s="2054"/>
      <c r="H114" s="2054"/>
      <c r="I114" s="2054"/>
      <c r="J114" s="2054"/>
      <c r="K114" s="2054"/>
      <c r="L114" s="2054"/>
      <c r="M114" s="2054"/>
      <c r="N114" s="2054"/>
      <c r="O114" s="2054"/>
      <c r="P114" s="2054"/>
      <c r="Q114" s="2054"/>
      <c r="R114" s="2054"/>
      <c r="S114" s="2054"/>
      <c r="T114" s="2054"/>
      <c r="U114" s="2054"/>
      <c r="V114" s="2054"/>
      <c r="W114" s="2054"/>
      <c r="X114" s="2054"/>
      <c r="Y114" s="2054"/>
      <c r="Z114" s="2054"/>
      <c r="AA114" s="2054"/>
      <c r="AB114" s="2054"/>
      <c r="AC114" s="2054"/>
      <c r="AD114" s="2054"/>
    </row>
    <row r="115" spans="3:30" x14ac:dyDescent="0.25">
      <c r="C115" s="2054"/>
      <c r="D115" s="2054"/>
      <c r="E115" s="2054"/>
      <c r="F115" s="2054"/>
      <c r="G115" s="2054"/>
      <c r="H115" s="2054"/>
      <c r="I115" s="2054"/>
      <c r="J115" s="2054"/>
      <c r="K115" s="2054"/>
      <c r="L115" s="2054"/>
      <c r="M115" s="2054"/>
      <c r="N115" s="2054"/>
      <c r="O115" s="2054"/>
      <c r="P115" s="2054"/>
      <c r="Q115" s="2054"/>
      <c r="R115" s="2054"/>
      <c r="S115" s="2054"/>
      <c r="T115" s="2054"/>
      <c r="U115" s="2054"/>
      <c r="V115" s="2054"/>
      <c r="W115" s="2054"/>
      <c r="X115" s="2054"/>
      <c r="Y115" s="2054"/>
      <c r="Z115" s="2054"/>
      <c r="AA115" s="2054"/>
      <c r="AB115" s="2054"/>
      <c r="AC115" s="2054"/>
      <c r="AD115" s="2054"/>
    </row>
    <row r="116" spans="3:30" x14ac:dyDescent="0.25">
      <c r="C116" s="2054"/>
      <c r="D116" s="2054"/>
      <c r="E116" s="2054"/>
      <c r="F116" s="2054"/>
      <c r="G116" s="2054"/>
      <c r="H116" s="2054"/>
      <c r="I116" s="2054"/>
      <c r="J116" s="2054"/>
      <c r="K116" s="2054"/>
      <c r="L116" s="2054"/>
      <c r="M116" s="2054"/>
      <c r="N116" s="2054"/>
      <c r="O116" s="2054"/>
      <c r="P116" s="2054"/>
      <c r="Q116" s="2054"/>
      <c r="R116" s="2054"/>
      <c r="S116" s="2054"/>
      <c r="T116" s="2054"/>
      <c r="U116" s="2054"/>
      <c r="V116" s="2054"/>
      <c r="W116" s="2054"/>
      <c r="X116" s="2054"/>
      <c r="Y116" s="2054"/>
      <c r="Z116" s="2054"/>
      <c r="AA116" s="2054"/>
      <c r="AB116" s="2054"/>
      <c r="AC116" s="2054"/>
      <c r="AD116" s="2054"/>
    </row>
    <row r="117" spans="3:30" x14ac:dyDescent="0.25">
      <c r="C117" s="2054"/>
      <c r="D117" s="2054"/>
      <c r="E117" s="2054"/>
      <c r="F117" s="2054"/>
      <c r="G117" s="2054"/>
      <c r="H117" s="2054"/>
      <c r="I117" s="2054"/>
      <c r="J117" s="2054"/>
      <c r="K117" s="2054"/>
      <c r="L117" s="2054"/>
      <c r="M117" s="2054"/>
      <c r="N117" s="2054"/>
      <c r="O117" s="2054"/>
      <c r="P117" s="2054"/>
      <c r="Q117" s="2054"/>
      <c r="R117" s="2054"/>
      <c r="S117" s="2054"/>
      <c r="T117" s="2054"/>
      <c r="U117" s="2054"/>
      <c r="V117" s="2054"/>
      <c r="W117" s="2054"/>
      <c r="X117" s="2054"/>
      <c r="Y117" s="2054"/>
      <c r="Z117" s="2054"/>
      <c r="AA117" s="2054"/>
      <c r="AB117" s="2054"/>
      <c r="AC117" s="2054"/>
      <c r="AD117" s="2054"/>
    </row>
    <row r="118" spans="3:30" x14ac:dyDescent="0.25">
      <c r="C118" s="2054"/>
      <c r="D118" s="2054"/>
      <c r="E118" s="2054"/>
      <c r="F118" s="2054"/>
      <c r="G118" s="2054"/>
      <c r="H118" s="2054"/>
      <c r="I118" s="2054"/>
      <c r="J118" s="2054"/>
      <c r="K118" s="2054"/>
      <c r="L118" s="2054"/>
      <c r="M118" s="2054"/>
      <c r="N118" s="2054"/>
      <c r="O118" s="2054"/>
      <c r="P118" s="2054"/>
      <c r="Q118" s="2054"/>
      <c r="R118" s="2054"/>
      <c r="S118" s="2054"/>
      <c r="T118" s="2054"/>
      <c r="U118" s="2054"/>
      <c r="V118" s="2054"/>
      <c r="W118" s="2054"/>
      <c r="X118" s="2054"/>
      <c r="Y118" s="2054"/>
      <c r="Z118" s="2054"/>
      <c r="AA118" s="2054"/>
      <c r="AB118" s="2054"/>
      <c r="AC118" s="2054"/>
      <c r="AD118" s="2054"/>
    </row>
    <row r="119" spans="3:30" x14ac:dyDescent="0.25">
      <c r="C119" s="2054"/>
      <c r="D119" s="2054"/>
      <c r="E119" s="2054"/>
      <c r="F119" s="2054"/>
      <c r="G119" s="2054"/>
      <c r="H119" s="2054"/>
      <c r="I119" s="2054"/>
      <c r="J119" s="2054"/>
      <c r="K119" s="2054"/>
      <c r="L119" s="2054"/>
      <c r="M119" s="2054"/>
      <c r="N119" s="2054"/>
      <c r="O119" s="2054"/>
      <c r="P119" s="2054"/>
      <c r="Q119" s="2054"/>
      <c r="R119" s="2054"/>
      <c r="S119" s="2054"/>
      <c r="T119" s="2054"/>
      <c r="U119" s="2054"/>
      <c r="V119" s="2054"/>
      <c r="W119" s="2054"/>
      <c r="X119" s="2054"/>
      <c r="Y119" s="2054"/>
      <c r="Z119" s="2054"/>
      <c r="AA119" s="2054"/>
      <c r="AB119" s="2054"/>
      <c r="AC119" s="2054"/>
      <c r="AD119" s="2054"/>
    </row>
    <row r="120" spans="3:30" x14ac:dyDescent="0.25">
      <c r="C120" s="2054"/>
      <c r="D120" s="2054"/>
      <c r="E120" s="2054"/>
      <c r="F120" s="2054"/>
      <c r="G120" s="2054"/>
      <c r="H120" s="2054"/>
      <c r="I120" s="2054"/>
      <c r="J120" s="2054"/>
      <c r="K120" s="2054"/>
      <c r="L120" s="2054"/>
      <c r="M120" s="2054"/>
      <c r="N120" s="2054"/>
      <c r="O120" s="2054"/>
      <c r="P120" s="2054"/>
      <c r="Q120" s="2054"/>
      <c r="R120" s="2054"/>
      <c r="S120" s="2054"/>
      <c r="T120" s="2054"/>
      <c r="U120" s="2054"/>
      <c r="V120" s="2054"/>
      <c r="W120" s="2054"/>
      <c r="X120" s="2054"/>
      <c r="Y120" s="2054"/>
      <c r="Z120" s="2054"/>
      <c r="AA120" s="2054"/>
      <c r="AB120" s="2054"/>
      <c r="AC120" s="2054"/>
      <c r="AD120" s="2054"/>
    </row>
    <row r="121" spans="3:30" x14ac:dyDescent="0.25">
      <c r="C121" s="2054"/>
      <c r="D121" s="2054"/>
      <c r="E121" s="2054"/>
      <c r="F121" s="2054"/>
      <c r="G121" s="2054"/>
      <c r="H121" s="2054"/>
      <c r="I121" s="2054"/>
      <c r="J121" s="2054"/>
      <c r="K121" s="2054"/>
      <c r="L121" s="2054"/>
      <c r="M121" s="2054"/>
      <c r="N121" s="2054"/>
      <c r="O121" s="2054"/>
      <c r="P121" s="2054"/>
      <c r="Q121" s="2054"/>
      <c r="R121" s="2054"/>
      <c r="S121" s="2054"/>
      <c r="T121" s="2054"/>
      <c r="U121" s="2054"/>
      <c r="V121" s="2054"/>
      <c r="W121" s="2054"/>
      <c r="X121" s="2054"/>
      <c r="Y121" s="2054"/>
      <c r="Z121" s="2054"/>
      <c r="AA121" s="2054"/>
      <c r="AB121" s="2054"/>
      <c r="AC121" s="2054"/>
      <c r="AD121" s="2054"/>
    </row>
    <row r="122" spans="3:30" x14ac:dyDescent="0.25">
      <c r="C122" s="2054"/>
      <c r="D122" s="2054"/>
      <c r="E122" s="2054"/>
      <c r="F122" s="2054"/>
      <c r="G122" s="2054"/>
      <c r="H122" s="2054"/>
      <c r="I122" s="2054"/>
      <c r="J122" s="2054"/>
      <c r="K122" s="2054"/>
      <c r="L122" s="2054"/>
      <c r="M122" s="2054"/>
      <c r="N122" s="2054"/>
      <c r="O122" s="2054"/>
      <c r="P122" s="2054"/>
      <c r="Q122" s="2054"/>
      <c r="R122" s="2054"/>
      <c r="S122" s="2054"/>
      <c r="T122" s="2054"/>
      <c r="U122" s="2054"/>
      <c r="V122" s="2054"/>
      <c r="W122" s="2054"/>
      <c r="X122" s="2054"/>
      <c r="Y122" s="2054"/>
      <c r="Z122" s="2054"/>
      <c r="AA122" s="2054"/>
      <c r="AB122" s="2054"/>
      <c r="AC122" s="2054"/>
      <c r="AD122" s="2054"/>
    </row>
    <row r="123" spans="3:30" x14ac:dyDescent="0.25">
      <c r="C123" s="2054"/>
      <c r="D123" s="2054"/>
      <c r="E123" s="2054"/>
      <c r="F123" s="2054"/>
      <c r="G123" s="2054"/>
      <c r="H123" s="2054"/>
      <c r="I123" s="2054"/>
      <c r="J123" s="2054"/>
      <c r="K123" s="2054"/>
      <c r="L123" s="2054"/>
      <c r="M123" s="2054"/>
      <c r="N123" s="2054"/>
      <c r="O123" s="2054"/>
      <c r="P123" s="2054"/>
      <c r="Q123" s="2054"/>
      <c r="R123" s="2054"/>
      <c r="S123" s="2054"/>
      <c r="T123" s="2054"/>
      <c r="U123" s="2054"/>
      <c r="V123" s="2054"/>
      <c r="W123" s="2054"/>
      <c r="X123" s="2054"/>
      <c r="Y123" s="2054"/>
      <c r="Z123" s="2054"/>
      <c r="AA123" s="2054"/>
      <c r="AB123" s="2054"/>
      <c r="AC123" s="2054"/>
      <c r="AD123" s="2054"/>
    </row>
    <row r="124" spans="3:30" x14ac:dyDescent="0.25">
      <c r="C124" s="2054"/>
      <c r="D124" s="2054"/>
      <c r="E124" s="2054"/>
      <c r="F124" s="2054"/>
      <c r="G124" s="2054"/>
      <c r="H124" s="2054"/>
      <c r="I124" s="2054"/>
      <c r="J124" s="2054"/>
      <c r="K124" s="2054"/>
      <c r="L124" s="2054"/>
      <c r="M124" s="2054"/>
      <c r="N124" s="2054"/>
      <c r="O124" s="2054"/>
      <c r="P124" s="2054"/>
      <c r="Q124" s="2054"/>
      <c r="R124" s="2054"/>
      <c r="S124" s="2054"/>
      <c r="T124" s="2054"/>
      <c r="U124" s="2054"/>
      <c r="V124" s="2054"/>
      <c r="W124" s="2054"/>
      <c r="X124" s="2054"/>
      <c r="Y124" s="2054"/>
      <c r="Z124" s="2054"/>
      <c r="AA124" s="2054"/>
      <c r="AB124" s="2054"/>
      <c r="AC124" s="2054"/>
      <c r="AD124" s="2054"/>
    </row>
    <row r="125" spans="3:30" x14ac:dyDescent="0.25">
      <c r="C125" s="2054"/>
      <c r="D125" s="2054"/>
      <c r="E125" s="2054"/>
      <c r="F125" s="2054"/>
      <c r="G125" s="2054"/>
      <c r="H125" s="2054"/>
      <c r="I125" s="2054"/>
      <c r="J125" s="2054"/>
      <c r="K125" s="2054"/>
      <c r="L125" s="2054"/>
      <c r="M125" s="2054"/>
      <c r="N125" s="2054"/>
      <c r="O125" s="2054"/>
      <c r="P125" s="2054"/>
      <c r="Q125" s="2054"/>
      <c r="R125" s="2054"/>
      <c r="S125" s="2054"/>
      <c r="T125" s="2054"/>
      <c r="U125" s="2054"/>
      <c r="V125" s="2054"/>
      <c r="W125" s="2054"/>
      <c r="X125" s="2054"/>
      <c r="Y125" s="2054"/>
      <c r="Z125" s="2054"/>
      <c r="AA125" s="2054"/>
      <c r="AB125" s="2054"/>
      <c r="AC125" s="2054"/>
      <c r="AD125" s="2054"/>
    </row>
    <row r="126" spans="3:30" x14ac:dyDescent="0.25">
      <c r="C126" s="2054"/>
      <c r="D126" s="2054"/>
      <c r="E126" s="2054"/>
      <c r="F126" s="2054"/>
      <c r="G126" s="2054"/>
      <c r="H126" s="2054"/>
      <c r="I126" s="2054"/>
      <c r="J126" s="2054"/>
      <c r="K126" s="2054"/>
      <c r="L126" s="2054"/>
      <c r="M126" s="2054"/>
      <c r="N126" s="2054"/>
      <c r="O126" s="2054"/>
      <c r="P126" s="2054"/>
      <c r="Q126" s="2054"/>
      <c r="R126" s="2054"/>
      <c r="S126" s="2054"/>
      <c r="T126" s="2054"/>
      <c r="U126" s="2054"/>
      <c r="V126" s="2054"/>
      <c r="W126" s="2054"/>
      <c r="X126" s="2054"/>
      <c r="Y126" s="2054"/>
      <c r="Z126" s="2054"/>
      <c r="AA126" s="2054"/>
      <c r="AB126" s="2054"/>
      <c r="AC126" s="2054"/>
      <c r="AD126" s="2054"/>
    </row>
    <row r="127" spans="3:30" x14ac:dyDescent="0.25">
      <c r="C127" s="2054"/>
      <c r="D127" s="2054"/>
      <c r="E127" s="2054"/>
      <c r="F127" s="2054"/>
      <c r="G127" s="2054"/>
      <c r="H127" s="2054"/>
      <c r="I127" s="2054"/>
      <c r="J127" s="2054"/>
      <c r="K127" s="2054"/>
      <c r="L127" s="2054"/>
      <c r="M127" s="2054"/>
      <c r="N127" s="2054"/>
      <c r="O127" s="2054"/>
      <c r="P127" s="2054"/>
      <c r="Q127" s="2054"/>
      <c r="R127" s="2054"/>
      <c r="S127" s="2054"/>
      <c r="T127" s="2054"/>
      <c r="U127" s="2054"/>
      <c r="V127" s="2054"/>
      <c r="W127" s="2054"/>
      <c r="X127" s="2054"/>
      <c r="Y127" s="2054"/>
      <c r="Z127" s="2054"/>
      <c r="AA127" s="2054"/>
      <c r="AB127" s="2054"/>
      <c r="AC127" s="2054"/>
      <c r="AD127" s="2054"/>
    </row>
    <row r="128" spans="3:30" x14ac:dyDescent="0.25">
      <c r="C128" s="2054"/>
      <c r="D128" s="2054"/>
      <c r="E128" s="2054"/>
      <c r="F128" s="2054"/>
      <c r="G128" s="2054"/>
      <c r="H128" s="2054"/>
      <c r="I128" s="2054"/>
      <c r="J128" s="2054"/>
      <c r="K128" s="2054"/>
      <c r="L128" s="2054"/>
      <c r="M128" s="2054"/>
      <c r="N128" s="2054"/>
      <c r="O128" s="2054"/>
      <c r="P128" s="2054"/>
      <c r="Q128" s="2054"/>
      <c r="R128" s="2054"/>
      <c r="S128" s="2054"/>
      <c r="T128" s="2054"/>
      <c r="U128" s="2054"/>
      <c r="V128" s="2054"/>
      <c r="W128" s="2054"/>
      <c r="X128" s="2054"/>
      <c r="Y128" s="2054"/>
      <c r="Z128" s="2054"/>
      <c r="AA128" s="2054"/>
      <c r="AB128" s="2054"/>
      <c r="AC128" s="2054"/>
      <c r="AD128" s="2054"/>
    </row>
    <row r="129" spans="3:30" x14ac:dyDescent="0.25">
      <c r="C129" s="2054"/>
      <c r="D129" s="2054"/>
      <c r="E129" s="2054"/>
      <c r="F129" s="2054"/>
      <c r="G129" s="2054"/>
      <c r="H129" s="2054"/>
      <c r="I129" s="2054"/>
      <c r="J129" s="2054"/>
      <c r="K129" s="2054"/>
      <c r="L129" s="2054"/>
      <c r="M129" s="2054"/>
      <c r="N129" s="2054"/>
      <c r="O129" s="2054"/>
      <c r="P129" s="2054"/>
      <c r="Q129" s="2054"/>
      <c r="R129" s="2054"/>
      <c r="S129" s="2054"/>
      <c r="T129" s="2054"/>
      <c r="U129" s="2054"/>
      <c r="V129" s="2054"/>
      <c r="W129" s="2054"/>
      <c r="X129" s="2054"/>
      <c r="Y129" s="2054"/>
      <c r="Z129" s="2054"/>
      <c r="AA129" s="2054"/>
      <c r="AB129" s="2054"/>
      <c r="AC129" s="2054"/>
      <c r="AD129" s="2054"/>
    </row>
    <row r="130" spans="3:30" x14ac:dyDescent="0.25">
      <c r="C130" s="2054"/>
      <c r="D130" s="2054"/>
      <c r="E130" s="2054"/>
      <c r="F130" s="2054"/>
      <c r="G130" s="2054"/>
      <c r="H130" s="2054"/>
      <c r="I130" s="2054"/>
      <c r="J130" s="2054"/>
      <c r="K130" s="2054"/>
      <c r="L130" s="2054"/>
      <c r="M130" s="2054"/>
      <c r="N130" s="2054"/>
      <c r="O130" s="2054"/>
      <c r="P130" s="2054"/>
      <c r="Q130" s="2054"/>
      <c r="R130" s="2054"/>
      <c r="S130" s="2054"/>
      <c r="T130" s="2054"/>
      <c r="U130" s="2054"/>
      <c r="V130" s="2054"/>
      <c r="W130" s="2054"/>
      <c r="X130" s="2054"/>
      <c r="Y130" s="2054"/>
      <c r="Z130" s="2054"/>
      <c r="AA130" s="2054"/>
      <c r="AB130" s="2054"/>
      <c r="AC130" s="2054"/>
      <c r="AD130" s="2054"/>
    </row>
    <row r="131" spans="3:30" x14ac:dyDescent="0.25">
      <c r="C131" s="2054"/>
      <c r="D131" s="2054"/>
      <c r="E131" s="2054"/>
      <c r="F131" s="2054"/>
      <c r="G131" s="2054"/>
      <c r="H131" s="2054"/>
      <c r="I131" s="2054"/>
      <c r="J131" s="2054"/>
      <c r="K131" s="2054"/>
      <c r="L131" s="2054"/>
      <c r="M131" s="2054"/>
      <c r="N131" s="2054"/>
      <c r="O131" s="2054"/>
      <c r="P131" s="2054"/>
      <c r="Q131" s="2054"/>
      <c r="R131" s="2054"/>
      <c r="S131" s="2054"/>
      <c r="T131" s="2054"/>
      <c r="U131" s="2054"/>
      <c r="V131" s="2054"/>
      <c r="W131" s="2054"/>
      <c r="X131" s="2054"/>
      <c r="Y131" s="2054"/>
      <c r="Z131" s="2054"/>
      <c r="AA131" s="2054"/>
      <c r="AB131" s="2054"/>
      <c r="AC131" s="2054"/>
      <c r="AD131" s="2054"/>
    </row>
    <row r="132" spans="3:30" x14ac:dyDescent="0.25">
      <c r="C132" s="2054"/>
      <c r="D132" s="2054"/>
      <c r="E132" s="2054"/>
      <c r="F132" s="2054"/>
      <c r="G132" s="2054"/>
      <c r="H132" s="2054"/>
      <c r="I132" s="2054"/>
      <c r="J132" s="2054"/>
      <c r="K132" s="2054"/>
      <c r="L132" s="2054"/>
      <c r="M132" s="2054"/>
      <c r="N132" s="2054"/>
      <c r="O132" s="2054"/>
      <c r="P132" s="2054"/>
      <c r="Q132" s="2054"/>
      <c r="R132" s="2054"/>
      <c r="S132" s="2054"/>
      <c r="T132" s="2054"/>
      <c r="U132" s="2054"/>
      <c r="V132" s="2054"/>
      <c r="W132" s="2054"/>
      <c r="X132" s="2054"/>
      <c r="Y132" s="2054"/>
      <c r="Z132" s="2054"/>
      <c r="AA132" s="2054"/>
      <c r="AB132" s="2054"/>
      <c r="AC132" s="2054"/>
      <c r="AD132" s="2054"/>
    </row>
    <row r="133" spans="3:30" x14ac:dyDescent="0.25">
      <c r="C133" s="2054"/>
      <c r="D133" s="2054"/>
      <c r="E133" s="2054"/>
      <c r="F133" s="2054"/>
      <c r="G133" s="2054"/>
      <c r="H133" s="2054"/>
      <c r="I133" s="2054"/>
      <c r="J133" s="2054"/>
      <c r="K133" s="2054"/>
      <c r="L133" s="2054"/>
      <c r="M133" s="2054"/>
      <c r="N133" s="2054"/>
      <c r="O133" s="2054"/>
      <c r="P133" s="2054"/>
      <c r="Q133" s="2054"/>
      <c r="R133" s="2054"/>
      <c r="S133" s="2054"/>
      <c r="T133" s="2054"/>
      <c r="U133" s="2054"/>
      <c r="V133" s="2054"/>
      <c r="W133" s="2054"/>
      <c r="X133" s="2054"/>
      <c r="Y133" s="2054"/>
      <c r="Z133" s="2054"/>
      <c r="AA133" s="2054"/>
      <c r="AB133" s="2054"/>
      <c r="AC133" s="2054"/>
      <c r="AD133" s="2054"/>
    </row>
    <row r="134" spans="3:30" x14ac:dyDescent="0.25">
      <c r="C134" s="2054"/>
      <c r="D134" s="2054"/>
      <c r="E134" s="2054"/>
      <c r="F134" s="2054"/>
      <c r="G134" s="2054"/>
      <c r="H134" s="2054"/>
      <c r="I134" s="2054"/>
      <c r="J134" s="2054"/>
      <c r="K134" s="2054"/>
      <c r="L134" s="2054"/>
      <c r="M134" s="2054"/>
      <c r="N134" s="2054"/>
      <c r="O134" s="2054"/>
      <c r="P134" s="2054"/>
      <c r="Q134" s="2054"/>
      <c r="R134" s="2054"/>
      <c r="S134" s="2054"/>
      <c r="T134" s="2054"/>
      <c r="U134" s="2054"/>
      <c r="V134" s="2054"/>
      <c r="W134" s="2054"/>
      <c r="X134" s="2054"/>
      <c r="Y134" s="2054"/>
      <c r="Z134" s="2054"/>
      <c r="AA134" s="2054"/>
      <c r="AB134" s="2054"/>
      <c r="AC134" s="2054"/>
      <c r="AD134" s="2054"/>
    </row>
    <row r="135" spans="3:30" x14ac:dyDescent="0.25">
      <c r="C135" s="2054"/>
      <c r="D135" s="2054"/>
      <c r="E135" s="2054"/>
      <c r="F135" s="2054"/>
      <c r="G135" s="2054"/>
      <c r="H135" s="2054"/>
      <c r="I135" s="2054"/>
      <c r="J135" s="2054"/>
      <c r="K135" s="2054"/>
      <c r="L135" s="2054"/>
      <c r="M135" s="2054"/>
      <c r="N135" s="2054"/>
      <c r="O135" s="2054"/>
      <c r="P135" s="2054"/>
      <c r="Q135" s="2054"/>
      <c r="R135" s="2054"/>
      <c r="S135" s="2054"/>
      <c r="T135" s="2054"/>
      <c r="U135" s="2054"/>
      <c r="V135" s="2054"/>
      <c r="W135" s="2054"/>
      <c r="X135" s="2054"/>
      <c r="Y135" s="2054"/>
      <c r="Z135" s="2054"/>
      <c r="AA135" s="2054"/>
      <c r="AB135" s="2054"/>
      <c r="AC135" s="2054"/>
      <c r="AD135" s="2054"/>
    </row>
  </sheetData>
  <sheetProtection algorithmName="SHA-512" hashValue="IqXSplF7V5u++u5EU4sEyA1IWIt+l3NXd3ncNNh6P6JF4KFikooi+s0tukEs/BBW9IZb52UhnegJBTt/N/vTIg==" saltValue="ZicVFBU9Iw8OObijpHoR+A==" spinCount="100000" sheet="1" objects="1" scenarios="1"/>
  <mergeCells count="20">
    <mergeCell ref="A22:B22"/>
    <mergeCell ref="A20:B20"/>
    <mergeCell ref="A21:B21"/>
    <mergeCell ref="A17:B17"/>
    <mergeCell ref="A6:B6"/>
    <mergeCell ref="A7:B7"/>
    <mergeCell ref="A8:B8"/>
    <mergeCell ref="A13:B13"/>
    <mergeCell ref="A11:B11"/>
    <mergeCell ref="A12:B12"/>
    <mergeCell ref="A14:B14"/>
    <mergeCell ref="A15:B15"/>
    <mergeCell ref="A18:B18"/>
    <mergeCell ref="A19:B19"/>
    <mergeCell ref="A16:B16"/>
    <mergeCell ref="A1:B1"/>
    <mergeCell ref="A3:B3"/>
    <mergeCell ref="A4:B4"/>
    <mergeCell ref="A9:B9"/>
    <mergeCell ref="A10:B10"/>
  </mergeCells>
  <printOptions horizontalCentered="1"/>
  <pageMargins left="0.7" right="0.7" top="0.75" bottom="0.75" header="0.3" footer="0.3"/>
  <pageSetup scale="76" fitToHeight="0" orientation="portrait" r:id="rId1"/>
  <headerFooter>
    <oddHeader>&amp;L&amp;"Times New Roman,Regular"&amp;10
Semi-Annual Child Welfare Report&amp;C&amp;"Times New Roman,Bold"&amp;14ARIZONA DEPARTMENT of CHILD SAFETY&amp;R&amp;"Times New Roman,Regular"&amp;10
July 1, 2021 through December 31, 2021</oddHeader>
    <oddFooter>&amp;C&amp;"Times New Roman,Regular"Page &amp;P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K595"/>
  <sheetViews>
    <sheetView showGridLines="0" zoomScale="85" zoomScaleNormal="85" workbookViewId="0">
      <selection sqref="A1:K1"/>
    </sheetView>
  </sheetViews>
  <sheetFormatPr defaultColWidth="9.140625" defaultRowHeight="15" x14ac:dyDescent="0.25"/>
  <cols>
    <col min="1" max="1" width="5.42578125" style="11" customWidth="1"/>
    <col min="2" max="2" width="18.140625" style="38" customWidth="1"/>
    <col min="3" max="3" width="17.85546875" style="11" customWidth="1"/>
    <col min="4" max="6" width="13.42578125" style="43" customWidth="1"/>
    <col min="7" max="7" width="15.42578125" style="43" customWidth="1"/>
    <col min="8" max="9" width="16.5703125" style="43" customWidth="1"/>
    <col min="10" max="11" width="13.42578125" style="43" customWidth="1"/>
    <col min="12" max="12" width="4.42578125" style="11" customWidth="1"/>
    <col min="13" max="13" width="6" style="11" customWidth="1"/>
    <col min="14" max="16384" width="9.140625" style="11"/>
  </cols>
  <sheetData>
    <row r="1" spans="1:11" s="179" customFormat="1" ht="21.75" thickBot="1" x14ac:dyDescent="0.4">
      <c r="A1" s="2522" t="s">
        <v>751</v>
      </c>
      <c r="B1" s="2522"/>
      <c r="C1" s="2522"/>
      <c r="D1" s="2522"/>
      <c r="E1" s="2522"/>
      <c r="F1" s="2522"/>
      <c r="G1" s="2522"/>
      <c r="H1" s="2522"/>
      <c r="I1" s="2522"/>
      <c r="J1" s="2522"/>
      <c r="K1" s="2523"/>
    </row>
    <row r="2" spans="1:11" ht="15.75" hidden="1" thickBot="1" x14ac:dyDescent="0.3">
      <c r="A2" s="2485" t="s">
        <v>752</v>
      </c>
      <c r="B2" s="2486"/>
      <c r="C2" s="2486"/>
      <c r="D2" s="2486"/>
      <c r="E2" s="2486"/>
      <c r="F2" s="2486"/>
      <c r="G2" s="2486"/>
      <c r="H2" s="2486"/>
      <c r="I2" s="2486"/>
      <c r="J2" s="2486"/>
      <c r="K2" s="2487"/>
    </row>
    <row r="3" spans="1:11" ht="15.75" hidden="1" thickBot="1" x14ac:dyDescent="0.3">
      <c r="A3" s="2498"/>
      <c r="B3" s="2499"/>
      <c r="C3" s="2500"/>
      <c r="D3" s="326" t="s">
        <v>753</v>
      </c>
      <c r="E3" s="325" t="s">
        <v>711</v>
      </c>
      <c r="F3" s="325" t="s">
        <v>712</v>
      </c>
      <c r="G3" s="325" t="s">
        <v>713</v>
      </c>
      <c r="H3" s="325" t="s">
        <v>714</v>
      </c>
      <c r="I3" s="325" t="s">
        <v>754</v>
      </c>
      <c r="J3" s="325" t="s">
        <v>755</v>
      </c>
      <c r="K3" s="189" t="s">
        <v>132</v>
      </c>
    </row>
    <row r="4" spans="1:11" hidden="1" x14ac:dyDescent="0.25">
      <c r="A4" s="2511" t="s">
        <v>756</v>
      </c>
      <c r="B4" s="2512"/>
      <c r="C4" s="2512"/>
      <c r="D4" s="1657"/>
      <c r="E4" s="1658"/>
      <c r="F4" s="1658"/>
      <c r="G4" s="1658"/>
      <c r="H4" s="1658"/>
      <c r="I4" s="1658"/>
      <c r="J4" s="1659"/>
      <c r="K4" s="522">
        <f>SUM(D4:J4)</f>
        <v>0</v>
      </c>
    </row>
    <row r="5" spans="1:11" ht="17.25" hidden="1" x14ac:dyDescent="0.25">
      <c r="A5" s="2479" t="s">
        <v>757</v>
      </c>
      <c r="B5" s="2480"/>
      <c r="C5" s="2480"/>
      <c r="D5" s="1660"/>
      <c r="E5" s="1661"/>
      <c r="F5" s="1661"/>
      <c r="G5" s="1661"/>
      <c r="H5" s="1661"/>
      <c r="I5" s="1661"/>
      <c r="J5" s="1662"/>
      <c r="K5" s="526">
        <f>SUM(D5:J5)</f>
        <v>0</v>
      </c>
    </row>
    <row r="6" spans="1:11" ht="15" hidden="1" customHeight="1" x14ac:dyDescent="0.25">
      <c r="A6" s="2513" t="s">
        <v>758</v>
      </c>
      <c r="B6" s="2514"/>
      <c r="C6" s="2514"/>
      <c r="D6" s="1660"/>
      <c r="E6" s="1661"/>
      <c r="F6" s="1661"/>
      <c r="G6" s="1661"/>
      <c r="H6" s="1661"/>
      <c r="I6" s="1661"/>
      <c r="J6" s="1662"/>
      <c r="K6" s="526">
        <f>SUM(D6:J6)</f>
        <v>0</v>
      </c>
    </row>
    <row r="7" spans="1:11" ht="15.75" hidden="1" thickBot="1" x14ac:dyDescent="0.3">
      <c r="A7" s="2479" t="s">
        <v>759</v>
      </c>
      <c r="B7" s="2480"/>
      <c r="C7" s="2480"/>
      <c r="D7" s="915">
        <f>SUM(D5:D6)</f>
        <v>0</v>
      </c>
      <c r="E7" s="916">
        <f t="shared" ref="E7:J7" si="0">SUM(E5:E6)</f>
        <v>0</v>
      </c>
      <c r="F7" s="916">
        <f t="shared" si="0"/>
        <v>0</v>
      </c>
      <c r="G7" s="916">
        <f t="shared" si="0"/>
        <v>0</v>
      </c>
      <c r="H7" s="916">
        <f t="shared" si="0"/>
        <v>0</v>
      </c>
      <c r="I7" s="916">
        <f t="shared" si="0"/>
        <v>0</v>
      </c>
      <c r="J7" s="917">
        <f t="shared" si="0"/>
        <v>0</v>
      </c>
      <c r="K7" s="530">
        <f>K5+K6</f>
        <v>0</v>
      </c>
    </row>
    <row r="8" spans="1:11" ht="18" hidden="1" customHeight="1" thickBot="1" x14ac:dyDescent="0.3">
      <c r="A8" s="2481" t="s">
        <v>760</v>
      </c>
      <c r="B8" s="2482"/>
      <c r="C8" s="2482"/>
      <c r="D8" s="531">
        <f t="shared" ref="D8:K8" si="1">D4-D7</f>
        <v>0</v>
      </c>
      <c r="E8" s="532">
        <f t="shared" si="1"/>
        <v>0</v>
      </c>
      <c r="F8" s="532">
        <f t="shared" si="1"/>
        <v>0</v>
      </c>
      <c r="G8" s="532">
        <f t="shared" si="1"/>
        <v>0</v>
      </c>
      <c r="H8" s="532">
        <f t="shared" si="1"/>
        <v>0</v>
      </c>
      <c r="I8" s="579">
        <f t="shared" si="1"/>
        <v>0</v>
      </c>
      <c r="J8" s="580">
        <f t="shared" si="1"/>
        <v>0</v>
      </c>
      <c r="K8" s="581">
        <f t="shared" si="1"/>
        <v>0</v>
      </c>
    </row>
    <row r="9" spans="1:11" ht="7.5" hidden="1" customHeight="1" x14ac:dyDescent="0.25">
      <c r="A9" s="146"/>
      <c r="B9" s="147"/>
      <c r="C9" s="147"/>
      <c r="D9" s="143"/>
      <c r="E9" s="143"/>
      <c r="F9" s="143"/>
      <c r="G9" s="143"/>
      <c r="H9" s="143"/>
      <c r="I9" s="143"/>
      <c r="J9" s="143"/>
      <c r="K9" s="144"/>
    </row>
    <row r="10" spans="1:11" ht="15.75" hidden="1" thickBot="1" x14ac:dyDescent="0.3">
      <c r="A10" s="2483" t="s">
        <v>761</v>
      </c>
      <c r="B10" s="2483"/>
      <c r="C10" s="2483"/>
      <c r="D10" s="2483"/>
      <c r="E10" s="2483"/>
      <c r="F10" s="2483"/>
      <c r="G10" s="2483"/>
      <c r="H10" s="2483"/>
      <c r="I10" s="2483"/>
      <c r="J10" s="2483"/>
      <c r="K10" s="2484"/>
    </row>
    <row r="11" spans="1:11" ht="15.75" hidden="1" thickBot="1" x14ac:dyDescent="0.3">
      <c r="A11" s="2485" t="s">
        <v>625</v>
      </c>
      <c r="B11" s="2486"/>
      <c r="C11" s="2486"/>
      <c r="D11" s="2486"/>
      <c r="E11" s="2486"/>
      <c r="F11" s="2486"/>
      <c r="G11" s="2486"/>
      <c r="H11" s="2486"/>
      <c r="I11" s="2486"/>
      <c r="J11" s="2486"/>
      <c r="K11" s="2487"/>
    </row>
    <row r="12" spans="1:11" ht="15.75" hidden="1" thickBot="1" x14ac:dyDescent="0.3">
      <c r="A12" s="2498"/>
      <c r="B12" s="2499"/>
      <c r="C12" s="2500"/>
      <c r="D12" s="187" t="s">
        <v>753</v>
      </c>
      <c r="E12" s="188" t="s">
        <v>711</v>
      </c>
      <c r="F12" s="188" t="s">
        <v>712</v>
      </c>
      <c r="G12" s="188" t="s">
        <v>713</v>
      </c>
      <c r="H12" s="188" t="s">
        <v>714</v>
      </c>
      <c r="I12" s="188" t="s">
        <v>754</v>
      </c>
      <c r="J12" s="188" t="s">
        <v>755</v>
      </c>
      <c r="K12" s="189" t="s">
        <v>132</v>
      </c>
    </row>
    <row r="13" spans="1:11" ht="15" hidden="1" customHeight="1" x14ac:dyDescent="0.25">
      <c r="A13" s="148"/>
      <c r="B13" s="2488" t="s">
        <v>762</v>
      </c>
      <c r="C13" s="2489"/>
      <c r="D13" s="1663"/>
      <c r="E13" s="1663"/>
      <c r="F13" s="1663"/>
      <c r="G13" s="1663"/>
      <c r="H13" s="1663"/>
      <c r="I13" s="1663"/>
      <c r="J13" s="1664"/>
      <c r="K13" s="728">
        <f>SUM(D13:J13)</f>
        <v>0</v>
      </c>
    </row>
    <row r="14" spans="1:11" ht="15" hidden="1" customHeight="1" x14ac:dyDescent="0.25">
      <c r="A14" s="149"/>
      <c r="B14" s="2490" t="s">
        <v>763</v>
      </c>
      <c r="C14" s="2491"/>
      <c r="D14" s="1663"/>
      <c r="E14" s="1663"/>
      <c r="F14" s="1663"/>
      <c r="G14" s="1663"/>
      <c r="H14" s="1663"/>
      <c r="I14" s="1663"/>
      <c r="J14" s="1664"/>
      <c r="K14" s="729">
        <f>SUM(D14:I14)</f>
        <v>0</v>
      </c>
    </row>
    <row r="15" spans="1:11" ht="15" hidden="1" customHeight="1" x14ac:dyDescent="0.25">
      <c r="A15" s="2492" t="s">
        <v>764</v>
      </c>
      <c r="B15" s="2490"/>
      <c r="C15" s="2491"/>
      <c r="D15" s="1663"/>
      <c r="E15" s="1663"/>
      <c r="F15" s="1663"/>
      <c r="G15" s="1663"/>
      <c r="H15" s="1663"/>
      <c r="I15" s="1663"/>
      <c r="J15" s="1664"/>
      <c r="K15" s="729">
        <f>SUM(D15:I15)</f>
        <v>0</v>
      </c>
    </row>
    <row r="16" spans="1:11" ht="15" hidden="1" customHeight="1" x14ac:dyDescent="0.25">
      <c r="A16" s="2492" t="s">
        <v>765</v>
      </c>
      <c r="B16" s="2490"/>
      <c r="C16" s="2491"/>
      <c r="D16" s="1663"/>
      <c r="E16" s="1663"/>
      <c r="F16" s="1663"/>
      <c r="G16" s="1663"/>
      <c r="H16" s="1663"/>
      <c r="I16" s="1663"/>
      <c r="J16" s="1664"/>
      <c r="K16" s="729">
        <f>SUM(D16:J16)</f>
        <v>0</v>
      </c>
    </row>
    <row r="17" spans="1:11" ht="15.75" hidden="1" thickBot="1" x14ac:dyDescent="0.3">
      <c r="A17" s="2493" t="s">
        <v>766</v>
      </c>
      <c r="B17" s="2494"/>
      <c r="C17" s="2495"/>
      <c r="D17" s="1665"/>
      <c r="E17" s="1666"/>
      <c r="F17" s="1666"/>
      <c r="G17" s="1666"/>
      <c r="H17" s="1666"/>
      <c r="I17" s="1666"/>
      <c r="J17" s="1667"/>
      <c r="K17" s="730">
        <f>SUM(D17:J17)</f>
        <v>0</v>
      </c>
    </row>
    <row r="18" spans="1:11" ht="16.5" hidden="1" customHeight="1" thickTop="1" thickBot="1" x14ac:dyDescent="0.3">
      <c r="A18" s="190"/>
      <c r="B18" s="2496" t="s">
        <v>767</v>
      </c>
      <c r="C18" s="2497"/>
      <c r="D18" s="517">
        <f t="shared" ref="D18:K18" si="2">SUM(D13:D17)</f>
        <v>0</v>
      </c>
      <c r="E18" s="518">
        <f t="shared" si="2"/>
        <v>0</v>
      </c>
      <c r="F18" s="518">
        <f t="shared" si="2"/>
        <v>0</v>
      </c>
      <c r="G18" s="518">
        <f t="shared" si="2"/>
        <v>0</v>
      </c>
      <c r="H18" s="518">
        <f t="shared" si="2"/>
        <v>0</v>
      </c>
      <c r="I18" s="518">
        <f t="shared" si="2"/>
        <v>0</v>
      </c>
      <c r="J18" s="727">
        <f t="shared" si="2"/>
        <v>0</v>
      </c>
      <c r="K18" s="731">
        <f t="shared" si="2"/>
        <v>0</v>
      </c>
    </row>
    <row r="19" spans="1:11" ht="7.5" hidden="1" customHeight="1" thickBot="1" x14ac:dyDescent="0.3">
      <c r="A19" s="146"/>
      <c r="B19" s="147"/>
      <c r="C19" s="147"/>
      <c r="D19" s="143"/>
      <c r="E19" s="143"/>
      <c r="F19" s="143"/>
      <c r="G19" s="143"/>
      <c r="H19" s="143"/>
      <c r="I19" s="143"/>
      <c r="J19" s="143"/>
      <c r="K19" s="144"/>
    </row>
    <row r="20" spans="1:11" ht="15.75" hidden="1" thickBot="1" x14ac:dyDescent="0.3">
      <c r="A20" s="2508" t="s">
        <v>768</v>
      </c>
      <c r="B20" s="2509"/>
      <c r="C20" s="2509"/>
      <c r="D20" s="2509"/>
      <c r="E20" s="2509"/>
      <c r="F20" s="2509"/>
      <c r="G20" s="2509"/>
      <c r="H20" s="2509"/>
      <c r="I20" s="2509"/>
      <c r="J20" s="2509"/>
      <c r="K20" s="2510"/>
    </row>
    <row r="21" spans="1:11" ht="15.75" hidden="1" thickBot="1" x14ac:dyDescent="0.3">
      <c r="A21" s="2485" t="s">
        <v>625</v>
      </c>
      <c r="B21" s="2486"/>
      <c r="C21" s="2486"/>
      <c r="D21" s="2486"/>
      <c r="E21" s="2486"/>
      <c r="F21" s="2486"/>
      <c r="G21" s="2486"/>
      <c r="H21" s="2486"/>
      <c r="I21" s="2486"/>
      <c r="J21" s="2486"/>
      <c r="K21" s="2487"/>
    </row>
    <row r="22" spans="1:11" ht="15.75" hidden="1" thickBot="1" x14ac:dyDescent="0.3">
      <c r="A22" s="2501"/>
      <c r="B22" s="2502"/>
      <c r="C22" s="2503"/>
      <c r="D22" s="187" t="s">
        <v>753</v>
      </c>
      <c r="E22" s="188" t="s">
        <v>711</v>
      </c>
      <c r="F22" s="188" t="s">
        <v>712</v>
      </c>
      <c r="G22" s="188" t="s">
        <v>713</v>
      </c>
      <c r="H22" s="188" t="s">
        <v>714</v>
      </c>
      <c r="I22" s="188" t="s">
        <v>754</v>
      </c>
      <c r="J22" s="188" t="s">
        <v>755</v>
      </c>
      <c r="K22" s="189" t="s">
        <v>132</v>
      </c>
    </row>
    <row r="23" spans="1:11" ht="15" hidden="1" customHeight="1" x14ac:dyDescent="0.25">
      <c r="A23" s="1783"/>
      <c r="B23" s="2488" t="s">
        <v>769</v>
      </c>
      <c r="C23" s="2489"/>
      <c r="D23" s="1668"/>
      <c r="E23" s="1669"/>
      <c r="F23" s="1669"/>
      <c r="G23" s="1669"/>
      <c r="H23" s="1669"/>
      <c r="I23" s="1669"/>
      <c r="J23" s="1670"/>
      <c r="K23" s="728">
        <f>SUM(D23:J23)</f>
        <v>0</v>
      </c>
    </row>
    <row r="24" spans="1:11" ht="15" hidden="1" customHeight="1" x14ac:dyDescent="0.25">
      <c r="A24" s="150"/>
      <c r="B24" s="2490" t="s">
        <v>770</v>
      </c>
      <c r="C24" s="2491"/>
      <c r="D24" s="1671"/>
      <c r="E24" s="1663"/>
      <c r="F24" s="1663"/>
      <c r="G24" s="1663"/>
      <c r="H24" s="1663"/>
      <c r="I24" s="1663"/>
      <c r="J24" s="1664"/>
      <c r="K24" s="734">
        <f>SUM(D24:J24)</f>
        <v>0</v>
      </c>
    </row>
    <row r="25" spans="1:11" ht="15" hidden="1" customHeight="1" x14ac:dyDescent="0.25">
      <c r="A25" s="2492" t="s">
        <v>771</v>
      </c>
      <c r="B25" s="2490"/>
      <c r="C25" s="2491"/>
      <c r="D25" s="1671"/>
      <c r="E25" s="1663"/>
      <c r="F25" s="1663"/>
      <c r="G25" s="1663"/>
      <c r="H25" s="1663"/>
      <c r="I25" s="1663"/>
      <c r="J25" s="1664"/>
      <c r="K25" s="734">
        <f>SUM(D25:J25)</f>
        <v>0</v>
      </c>
    </row>
    <row r="26" spans="1:11" ht="15" hidden="1" customHeight="1" x14ac:dyDescent="0.25">
      <c r="A26" s="150"/>
      <c r="B26" s="2490" t="s">
        <v>772</v>
      </c>
      <c r="C26" s="2491"/>
      <c r="D26" s="1671"/>
      <c r="E26" s="1663"/>
      <c r="F26" s="1663"/>
      <c r="G26" s="1663"/>
      <c r="H26" s="1663"/>
      <c r="I26" s="1663"/>
      <c r="J26" s="1664"/>
      <c r="K26" s="734">
        <f>SUM(D26:J26)</f>
        <v>0</v>
      </c>
    </row>
    <row r="27" spans="1:11" ht="15.75" hidden="1" customHeight="1" thickBot="1" x14ac:dyDescent="0.3">
      <c r="A27" s="150"/>
      <c r="B27" s="2490" t="s">
        <v>773</v>
      </c>
      <c r="C27" s="2491"/>
      <c r="D27" s="1672"/>
      <c r="E27" s="1673"/>
      <c r="F27" s="1673"/>
      <c r="G27" s="1673"/>
      <c r="H27" s="1673"/>
      <c r="I27" s="1673"/>
      <c r="J27" s="1674"/>
      <c r="K27" s="730">
        <f>SUM(D27:J27)</f>
        <v>0</v>
      </c>
    </row>
    <row r="28" spans="1:11" ht="16.5" hidden="1" customHeight="1" thickTop="1" thickBot="1" x14ac:dyDescent="0.3">
      <c r="A28" s="1784"/>
      <c r="B28" s="2515" t="s">
        <v>774</v>
      </c>
      <c r="C28" s="2516"/>
      <c r="D28" s="512">
        <f t="shared" ref="D28:K28" si="3">SUM(D23:D27)</f>
        <v>0</v>
      </c>
      <c r="E28" s="513">
        <f t="shared" si="3"/>
        <v>0</v>
      </c>
      <c r="F28" s="513">
        <f t="shared" si="3"/>
        <v>0</v>
      </c>
      <c r="G28" s="513">
        <f t="shared" si="3"/>
        <v>0</v>
      </c>
      <c r="H28" s="513">
        <f t="shared" si="3"/>
        <v>0</v>
      </c>
      <c r="I28" s="513">
        <f t="shared" si="3"/>
        <v>0</v>
      </c>
      <c r="J28" s="513">
        <f t="shared" si="3"/>
        <v>0</v>
      </c>
      <c r="K28" s="514">
        <f t="shared" si="3"/>
        <v>0</v>
      </c>
    </row>
    <row r="29" spans="1:11" ht="7.5" hidden="1" customHeight="1" thickBot="1" x14ac:dyDescent="0.3">
      <c r="A29" s="146"/>
      <c r="B29" s="147"/>
      <c r="C29" s="147"/>
      <c r="D29" s="143"/>
      <c r="E29" s="143"/>
      <c r="F29" s="143"/>
      <c r="G29" s="143"/>
      <c r="H29" s="143"/>
      <c r="I29" s="143"/>
      <c r="J29" s="143"/>
      <c r="K29" s="145"/>
    </row>
    <row r="30" spans="1:11" ht="15.75" hidden="1" thickBot="1" x14ac:dyDescent="0.3">
      <c r="A30" s="2508" t="s">
        <v>775</v>
      </c>
      <c r="B30" s="2509"/>
      <c r="C30" s="2509"/>
      <c r="D30" s="2509"/>
      <c r="E30" s="2509"/>
      <c r="F30" s="2509"/>
      <c r="G30" s="2509"/>
      <c r="H30" s="2509"/>
      <c r="I30" s="2509"/>
      <c r="J30" s="2509"/>
      <c r="K30" s="2510"/>
    </row>
    <row r="31" spans="1:11" ht="15.75" hidden="1" thickBot="1" x14ac:dyDescent="0.3">
      <c r="A31" s="2485" t="s">
        <v>625</v>
      </c>
      <c r="B31" s="2486"/>
      <c r="C31" s="2486"/>
      <c r="D31" s="2486"/>
      <c r="E31" s="2486"/>
      <c r="F31" s="2486"/>
      <c r="G31" s="2486"/>
      <c r="H31" s="2486"/>
      <c r="I31" s="2486"/>
      <c r="J31" s="2486"/>
      <c r="K31" s="2487"/>
    </row>
    <row r="32" spans="1:11" ht="15.75" hidden="1" thickBot="1" x14ac:dyDescent="0.3">
      <c r="A32" s="2501"/>
      <c r="B32" s="2502"/>
      <c r="C32" s="2503"/>
      <c r="D32" s="326" t="s">
        <v>753</v>
      </c>
      <c r="E32" s="325" t="s">
        <v>711</v>
      </c>
      <c r="F32" s="325" t="s">
        <v>712</v>
      </c>
      <c r="G32" s="325" t="s">
        <v>713</v>
      </c>
      <c r="H32" s="325" t="s">
        <v>714</v>
      </c>
      <c r="I32" s="325" t="s">
        <v>754</v>
      </c>
      <c r="J32" s="735" t="s">
        <v>755</v>
      </c>
      <c r="K32" s="738" t="s">
        <v>132</v>
      </c>
    </row>
    <row r="33" spans="1:11" hidden="1" x14ac:dyDescent="0.25">
      <c r="A33" s="2504" t="s">
        <v>776</v>
      </c>
      <c r="B33" s="2505"/>
      <c r="C33" s="2505"/>
      <c r="D33" s="502" t="e">
        <f t="shared" ref="D33:K33" si="4">1-D34</f>
        <v>#DIV/0!</v>
      </c>
      <c r="E33" s="503" t="e">
        <f t="shared" si="4"/>
        <v>#DIV/0!</v>
      </c>
      <c r="F33" s="503" t="e">
        <f t="shared" si="4"/>
        <v>#DIV/0!</v>
      </c>
      <c r="G33" s="503" t="e">
        <f t="shared" si="4"/>
        <v>#DIV/0!</v>
      </c>
      <c r="H33" s="503" t="e">
        <f t="shared" si="4"/>
        <v>#DIV/0!</v>
      </c>
      <c r="I33" s="503" t="e">
        <f t="shared" si="4"/>
        <v>#DIV/0!</v>
      </c>
      <c r="J33" s="736" t="e">
        <f t="shared" si="4"/>
        <v>#DIV/0!</v>
      </c>
      <c r="K33" s="739" t="e">
        <f t="shared" si="4"/>
        <v>#DIV/0!</v>
      </c>
    </row>
    <row r="34" spans="1:11" ht="18" hidden="1" thickBot="1" x14ac:dyDescent="0.3">
      <c r="A34" s="2506" t="s">
        <v>777</v>
      </c>
      <c r="B34" s="2507"/>
      <c r="C34" s="2507"/>
      <c r="D34" s="504" t="e">
        <f t="shared" ref="D34:K34" si="5">D28/D7*2</f>
        <v>#DIV/0!</v>
      </c>
      <c r="E34" s="505" t="e">
        <f t="shared" si="5"/>
        <v>#DIV/0!</v>
      </c>
      <c r="F34" s="505" t="e">
        <f t="shared" si="5"/>
        <v>#DIV/0!</v>
      </c>
      <c r="G34" s="505" t="e">
        <f t="shared" si="5"/>
        <v>#DIV/0!</v>
      </c>
      <c r="H34" s="505" t="e">
        <f t="shared" si="5"/>
        <v>#DIV/0!</v>
      </c>
      <c r="I34" s="505" t="e">
        <f t="shared" si="5"/>
        <v>#DIV/0!</v>
      </c>
      <c r="J34" s="737" t="e">
        <f t="shared" si="5"/>
        <v>#DIV/0!</v>
      </c>
      <c r="K34" s="740" t="e">
        <f t="shared" si="5"/>
        <v>#DIV/0!</v>
      </c>
    </row>
    <row r="35" spans="1:11" ht="15.75" hidden="1" x14ac:dyDescent="0.25">
      <c r="A35" s="2" t="s">
        <v>778</v>
      </c>
      <c r="B35" s="141"/>
      <c r="C35" s="140"/>
      <c r="D35" s="140"/>
      <c r="E35" s="140"/>
      <c r="F35" s="140"/>
      <c r="G35" s="140"/>
      <c r="H35" s="140"/>
      <c r="I35" s="140"/>
      <c r="J35" s="140"/>
      <c r="K35" s="140"/>
    </row>
    <row r="36" spans="1:11" ht="15.75" hidden="1" x14ac:dyDescent="0.25">
      <c r="A36" s="2" t="s">
        <v>779</v>
      </c>
      <c r="B36" s="140"/>
      <c r="C36" s="140"/>
      <c r="D36" s="140"/>
      <c r="E36" s="140"/>
      <c r="F36" s="140"/>
      <c r="G36" s="140"/>
      <c r="H36" s="140"/>
      <c r="I36" s="140"/>
      <c r="J36" s="140"/>
      <c r="K36" s="140"/>
    </row>
    <row r="37" spans="1:11" ht="15.75" hidden="1" x14ac:dyDescent="0.25">
      <c r="A37" s="2" t="s">
        <v>780</v>
      </c>
      <c r="B37" s="140"/>
      <c r="C37" s="140"/>
      <c r="D37" s="140"/>
      <c r="E37" s="140"/>
      <c r="F37" s="140"/>
      <c r="G37" s="140"/>
      <c r="H37" s="140"/>
      <c r="I37" s="140"/>
      <c r="J37" s="140"/>
      <c r="K37" s="140"/>
    </row>
    <row r="38" spans="1:11" hidden="1" x14ac:dyDescent="0.25">
      <c r="A38" s="605" t="s">
        <v>781</v>
      </c>
      <c r="B38" s="140"/>
      <c r="C38" s="140"/>
      <c r="D38" s="140"/>
      <c r="E38" s="140"/>
      <c r="F38" s="140"/>
      <c r="G38" s="140"/>
      <c r="H38" s="140"/>
      <c r="I38" s="140"/>
      <c r="J38" s="140"/>
      <c r="K38" s="140"/>
    </row>
    <row r="39" spans="1:11" ht="9.75" hidden="1" customHeight="1" thickBot="1" x14ac:dyDescent="0.3">
      <c r="A39" s="142"/>
      <c r="B39" s="142"/>
      <c r="C39" s="142"/>
      <c r="D39" s="139"/>
      <c r="E39" s="139"/>
      <c r="F39" s="139"/>
      <c r="G39" s="139"/>
      <c r="H39" s="139"/>
      <c r="I39" s="139"/>
      <c r="J39" s="139"/>
      <c r="K39" s="142"/>
    </row>
    <row r="40" spans="1:11" ht="15.75" thickBot="1" x14ac:dyDescent="0.3">
      <c r="A40" s="2508" t="s">
        <v>782</v>
      </c>
      <c r="B40" s="2509"/>
      <c r="C40" s="2509"/>
      <c r="D40" s="2509"/>
      <c r="E40" s="2509"/>
      <c r="F40" s="2509"/>
      <c r="G40" s="2509"/>
      <c r="H40" s="2509"/>
      <c r="I40" s="2509"/>
      <c r="J40" s="2509"/>
      <c r="K40" s="2510"/>
    </row>
    <row r="41" spans="1:11" ht="15.75" thickBot="1" x14ac:dyDescent="0.3">
      <c r="A41" s="2485" t="s">
        <v>1045</v>
      </c>
      <c r="B41" s="2486"/>
      <c r="C41" s="2486"/>
      <c r="D41" s="2486"/>
      <c r="E41" s="2486"/>
      <c r="F41" s="2486"/>
      <c r="G41" s="2486"/>
      <c r="H41" s="2486"/>
      <c r="I41" s="2486"/>
      <c r="J41" s="2486"/>
      <c r="K41" s="2487"/>
    </row>
    <row r="42" spans="1:11" ht="18" thickBot="1" x14ac:dyDescent="0.3">
      <c r="A42" s="2498"/>
      <c r="B42" s="2499"/>
      <c r="C42" s="2500"/>
      <c r="D42" s="326" t="s">
        <v>753</v>
      </c>
      <c r="E42" s="325" t="s">
        <v>711</v>
      </c>
      <c r="F42" s="325" t="s">
        <v>712</v>
      </c>
      <c r="G42" s="325" t="s">
        <v>713</v>
      </c>
      <c r="H42" s="325" t="s">
        <v>714</v>
      </c>
      <c r="I42" s="325" t="s">
        <v>788</v>
      </c>
      <c r="J42" s="735" t="s">
        <v>755</v>
      </c>
      <c r="K42" s="745" t="s">
        <v>132</v>
      </c>
    </row>
    <row r="43" spans="1:11" x14ac:dyDescent="0.25">
      <c r="A43" s="2511" t="s">
        <v>756</v>
      </c>
      <c r="B43" s="2512"/>
      <c r="C43" s="2512"/>
      <c r="D43" s="519">
        <v>345</v>
      </c>
      <c r="E43" s="520">
        <v>337</v>
      </c>
      <c r="F43" s="520">
        <v>113</v>
      </c>
      <c r="G43" s="520">
        <v>116</v>
      </c>
      <c r="H43" s="520">
        <v>379</v>
      </c>
      <c r="I43" s="520">
        <v>90</v>
      </c>
      <c r="J43" s="1904">
        <v>26</v>
      </c>
      <c r="K43" s="746">
        <f>SUM(D43:J43)</f>
        <v>1406</v>
      </c>
    </row>
    <row r="44" spans="1:11" ht="17.25" x14ac:dyDescent="0.25">
      <c r="A44" s="2479" t="s">
        <v>757</v>
      </c>
      <c r="B44" s="2480"/>
      <c r="C44" s="2480"/>
      <c r="D44" s="523">
        <v>233</v>
      </c>
      <c r="E44" s="524">
        <v>270</v>
      </c>
      <c r="F44" s="524">
        <v>89</v>
      </c>
      <c r="G44" s="524">
        <v>72</v>
      </c>
      <c r="H44" s="524">
        <v>297</v>
      </c>
      <c r="I44" s="524">
        <v>97</v>
      </c>
      <c r="J44" s="787">
        <v>31</v>
      </c>
      <c r="K44" s="1907">
        <f>SUM(D44:J44)</f>
        <v>1089</v>
      </c>
    </row>
    <row r="45" spans="1:11" x14ac:dyDescent="0.25">
      <c r="A45" s="2513" t="s">
        <v>758</v>
      </c>
      <c r="B45" s="2514"/>
      <c r="C45" s="2514"/>
      <c r="D45" s="523">
        <v>69</v>
      </c>
      <c r="E45" s="524">
        <v>52</v>
      </c>
      <c r="F45" s="524">
        <v>18</v>
      </c>
      <c r="G45" s="524">
        <v>12</v>
      </c>
      <c r="H45" s="524">
        <v>52</v>
      </c>
      <c r="I45" s="524">
        <v>8</v>
      </c>
      <c r="J45" s="787">
        <v>4</v>
      </c>
      <c r="K45" s="1907">
        <f>SUM(D45:J45)</f>
        <v>215</v>
      </c>
    </row>
    <row r="46" spans="1:11" ht="15.75" thickBot="1" x14ac:dyDescent="0.3">
      <c r="A46" s="2479" t="s">
        <v>759</v>
      </c>
      <c r="B46" s="2480"/>
      <c r="C46" s="2480"/>
      <c r="D46" s="1999">
        <f>SUM(D44:D45)</f>
        <v>302</v>
      </c>
      <c r="E46" s="2000">
        <f t="shared" ref="E46:J46" si="6">SUM(E44:E45)</f>
        <v>322</v>
      </c>
      <c r="F46" s="2000">
        <f t="shared" si="6"/>
        <v>107</v>
      </c>
      <c r="G46" s="2000">
        <f t="shared" si="6"/>
        <v>84</v>
      </c>
      <c r="H46" s="2000">
        <f t="shared" si="6"/>
        <v>349</v>
      </c>
      <c r="I46" s="2000">
        <f t="shared" si="6"/>
        <v>105</v>
      </c>
      <c r="J46" s="2036">
        <f t="shared" si="6"/>
        <v>35</v>
      </c>
      <c r="K46" s="2038">
        <f>K44+K45</f>
        <v>1304</v>
      </c>
    </row>
    <row r="47" spans="1:11" ht="16.5" thickTop="1" thickBot="1" x14ac:dyDescent="0.3">
      <c r="A47" s="2481" t="s">
        <v>760</v>
      </c>
      <c r="B47" s="2482"/>
      <c r="C47" s="2482"/>
      <c r="D47" s="2001">
        <f t="shared" ref="D47:K47" si="7">D43-D46</f>
        <v>43</v>
      </c>
      <c r="E47" s="2002">
        <f t="shared" si="7"/>
        <v>15</v>
      </c>
      <c r="F47" s="2002">
        <f t="shared" si="7"/>
        <v>6</v>
      </c>
      <c r="G47" s="2002">
        <f t="shared" si="7"/>
        <v>32</v>
      </c>
      <c r="H47" s="2002">
        <f t="shared" si="7"/>
        <v>30</v>
      </c>
      <c r="I47" s="2002">
        <f t="shared" si="7"/>
        <v>-15</v>
      </c>
      <c r="J47" s="2037">
        <f t="shared" si="7"/>
        <v>-9</v>
      </c>
      <c r="K47" s="2039">
        <f t="shared" si="7"/>
        <v>102</v>
      </c>
    </row>
    <row r="48" spans="1:11" x14ac:dyDescent="0.25">
      <c r="A48" s="146"/>
      <c r="B48" s="147"/>
      <c r="C48" s="147"/>
      <c r="D48" s="143"/>
      <c r="E48" s="143"/>
      <c r="F48" s="143"/>
      <c r="G48" s="143"/>
      <c r="H48" s="143"/>
      <c r="I48" s="143"/>
      <c r="J48" s="143"/>
      <c r="K48" s="144"/>
    </row>
    <row r="49" spans="1:11" ht="15.75" thickBot="1" x14ac:dyDescent="0.3">
      <c r="A49" s="2483" t="s">
        <v>761</v>
      </c>
      <c r="B49" s="2483"/>
      <c r="C49" s="2483"/>
      <c r="D49" s="2483"/>
      <c r="E49" s="2483"/>
      <c r="F49" s="2483"/>
      <c r="G49" s="2483"/>
      <c r="H49" s="2483"/>
      <c r="I49" s="2483"/>
      <c r="J49" s="2483"/>
      <c r="K49" s="2484"/>
    </row>
    <row r="50" spans="1:11" ht="15.75" thickBot="1" x14ac:dyDescent="0.3">
      <c r="A50" s="2485" t="s">
        <v>1045</v>
      </c>
      <c r="B50" s="2486"/>
      <c r="C50" s="2486"/>
      <c r="D50" s="2486"/>
      <c r="E50" s="2486"/>
      <c r="F50" s="2486"/>
      <c r="G50" s="2486"/>
      <c r="H50" s="2486"/>
      <c r="I50" s="2486"/>
      <c r="J50" s="2486"/>
      <c r="K50" s="2487"/>
    </row>
    <row r="51" spans="1:11" ht="18" thickBot="1" x14ac:dyDescent="0.3">
      <c r="A51" s="2498"/>
      <c r="B51" s="2499"/>
      <c r="C51" s="2500"/>
      <c r="D51" s="187" t="s">
        <v>753</v>
      </c>
      <c r="E51" s="188" t="s">
        <v>711</v>
      </c>
      <c r="F51" s="188" t="s">
        <v>712</v>
      </c>
      <c r="G51" s="188" t="s">
        <v>713</v>
      </c>
      <c r="H51" s="188" t="s">
        <v>714</v>
      </c>
      <c r="I51" s="188" t="s">
        <v>788</v>
      </c>
      <c r="J51" s="741" t="s">
        <v>755</v>
      </c>
      <c r="K51" s="745" t="s">
        <v>132</v>
      </c>
    </row>
    <row r="52" spans="1:11" ht="15" customHeight="1" x14ac:dyDescent="0.25">
      <c r="A52" s="148"/>
      <c r="B52" s="2488" t="s">
        <v>762</v>
      </c>
      <c r="C52" s="2489"/>
      <c r="D52" s="509">
        <v>94</v>
      </c>
      <c r="E52" s="509">
        <v>71</v>
      </c>
      <c r="F52" s="509">
        <v>23</v>
      </c>
      <c r="G52" s="509">
        <v>14</v>
      </c>
      <c r="H52" s="509">
        <v>65</v>
      </c>
      <c r="I52" s="509">
        <v>8</v>
      </c>
      <c r="J52" s="725">
        <v>2</v>
      </c>
      <c r="K52" s="728">
        <f>SUM(D52:J52)</f>
        <v>277</v>
      </c>
    </row>
    <row r="53" spans="1:11" x14ac:dyDescent="0.25">
      <c r="A53" s="149"/>
      <c r="B53" s="2490" t="s">
        <v>763</v>
      </c>
      <c r="C53" s="2491"/>
      <c r="D53" s="509">
        <v>0</v>
      </c>
      <c r="E53" s="509">
        <v>0</v>
      </c>
      <c r="F53" s="509">
        <v>0</v>
      </c>
      <c r="G53" s="509">
        <v>0</v>
      </c>
      <c r="H53" s="509">
        <v>0</v>
      </c>
      <c r="I53" s="509">
        <v>0</v>
      </c>
      <c r="J53" s="725">
        <v>0</v>
      </c>
      <c r="K53" s="729">
        <f>SUM(D53:I53)</f>
        <v>0</v>
      </c>
    </row>
    <row r="54" spans="1:11" ht="15.75" customHeight="1" x14ac:dyDescent="0.25">
      <c r="A54" s="2492" t="s">
        <v>764</v>
      </c>
      <c r="B54" s="2490"/>
      <c r="C54" s="2491"/>
      <c r="D54" s="509">
        <v>1</v>
      </c>
      <c r="E54" s="509">
        <v>0</v>
      </c>
      <c r="F54" s="509">
        <v>0</v>
      </c>
      <c r="G54" s="509">
        <v>0</v>
      </c>
      <c r="H54" s="509">
        <v>2</v>
      </c>
      <c r="I54" s="509">
        <v>0</v>
      </c>
      <c r="J54" s="725">
        <v>1</v>
      </c>
      <c r="K54" s="729">
        <f>SUM(D54:I54)</f>
        <v>3</v>
      </c>
    </row>
    <row r="55" spans="1:11" ht="15.75" customHeight="1" x14ac:dyDescent="0.25">
      <c r="A55" s="2492" t="s">
        <v>765</v>
      </c>
      <c r="B55" s="2490"/>
      <c r="C55" s="2491"/>
      <c r="D55" s="509">
        <v>0</v>
      </c>
      <c r="E55" s="509">
        <v>0</v>
      </c>
      <c r="F55" s="509">
        <v>0</v>
      </c>
      <c r="G55" s="509">
        <v>0</v>
      </c>
      <c r="H55" s="509">
        <v>0</v>
      </c>
      <c r="I55" s="509">
        <v>0</v>
      </c>
      <c r="J55" s="725">
        <v>0</v>
      </c>
      <c r="K55" s="729">
        <f>SUM(D55:J55)</f>
        <v>0</v>
      </c>
    </row>
    <row r="56" spans="1:11" ht="15.75" thickBot="1" x14ac:dyDescent="0.3">
      <c r="A56" s="2493" t="s">
        <v>766</v>
      </c>
      <c r="B56" s="2494"/>
      <c r="C56" s="2495"/>
      <c r="D56" s="515">
        <v>0</v>
      </c>
      <c r="E56" s="516">
        <v>0</v>
      </c>
      <c r="F56" s="516">
        <v>0</v>
      </c>
      <c r="G56" s="516">
        <v>0</v>
      </c>
      <c r="H56" s="516">
        <v>0</v>
      </c>
      <c r="I56" s="516">
        <v>0</v>
      </c>
      <c r="J56" s="726">
        <v>0</v>
      </c>
      <c r="K56" s="730">
        <f>SUM(D56:J56)</f>
        <v>0</v>
      </c>
    </row>
    <row r="57" spans="1:11" ht="16.5" thickTop="1" thickBot="1" x14ac:dyDescent="0.3">
      <c r="A57" s="190"/>
      <c r="B57" s="2496" t="s">
        <v>767</v>
      </c>
      <c r="C57" s="2497"/>
      <c r="D57" s="517">
        <f t="shared" ref="D57:K57" si="8">SUM(D52:D56)</f>
        <v>95</v>
      </c>
      <c r="E57" s="518">
        <f t="shared" si="8"/>
        <v>71</v>
      </c>
      <c r="F57" s="518">
        <f t="shared" si="8"/>
        <v>23</v>
      </c>
      <c r="G57" s="518">
        <f t="shared" si="8"/>
        <v>14</v>
      </c>
      <c r="H57" s="518">
        <f t="shared" si="8"/>
        <v>67</v>
      </c>
      <c r="I57" s="518">
        <f t="shared" si="8"/>
        <v>8</v>
      </c>
      <c r="J57" s="727">
        <f t="shared" si="8"/>
        <v>3</v>
      </c>
      <c r="K57" s="731">
        <f t="shared" si="8"/>
        <v>280</v>
      </c>
    </row>
    <row r="58" spans="1:11" ht="15.75" thickBot="1" x14ac:dyDescent="0.3">
      <c r="A58" s="146"/>
      <c r="B58" s="147"/>
      <c r="C58" s="147"/>
      <c r="D58" s="143"/>
      <c r="E58" s="143"/>
      <c r="F58" s="143"/>
      <c r="G58" s="143"/>
      <c r="H58" s="143"/>
      <c r="I58" s="143"/>
      <c r="J58" s="143"/>
      <c r="K58" s="144"/>
    </row>
    <row r="59" spans="1:11" ht="15" customHeight="1" thickBot="1" x14ac:dyDescent="0.3">
      <c r="A59" s="2508" t="s">
        <v>768</v>
      </c>
      <c r="B59" s="2509"/>
      <c r="C59" s="2509"/>
      <c r="D59" s="2509"/>
      <c r="E59" s="2509"/>
      <c r="F59" s="2509"/>
      <c r="G59" s="2509"/>
      <c r="H59" s="2509"/>
      <c r="I59" s="2509"/>
      <c r="J59" s="2509"/>
      <c r="K59" s="2510"/>
    </row>
    <row r="60" spans="1:11" ht="15" customHeight="1" thickBot="1" x14ac:dyDescent="0.3">
      <c r="A60" s="2485" t="s">
        <v>1045</v>
      </c>
      <c r="B60" s="2486"/>
      <c r="C60" s="2486"/>
      <c r="D60" s="2486"/>
      <c r="E60" s="2486"/>
      <c r="F60" s="2486"/>
      <c r="G60" s="2486"/>
      <c r="H60" s="2486"/>
      <c r="I60" s="2486"/>
      <c r="J60" s="2486"/>
      <c r="K60" s="2487"/>
    </row>
    <row r="61" spans="1:11" ht="19.5" customHeight="1" thickBot="1" x14ac:dyDescent="0.3">
      <c r="A61" s="2501"/>
      <c r="B61" s="2502"/>
      <c r="C61" s="2503"/>
      <c r="D61" s="187" t="s">
        <v>753</v>
      </c>
      <c r="E61" s="188" t="s">
        <v>711</v>
      </c>
      <c r="F61" s="188" t="s">
        <v>712</v>
      </c>
      <c r="G61" s="188" t="s">
        <v>713</v>
      </c>
      <c r="H61" s="188" t="s">
        <v>714</v>
      </c>
      <c r="I61" s="188" t="s">
        <v>788</v>
      </c>
      <c r="J61" s="741" t="s">
        <v>755</v>
      </c>
      <c r="K61" s="745" t="s">
        <v>132</v>
      </c>
    </row>
    <row r="62" spans="1:11" ht="15" customHeight="1" x14ac:dyDescent="0.25">
      <c r="A62" s="1989"/>
      <c r="B62" s="2488" t="s">
        <v>769</v>
      </c>
      <c r="C62" s="2489"/>
      <c r="D62" s="506">
        <v>84</v>
      </c>
      <c r="E62" s="507">
        <v>50</v>
      </c>
      <c r="F62" s="507">
        <v>21</v>
      </c>
      <c r="G62" s="507">
        <v>23</v>
      </c>
      <c r="H62" s="507">
        <v>65</v>
      </c>
      <c r="I62" s="507">
        <v>10</v>
      </c>
      <c r="J62" s="732">
        <v>3</v>
      </c>
      <c r="K62" s="728">
        <f>SUM(D62:J62)</f>
        <v>256</v>
      </c>
    </row>
    <row r="63" spans="1:11" ht="15.75" customHeight="1" x14ac:dyDescent="0.25">
      <c r="A63" s="150"/>
      <c r="B63" s="2490" t="s">
        <v>770</v>
      </c>
      <c r="C63" s="2491"/>
      <c r="D63" s="508">
        <v>5</v>
      </c>
      <c r="E63" s="509">
        <v>5</v>
      </c>
      <c r="F63" s="509">
        <v>0</v>
      </c>
      <c r="G63" s="509">
        <v>2</v>
      </c>
      <c r="H63" s="509">
        <v>6</v>
      </c>
      <c r="I63" s="509">
        <v>0</v>
      </c>
      <c r="J63" s="725">
        <v>0</v>
      </c>
      <c r="K63" s="734">
        <f>SUM(D63:J63)</f>
        <v>18</v>
      </c>
    </row>
    <row r="64" spans="1:11" ht="17.25" customHeight="1" x14ac:dyDescent="0.25">
      <c r="A64" s="2492" t="s">
        <v>771</v>
      </c>
      <c r="B64" s="2490"/>
      <c r="C64" s="2491"/>
      <c r="D64" s="508">
        <v>0</v>
      </c>
      <c r="E64" s="509">
        <v>0</v>
      </c>
      <c r="F64" s="509">
        <v>0</v>
      </c>
      <c r="G64" s="509">
        <v>0</v>
      </c>
      <c r="H64" s="509">
        <v>0</v>
      </c>
      <c r="I64" s="509">
        <v>0</v>
      </c>
      <c r="J64" s="725">
        <v>0</v>
      </c>
      <c r="K64" s="734">
        <f>SUM(D64:J64)</f>
        <v>0</v>
      </c>
    </row>
    <row r="65" spans="1:11" ht="17.25" customHeight="1" x14ac:dyDescent="0.25">
      <c r="A65" s="150"/>
      <c r="B65" s="2490" t="s">
        <v>772</v>
      </c>
      <c r="C65" s="2491"/>
      <c r="D65" s="508">
        <v>0</v>
      </c>
      <c r="E65" s="509">
        <v>0</v>
      </c>
      <c r="F65" s="509">
        <v>0</v>
      </c>
      <c r="G65" s="509">
        <v>0</v>
      </c>
      <c r="H65" s="509">
        <v>0</v>
      </c>
      <c r="I65" s="509">
        <v>0</v>
      </c>
      <c r="J65" s="725">
        <v>0</v>
      </c>
      <c r="K65" s="734">
        <f>SUM(D65:J65)</f>
        <v>0</v>
      </c>
    </row>
    <row r="66" spans="1:11" ht="15.75" thickBot="1" x14ac:dyDescent="0.3">
      <c r="A66" s="150"/>
      <c r="B66" s="2490" t="s">
        <v>773</v>
      </c>
      <c r="C66" s="2491"/>
      <c r="D66" s="510">
        <v>0</v>
      </c>
      <c r="E66" s="511">
        <v>0</v>
      </c>
      <c r="F66" s="511">
        <v>0</v>
      </c>
      <c r="G66" s="511">
        <v>0</v>
      </c>
      <c r="H66" s="511">
        <v>0</v>
      </c>
      <c r="I66" s="511">
        <v>0</v>
      </c>
      <c r="J66" s="733">
        <v>0</v>
      </c>
      <c r="K66" s="730">
        <f>SUM(D66:J66)</f>
        <v>0</v>
      </c>
    </row>
    <row r="67" spans="1:11" ht="16.5" thickTop="1" thickBot="1" x14ac:dyDescent="0.3">
      <c r="A67" s="1990"/>
      <c r="B67" s="2515" t="s">
        <v>774</v>
      </c>
      <c r="C67" s="2516"/>
      <c r="D67" s="512">
        <f t="shared" ref="D67:K67" si="9">SUM(D62:D66)</f>
        <v>89</v>
      </c>
      <c r="E67" s="513">
        <f t="shared" si="9"/>
        <v>55</v>
      </c>
      <c r="F67" s="513">
        <f t="shared" si="9"/>
        <v>21</v>
      </c>
      <c r="G67" s="513">
        <f t="shared" si="9"/>
        <v>25</v>
      </c>
      <c r="H67" s="513">
        <f t="shared" si="9"/>
        <v>71</v>
      </c>
      <c r="I67" s="513">
        <f t="shared" si="9"/>
        <v>10</v>
      </c>
      <c r="J67" s="1909">
        <f t="shared" si="9"/>
        <v>3</v>
      </c>
      <c r="K67" s="1910">
        <f t="shared" si="9"/>
        <v>274</v>
      </c>
    </row>
    <row r="68" spans="1:11" ht="15.75" thickBot="1" x14ac:dyDescent="0.3">
      <c r="A68" s="146"/>
      <c r="B68" s="147"/>
      <c r="C68" s="147"/>
      <c r="D68" s="143"/>
      <c r="E68" s="143"/>
      <c r="F68" s="143"/>
      <c r="G68" s="143"/>
      <c r="H68" s="143"/>
      <c r="I68" s="143"/>
      <c r="J68" s="143"/>
      <c r="K68" s="145"/>
    </row>
    <row r="69" spans="1:11" ht="15" customHeight="1" thickBot="1" x14ac:dyDescent="0.3">
      <c r="A69" s="2508" t="s">
        <v>775</v>
      </c>
      <c r="B69" s="2509"/>
      <c r="C69" s="2509"/>
      <c r="D69" s="2509"/>
      <c r="E69" s="2509"/>
      <c r="F69" s="2509"/>
      <c r="G69" s="2509"/>
      <c r="H69" s="2509"/>
      <c r="I69" s="2509"/>
      <c r="J69" s="2509"/>
      <c r="K69" s="2510"/>
    </row>
    <row r="70" spans="1:11" ht="15" customHeight="1" thickBot="1" x14ac:dyDescent="0.3">
      <c r="A70" s="2485" t="s">
        <v>1045</v>
      </c>
      <c r="B70" s="2486"/>
      <c r="C70" s="2486"/>
      <c r="D70" s="2486"/>
      <c r="E70" s="2486"/>
      <c r="F70" s="2486"/>
      <c r="G70" s="2486"/>
      <c r="H70" s="2486"/>
      <c r="I70" s="2486"/>
      <c r="J70" s="2486"/>
      <c r="K70" s="2487"/>
    </row>
    <row r="71" spans="1:11" ht="18.75" customHeight="1" thickBot="1" x14ac:dyDescent="0.3">
      <c r="A71" s="2501"/>
      <c r="B71" s="2502"/>
      <c r="C71" s="2503"/>
      <c r="D71" s="326" t="s">
        <v>753</v>
      </c>
      <c r="E71" s="325" t="s">
        <v>711</v>
      </c>
      <c r="F71" s="325" t="s">
        <v>712</v>
      </c>
      <c r="G71" s="325" t="s">
        <v>713</v>
      </c>
      <c r="H71" s="325" t="s">
        <v>714</v>
      </c>
      <c r="I71" s="325" t="s">
        <v>788</v>
      </c>
      <c r="J71" s="735" t="s">
        <v>755</v>
      </c>
      <c r="K71" s="738" t="s">
        <v>132</v>
      </c>
    </row>
    <row r="72" spans="1:11" ht="15" customHeight="1" x14ac:dyDescent="0.25">
      <c r="A72" s="2504" t="s">
        <v>776</v>
      </c>
      <c r="B72" s="2505"/>
      <c r="C72" s="2505"/>
      <c r="D72" s="502">
        <f t="shared" ref="D72:K72" si="10">1-D73</f>
        <v>0.41059602649006621</v>
      </c>
      <c r="E72" s="503">
        <f t="shared" si="10"/>
        <v>0.65838509316770188</v>
      </c>
      <c r="F72" s="503">
        <f t="shared" si="10"/>
        <v>0.60747663551401865</v>
      </c>
      <c r="G72" s="503">
        <f t="shared" si="10"/>
        <v>0.40476190476190477</v>
      </c>
      <c r="H72" s="503">
        <f t="shared" si="10"/>
        <v>0.59312320916905437</v>
      </c>
      <c r="I72" s="503">
        <f t="shared" si="10"/>
        <v>0.80952380952380953</v>
      </c>
      <c r="J72" s="736">
        <f t="shared" si="10"/>
        <v>0.82857142857142851</v>
      </c>
      <c r="K72" s="739">
        <f t="shared" si="10"/>
        <v>0.57975460122699385</v>
      </c>
    </row>
    <row r="73" spans="1:11" ht="15.75" customHeight="1" thickBot="1" x14ac:dyDescent="0.3">
      <c r="A73" s="2506" t="s">
        <v>777</v>
      </c>
      <c r="B73" s="2507"/>
      <c r="C73" s="2507"/>
      <c r="D73" s="504">
        <f t="shared" ref="D73:K73" si="11">D67/D46*2</f>
        <v>0.58940397350993379</v>
      </c>
      <c r="E73" s="505">
        <f t="shared" si="11"/>
        <v>0.34161490683229812</v>
      </c>
      <c r="F73" s="505">
        <f t="shared" si="11"/>
        <v>0.3925233644859813</v>
      </c>
      <c r="G73" s="505">
        <f t="shared" si="11"/>
        <v>0.59523809523809523</v>
      </c>
      <c r="H73" s="505">
        <f t="shared" si="11"/>
        <v>0.40687679083094558</v>
      </c>
      <c r="I73" s="505">
        <f t="shared" si="11"/>
        <v>0.19047619047619047</v>
      </c>
      <c r="J73" s="737">
        <f t="shared" si="11"/>
        <v>0.17142857142857143</v>
      </c>
      <c r="K73" s="740">
        <f t="shared" si="11"/>
        <v>0.42024539877300615</v>
      </c>
    </row>
    <row r="74" spans="1:11" ht="15.75" thickBot="1" x14ac:dyDescent="0.3">
      <c r="A74" s="142"/>
      <c r="B74" s="142"/>
      <c r="C74" s="142"/>
      <c r="D74" s="139"/>
      <c r="E74" s="139"/>
      <c r="F74" s="139"/>
      <c r="G74" s="139"/>
      <c r="H74" s="139"/>
      <c r="I74" s="139"/>
      <c r="J74" s="139"/>
      <c r="K74" s="142"/>
    </row>
    <row r="75" spans="1:11" ht="15.75" thickBot="1" x14ac:dyDescent="0.3">
      <c r="A75" s="2508" t="s">
        <v>782</v>
      </c>
      <c r="B75" s="2509"/>
      <c r="C75" s="2509"/>
      <c r="D75" s="2509"/>
      <c r="E75" s="2509"/>
      <c r="F75" s="2509"/>
      <c r="G75" s="2509"/>
      <c r="H75" s="2509"/>
      <c r="I75" s="2509"/>
      <c r="J75" s="2509"/>
      <c r="K75" s="2510"/>
    </row>
    <row r="76" spans="1:11" ht="15.75" thickBot="1" x14ac:dyDescent="0.3">
      <c r="A76" s="2485" t="s">
        <v>1045</v>
      </c>
      <c r="B76" s="2486"/>
      <c r="C76" s="2486"/>
      <c r="D76" s="2486"/>
      <c r="E76" s="2486"/>
      <c r="F76" s="2486"/>
      <c r="G76" s="2486"/>
      <c r="H76" s="2486"/>
      <c r="I76" s="2486"/>
      <c r="J76" s="2486"/>
      <c r="K76" s="2487"/>
    </row>
    <row r="77" spans="1:11" ht="19.5" customHeight="1" thickBot="1" x14ac:dyDescent="0.3">
      <c r="A77" s="2501"/>
      <c r="B77" s="2502"/>
      <c r="C77" s="2503"/>
      <c r="D77" s="187" t="s">
        <v>753</v>
      </c>
      <c r="E77" s="188" t="s">
        <v>711</v>
      </c>
      <c r="F77" s="188" t="s">
        <v>712</v>
      </c>
      <c r="G77" s="188" t="s">
        <v>713</v>
      </c>
      <c r="H77" s="188" t="s">
        <v>714</v>
      </c>
      <c r="I77" s="188" t="s">
        <v>788</v>
      </c>
      <c r="J77" s="741" t="s">
        <v>755</v>
      </c>
      <c r="K77" s="745" t="s">
        <v>132</v>
      </c>
    </row>
    <row r="78" spans="1:11" ht="15.75" customHeight="1" x14ac:dyDescent="0.25">
      <c r="A78" s="2517" t="s">
        <v>756</v>
      </c>
      <c r="B78" s="2518"/>
      <c r="C78" s="2518"/>
      <c r="D78" s="497">
        <v>52</v>
      </c>
      <c r="E78" s="498">
        <v>57</v>
      </c>
      <c r="F78" s="498">
        <v>20</v>
      </c>
      <c r="G78" s="498">
        <v>21</v>
      </c>
      <c r="H78" s="498">
        <v>58</v>
      </c>
      <c r="I78" s="498">
        <v>15</v>
      </c>
      <c r="J78" s="742">
        <v>6</v>
      </c>
      <c r="K78" s="746">
        <f>SUM(D78:J78)</f>
        <v>229</v>
      </c>
    </row>
    <row r="79" spans="1:11" ht="15.75" customHeight="1" x14ac:dyDescent="0.25">
      <c r="A79" s="2479" t="s">
        <v>783</v>
      </c>
      <c r="B79" s="2519"/>
      <c r="C79" s="2519"/>
      <c r="D79" s="499">
        <v>51</v>
      </c>
      <c r="E79" s="500">
        <v>56</v>
      </c>
      <c r="F79" s="500">
        <v>21</v>
      </c>
      <c r="G79" s="500">
        <v>18</v>
      </c>
      <c r="H79" s="500">
        <v>62</v>
      </c>
      <c r="I79" s="500">
        <v>15</v>
      </c>
      <c r="J79" s="743">
        <v>9</v>
      </c>
      <c r="K79" s="729">
        <f>SUM(D79:J79)</f>
        <v>232</v>
      </c>
    </row>
    <row r="80" spans="1:11" ht="15" customHeight="1" thickBot="1" x14ac:dyDescent="0.3">
      <c r="A80" s="2520" t="s">
        <v>760</v>
      </c>
      <c r="B80" s="2521"/>
      <c r="C80" s="2521"/>
      <c r="D80" s="501">
        <v>1</v>
      </c>
      <c r="E80" s="393">
        <v>1</v>
      </c>
      <c r="F80" s="393">
        <v>-1</v>
      </c>
      <c r="G80" s="393">
        <v>3</v>
      </c>
      <c r="H80" s="393">
        <v>-4</v>
      </c>
      <c r="I80" s="393">
        <v>0</v>
      </c>
      <c r="J80" s="1804">
        <v>-3</v>
      </c>
      <c r="K80" s="747">
        <f>SUM(K78-K79)</f>
        <v>-3</v>
      </c>
    </row>
    <row r="81" spans="1:11" ht="9.75" hidden="1" customHeight="1" x14ac:dyDescent="0.25">
      <c r="A81" s="142"/>
      <c r="B81" s="142"/>
      <c r="C81" s="142"/>
      <c r="D81" s="139"/>
      <c r="E81" s="139"/>
      <c r="F81" s="139"/>
      <c r="G81" s="139"/>
      <c r="H81" s="139"/>
      <c r="I81" s="139"/>
      <c r="J81" s="139"/>
      <c r="K81" s="142"/>
    </row>
    <row r="82" spans="1:11" hidden="1" x14ac:dyDescent="0.25">
      <c r="A82" s="4" t="s">
        <v>784</v>
      </c>
      <c r="B82" s="5"/>
      <c r="C82" s="6"/>
      <c r="D82" s="7"/>
      <c r="E82" s="8"/>
      <c r="F82" s="42"/>
      <c r="G82" s="7"/>
      <c r="H82" s="7"/>
      <c r="I82" s="7"/>
      <c r="J82" s="7"/>
      <c r="K82" s="7"/>
    </row>
    <row r="83" spans="1:11" hidden="1" x14ac:dyDescent="0.25">
      <c r="A83" s="4" t="s">
        <v>785</v>
      </c>
      <c r="B83" s="4"/>
      <c r="C83" s="6"/>
      <c r="D83" s="3"/>
      <c r="E83" s="7"/>
      <c r="F83" s="9"/>
      <c r="G83" s="3"/>
      <c r="H83" s="3"/>
      <c r="I83" s="3"/>
      <c r="J83" s="3"/>
      <c r="K83" s="3"/>
    </row>
    <row r="84" spans="1:11" ht="15.75" hidden="1" thickBot="1" x14ac:dyDescent="0.3">
      <c r="A84" s="2485" t="s">
        <v>994</v>
      </c>
      <c r="B84" s="2486"/>
      <c r="C84" s="2486"/>
      <c r="D84" s="2486"/>
      <c r="E84" s="2486"/>
      <c r="F84" s="2486"/>
      <c r="G84" s="2486"/>
      <c r="H84" s="2486"/>
      <c r="I84" s="2486"/>
      <c r="J84" s="2486"/>
      <c r="K84" s="2487"/>
    </row>
    <row r="85" spans="1:11" ht="15.75" hidden="1" thickBot="1" x14ac:dyDescent="0.3">
      <c r="A85" s="2498"/>
      <c r="B85" s="2499"/>
      <c r="C85" s="2500"/>
      <c r="D85" s="326" t="s">
        <v>753</v>
      </c>
      <c r="E85" s="325" t="s">
        <v>711</v>
      </c>
      <c r="F85" s="325" t="s">
        <v>712</v>
      </c>
      <c r="G85" s="325" t="s">
        <v>713</v>
      </c>
      <c r="H85" s="325" t="s">
        <v>714</v>
      </c>
      <c r="I85" s="325" t="s">
        <v>754</v>
      </c>
      <c r="J85" s="735" t="s">
        <v>755</v>
      </c>
      <c r="K85" s="738" t="s">
        <v>132</v>
      </c>
    </row>
    <row r="86" spans="1:11" hidden="1" x14ac:dyDescent="0.25">
      <c r="A86" s="2511" t="s">
        <v>756</v>
      </c>
      <c r="B86" s="2512"/>
      <c r="C86" s="2512"/>
      <c r="D86" s="519">
        <v>345</v>
      </c>
      <c r="E86" s="520">
        <v>337</v>
      </c>
      <c r="F86" s="520">
        <v>113</v>
      </c>
      <c r="G86" s="520">
        <v>116</v>
      </c>
      <c r="H86" s="520">
        <v>379</v>
      </c>
      <c r="I86" s="520">
        <v>90</v>
      </c>
      <c r="J86" s="1904">
        <v>26</v>
      </c>
      <c r="K86" s="746">
        <f>SUM(D86:J86)</f>
        <v>1406</v>
      </c>
    </row>
    <row r="87" spans="1:11" ht="17.25" hidden="1" x14ac:dyDescent="0.25">
      <c r="A87" s="2479" t="s">
        <v>757</v>
      </c>
      <c r="B87" s="2480"/>
      <c r="C87" s="2480"/>
      <c r="D87" s="523">
        <v>215</v>
      </c>
      <c r="E87" s="524">
        <v>248</v>
      </c>
      <c r="F87" s="524">
        <v>90</v>
      </c>
      <c r="G87" s="524">
        <v>82</v>
      </c>
      <c r="H87" s="524">
        <v>246</v>
      </c>
      <c r="I87" s="524">
        <v>98</v>
      </c>
      <c r="J87" s="787">
        <v>30</v>
      </c>
      <c r="K87" s="1907">
        <f>SUM(D87:J87)</f>
        <v>1009</v>
      </c>
    </row>
    <row r="88" spans="1:11" ht="15" hidden="1" customHeight="1" x14ac:dyDescent="0.25">
      <c r="A88" s="2513" t="s">
        <v>758</v>
      </c>
      <c r="B88" s="2514"/>
      <c r="C88" s="2514"/>
      <c r="D88" s="523">
        <v>105</v>
      </c>
      <c r="E88" s="524">
        <v>68</v>
      </c>
      <c r="F88" s="524">
        <v>20</v>
      </c>
      <c r="G88" s="524">
        <v>24</v>
      </c>
      <c r="H88" s="524">
        <v>121</v>
      </c>
      <c r="I88" s="524">
        <v>5</v>
      </c>
      <c r="J88" s="787">
        <v>2</v>
      </c>
      <c r="K88" s="1907">
        <f>SUM(D88:J88)</f>
        <v>345</v>
      </c>
    </row>
    <row r="89" spans="1:11" hidden="1" x14ac:dyDescent="0.25">
      <c r="A89" s="2479" t="s">
        <v>759</v>
      </c>
      <c r="B89" s="2480"/>
      <c r="C89" s="2480"/>
      <c r="D89" s="1900">
        <f>SUM(D87:D88)</f>
        <v>320</v>
      </c>
      <c r="E89" s="1899">
        <f t="shared" ref="E89:J89" si="12">SUM(E87:E88)</f>
        <v>316</v>
      </c>
      <c r="F89" s="1899">
        <f t="shared" si="12"/>
        <v>110</v>
      </c>
      <c r="G89" s="1899">
        <f t="shared" si="12"/>
        <v>106</v>
      </c>
      <c r="H89" s="1899">
        <f t="shared" si="12"/>
        <v>367</v>
      </c>
      <c r="I89" s="1899">
        <f t="shared" si="12"/>
        <v>103</v>
      </c>
      <c r="J89" s="1905">
        <f t="shared" si="12"/>
        <v>32</v>
      </c>
      <c r="K89" s="1907">
        <f>K87+K88</f>
        <v>1354</v>
      </c>
    </row>
    <row r="90" spans="1:11" ht="18" hidden="1" customHeight="1" thickBot="1" x14ac:dyDescent="0.3">
      <c r="A90" s="2481" t="s">
        <v>760</v>
      </c>
      <c r="B90" s="2482"/>
      <c r="C90" s="2482"/>
      <c r="D90" s="1901">
        <f t="shared" ref="D90:K90" si="13">D86-D89</f>
        <v>25</v>
      </c>
      <c r="E90" s="1902">
        <f t="shared" si="13"/>
        <v>21</v>
      </c>
      <c r="F90" s="1902">
        <f t="shared" si="13"/>
        <v>3</v>
      </c>
      <c r="G90" s="1902">
        <f t="shared" si="13"/>
        <v>10</v>
      </c>
      <c r="H90" s="1902">
        <f t="shared" si="13"/>
        <v>12</v>
      </c>
      <c r="I90" s="1903">
        <f t="shared" si="13"/>
        <v>-13</v>
      </c>
      <c r="J90" s="1906">
        <f t="shared" si="13"/>
        <v>-6</v>
      </c>
      <c r="K90" s="1908">
        <f t="shared" si="13"/>
        <v>52</v>
      </c>
    </row>
    <row r="91" spans="1:11" ht="7.5" hidden="1" customHeight="1" x14ac:dyDescent="0.25">
      <c r="A91" s="146"/>
      <c r="B91" s="147"/>
      <c r="C91" s="147"/>
      <c r="D91" s="143"/>
      <c r="E91" s="143"/>
      <c r="F91" s="143"/>
      <c r="G91" s="143"/>
      <c r="H91" s="143"/>
      <c r="I91" s="143"/>
      <c r="J91" s="143"/>
      <c r="K91" s="144"/>
    </row>
    <row r="92" spans="1:11" ht="15.75" hidden="1" thickBot="1" x14ac:dyDescent="0.3">
      <c r="A92" s="2483" t="s">
        <v>761</v>
      </c>
      <c r="B92" s="2483"/>
      <c r="C92" s="2483"/>
      <c r="D92" s="2483"/>
      <c r="E92" s="2483"/>
      <c r="F92" s="2483"/>
      <c r="G92" s="2483"/>
      <c r="H92" s="2483"/>
      <c r="I92" s="2483"/>
      <c r="J92" s="2483"/>
      <c r="K92" s="2484"/>
    </row>
    <row r="93" spans="1:11" ht="15.75" hidden="1" thickBot="1" x14ac:dyDescent="0.3">
      <c r="A93" s="2485" t="s">
        <v>992</v>
      </c>
      <c r="B93" s="2486"/>
      <c r="C93" s="2486"/>
      <c r="D93" s="2486"/>
      <c r="E93" s="2486"/>
      <c r="F93" s="2486"/>
      <c r="G93" s="2486"/>
      <c r="H93" s="2486"/>
      <c r="I93" s="2486"/>
      <c r="J93" s="2486"/>
      <c r="K93" s="2487"/>
    </row>
    <row r="94" spans="1:11" ht="15.75" hidden="1" thickBot="1" x14ac:dyDescent="0.3">
      <c r="A94" s="2498"/>
      <c r="B94" s="2499"/>
      <c r="C94" s="2500"/>
      <c r="D94" s="187" t="s">
        <v>753</v>
      </c>
      <c r="E94" s="188" t="s">
        <v>711</v>
      </c>
      <c r="F94" s="188" t="s">
        <v>712</v>
      </c>
      <c r="G94" s="188" t="s">
        <v>713</v>
      </c>
      <c r="H94" s="188" t="s">
        <v>714</v>
      </c>
      <c r="I94" s="188" t="s">
        <v>754</v>
      </c>
      <c r="J94" s="741" t="s">
        <v>755</v>
      </c>
      <c r="K94" s="745" t="s">
        <v>132</v>
      </c>
    </row>
    <row r="95" spans="1:11" ht="15" hidden="1" customHeight="1" x14ac:dyDescent="0.25">
      <c r="A95" s="148"/>
      <c r="B95" s="2488" t="s">
        <v>762</v>
      </c>
      <c r="C95" s="2489"/>
      <c r="D95" s="509">
        <v>126</v>
      </c>
      <c r="E95" s="509">
        <v>69</v>
      </c>
      <c r="F95" s="509">
        <v>21</v>
      </c>
      <c r="G95" s="509">
        <v>25</v>
      </c>
      <c r="H95" s="509">
        <v>136</v>
      </c>
      <c r="I95" s="509">
        <v>7</v>
      </c>
      <c r="J95" s="725">
        <v>3</v>
      </c>
      <c r="K95" s="728">
        <f>SUM(D95:J95)</f>
        <v>387</v>
      </c>
    </row>
    <row r="96" spans="1:11" ht="15" hidden="1" customHeight="1" x14ac:dyDescent="0.25">
      <c r="A96" s="149"/>
      <c r="B96" s="2490" t="s">
        <v>763</v>
      </c>
      <c r="C96" s="2491"/>
      <c r="D96" s="509">
        <v>0</v>
      </c>
      <c r="E96" s="509">
        <v>0</v>
      </c>
      <c r="F96" s="509">
        <v>0</v>
      </c>
      <c r="G96" s="509">
        <v>0</v>
      </c>
      <c r="H96" s="509">
        <v>0</v>
      </c>
      <c r="I96" s="509">
        <v>0</v>
      </c>
      <c r="J96" s="725">
        <v>0</v>
      </c>
      <c r="K96" s="729">
        <f>SUM(D96:J96)</f>
        <v>0</v>
      </c>
    </row>
    <row r="97" spans="1:11" ht="15" hidden="1" customHeight="1" x14ac:dyDescent="0.25">
      <c r="A97" s="2492" t="s">
        <v>764</v>
      </c>
      <c r="B97" s="2490"/>
      <c r="C97" s="2491"/>
      <c r="D97" s="509">
        <v>0</v>
      </c>
      <c r="E97" s="509">
        <v>0</v>
      </c>
      <c r="F97" s="509">
        <v>0</v>
      </c>
      <c r="G97" s="509">
        <v>0</v>
      </c>
      <c r="H97" s="509">
        <v>5</v>
      </c>
      <c r="I97" s="509">
        <v>0</v>
      </c>
      <c r="J97" s="725">
        <v>0</v>
      </c>
      <c r="K97" s="729">
        <f>SUM(D97:J97)</f>
        <v>5</v>
      </c>
    </row>
    <row r="98" spans="1:11" ht="15" hidden="1" customHeight="1" x14ac:dyDescent="0.25">
      <c r="A98" s="2492" t="s">
        <v>765</v>
      </c>
      <c r="B98" s="2490"/>
      <c r="C98" s="2491"/>
      <c r="D98" s="509">
        <v>0</v>
      </c>
      <c r="E98" s="509">
        <v>0</v>
      </c>
      <c r="F98" s="509">
        <v>0</v>
      </c>
      <c r="G98" s="509">
        <v>0</v>
      </c>
      <c r="H98" s="509">
        <v>0</v>
      </c>
      <c r="I98" s="509">
        <v>0</v>
      </c>
      <c r="J98" s="725">
        <v>0</v>
      </c>
      <c r="K98" s="729">
        <f>SUM(D98:J98)</f>
        <v>0</v>
      </c>
    </row>
    <row r="99" spans="1:11" ht="15.75" hidden="1" thickBot="1" x14ac:dyDescent="0.3">
      <c r="A99" s="2493" t="s">
        <v>766</v>
      </c>
      <c r="B99" s="2494"/>
      <c r="C99" s="2495"/>
      <c r="D99" s="515">
        <v>0</v>
      </c>
      <c r="E99" s="516">
        <v>0</v>
      </c>
      <c r="F99" s="516">
        <v>0</v>
      </c>
      <c r="G99" s="516">
        <v>0</v>
      </c>
      <c r="H99" s="516">
        <v>0</v>
      </c>
      <c r="I99" s="516">
        <v>0</v>
      </c>
      <c r="J99" s="726">
        <v>0</v>
      </c>
      <c r="K99" s="730">
        <f>SUM(D99:J99)</f>
        <v>0</v>
      </c>
    </row>
    <row r="100" spans="1:11" ht="16.5" hidden="1" customHeight="1" thickTop="1" thickBot="1" x14ac:dyDescent="0.3">
      <c r="A100" s="190"/>
      <c r="B100" s="2496" t="s">
        <v>767</v>
      </c>
      <c r="C100" s="2497"/>
      <c r="D100" s="517">
        <f t="shared" ref="D100:K100" si="14">SUM(D95:D99)</f>
        <v>126</v>
      </c>
      <c r="E100" s="518">
        <f t="shared" si="14"/>
        <v>69</v>
      </c>
      <c r="F100" s="518">
        <f t="shared" si="14"/>
        <v>21</v>
      </c>
      <c r="G100" s="518">
        <f t="shared" si="14"/>
        <v>25</v>
      </c>
      <c r="H100" s="518">
        <f t="shared" si="14"/>
        <v>141</v>
      </c>
      <c r="I100" s="518">
        <f t="shared" si="14"/>
        <v>7</v>
      </c>
      <c r="J100" s="727">
        <f t="shared" si="14"/>
        <v>3</v>
      </c>
      <c r="K100" s="731">
        <f t="shared" si="14"/>
        <v>392</v>
      </c>
    </row>
    <row r="101" spans="1:11" ht="7.5" hidden="1" customHeight="1" thickBot="1" x14ac:dyDescent="0.3">
      <c r="A101" s="146"/>
      <c r="B101" s="147"/>
      <c r="C101" s="147"/>
      <c r="D101" s="143"/>
      <c r="E101" s="143"/>
      <c r="F101" s="143"/>
      <c r="G101" s="143"/>
      <c r="H101" s="143"/>
      <c r="I101" s="143"/>
      <c r="J101" s="143"/>
      <c r="K101" s="144"/>
    </row>
    <row r="102" spans="1:11" ht="15.75" hidden="1" thickBot="1" x14ac:dyDescent="0.3">
      <c r="A102" s="2508" t="s">
        <v>768</v>
      </c>
      <c r="B102" s="2509"/>
      <c r="C102" s="2509"/>
      <c r="D102" s="2509"/>
      <c r="E102" s="2509"/>
      <c r="F102" s="2509"/>
      <c r="G102" s="2509"/>
      <c r="H102" s="2509"/>
      <c r="I102" s="2509"/>
      <c r="J102" s="2509"/>
      <c r="K102" s="2510"/>
    </row>
    <row r="103" spans="1:11" ht="15.75" hidden="1" thickBot="1" x14ac:dyDescent="0.3">
      <c r="A103" s="2485" t="s">
        <v>992</v>
      </c>
      <c r="B103" s="2486"/>
      <c r="C103" s="2486"/>
      <c r="D103" s="2486"/>
      <c r="E103" s="2486"/>
      <c r="F103" s="2486"/>
      <c r="G103" s="2486"/>
      <c r="H103" s="2486"/>
      <c r="I103" s="2486"/>
      <c r="J103" s="2486"/>
      <c r="K103" s="2487"/>
    </row>
    <row r="104" spans="1:11" ht="15.75" hidden="1" thickBot="1" x14ac:dyDescent="0.3">
      <c r="A104" s="2501"/>
      <c r="B104" s="2502"/>
      <c r="C104" s="2503"/>
      <c r="D104" s="187" t="s">
        <v>753</v>
      </c>
      <c r="E104" s="188" t="s">
        <v>711</v>
      </c>
      <c r="F104" s="188" t="s">
        <v>712</v>
      </c>
      <c r="G104" s="188" t="s">
        <v>713</v>
      </c>
      <c r="H104" s="188" t="s">
        <v>714</v>
      </c>
      <c r="I104" s="188" t="s">
        <v>754</v>
      </c>
      <c r="J104" s="741" t="s">
        <v>755</v>
      </c>
      <c r="K104" s="745" t="s">
        <v>132</v>
      </c>
    </row>
    <row r="105" spans="1:11" ht="15" hidden="1" customHeight="1" x14ac:dyDescent="0.25">
      <c r="A105" s="1809"/>
      <c r="B105" s="2488" t="s">
        <v>769</v>
      </c>
      <c r="C105" s="2489"/>
      <c r="D105" s="506">
        <v>89</v>
      </c>
      <c r="E105" s="507">
        <v>43</v>
      </c>
      <c r="F105" s="507">
        <v>27</v>
      </c>
      <c r="G105" s="507">
        <v>27</v>
      </c>
      <c r="H105" s="507">
        <v>68</v>
      </c>
      <c r="I105" s="507">
        <v>6</v>
      </c>
      <c r="J105" s="732">
        <v>6</v>
      </c>
      <c r="K105" s="728">
        <f>SUM(D105:J105)</f>
        <v>266</v>
      </c>
    </row>
    <row r="106" spans="1:11" ht="15" hidden="1" customHeight="1" x14ac:dyDescent="0.25">
      <c r="A106" s="150"/>
      <c r="B106" s="2490" t="s">
        <v>770</v>
      </c>
      <c r="C106" s="2491"/>
      <c r="D106" s="508">
        <v>2</v>
      </c>
      <c r="E106" s="509">
        <v>3</v>
      </c>
      <c r="F106" s="509">
        <v>1</v>
      </c>
      <c r="G106" s="509">
        <v>1</v>
      </c>
      <c r="H106" s="509">
        <v>5</v>
      </c>
      <c r="I106" s="509">
        <v>0</v>
      </c>
      <c r="J106" s="725">
        <v>0</v>
      </c>
      <c r="K106" s="734">
        <f>SUM(D106:J106)</f>
        <v>12</v>
      </c>
    </row>
    <row r="107" spans="1:11" ht="15" hidden="1" customHeight="1" x14ac:dyDescent="0.25">
      <c r="A107" s="2492" t="s">
        <v>771</v>
      </c>
      <c r="B107" s="2490"/>
      <c r="C107" s="2491"/>
      <c r="D107" s="508">
        <v>0</v>
      </c>
      <c r="E107" s="509">
        <v>0</v>
      </c>
      <c r="F107" s="509">
        <v>0</v>
      </c>
      <c r="G107" s="509">
        <v>0</v>
      </c>
      <c r="H107" s="509">
        <v>0</v>
      </c>
      <c r="I107" s="509">
        <v>0</v>
      </c>
      <c r="J107" s="725">
        <v>0</v>
      </c>
      <c r="K107" s="734">
        <f>SUM(D107:J107)</f>
        <v>0</v>
      </c>
    </row>
    <row r="108" spans="1:11" ht="15" hidden="1" customHeight="1" x14ac:dyDescent="0.25">
      <c r="A108" s="150"/>
      <c r="B108" s="2490" t="s">
        <v>772</v>
      </c>
      <c r="C108" s="2491"/>
      <c r="D108" s="508">
        <v>0</v>
      </c>
      <c r="E108" s="509">
        <v>0</v>
      </c>
      <c r="F108" s="509">
        <v>0</v>
      </c>
      <c r="G108" s="509">
        <v>0</v>
      </c>
      <c r="H108" s="509">
        <v>0</v>
      </c>
      <c r="I108" s="509">
        <v>0</v>
      </c>
      <c r="J108" s="725">
        <v>0</v>
      </c>
      <c r="K108" s="734">
        <f>SUM(D108:J108)</f>
        <v>0</v>
      </c>
    </row>
    <row r="109" spans="1:11" ht="15.75" hidden="1" customHeight="1" thickBot="1" x14ac:dyDescent="0.3">
      <c r="A109" s="150"/>
      <c r="B109" s="2490" t="s">
        <v>773</v>
      </c>
      <c r="C109" s="2491"/>
      <c r="D109" s="510">
        <v>0</v>
      </c>
      <c r="E109" s="511">
        <v>0</v>
      </c>
      <c r="F109" s="511">
        <v>0</v>
      </c>
      <c r="G109" s="511">
        <v>0</v>
      </c>
      <c r="H109" s="511">
        <v>0</v>
      </c>
      <c r="I109" s="511">
        <v>0</v>
      </c>
      <c r="J109" s="733">
        <v>0</v>
      </c>
      <c r="K109" s="730">
        <f>SUM(D109:J109)</f>
        <v>0</v>
      </c>
    </row>
    <row r="110" spans="1:11" ht="16.5" hidden="1" customHeight="1" thickTop="1" thickBot="1" x14ac:dyDescent="0.3">
      <c r="A110" s="1810"/>
      <c r="B110" s="2515" t="s">
        <v>774</v>
      </c>
      <c r="C110" s="2516"/>
      <c r="D110" s="512">
        <f t="shared" ref="D110:K110" si="15">SUM(D105:D109)</f>
        <v>91</v>
      </c>
      <c r="E110" s="513">
        <f t="shared" si="15"/>
        <v>46</v>
      </c>
      <c r="F110" s="513">
        <f t="shared" si="15"/>
        <v>28</v>
      </c>
      <c r="G110" s="513">
        <f t="shared" si="15"/>
        <v>28</v>
      </c>
      <c r="H110" s="513">
        <f t="shared" si="15"/>
        <v>73</v>
      </c>
      <c r="I110" s="513">
        <f t="shared" si="15"/>
        <v>6</v>
      </c>
      <c r="J110" s="1909">
        <f t="shared" si="15"/>
        <v>6</v>
      </c>
      <c r="K110" s="1910">
        <f t="shared" si="15"/>
        <v>278</v>
      </c>
    </row>
    <row r="111" spans="1:11" ht="7.5" hidden="1" customHeight="1" thickBot="1" x14ac:dyDescent="0.3">
      <c r="A111" s="146"/>
      <c r="B111" s="147"/>
      <c r="C111" s="147"/>
      <c r="D111" s="143"/>
      <c r="E111" s="143"/>
      <c r="F111" s="143"/>
      <c r="G111" s="143"/>
      <c r="H111" s="143"/>
      <c r="I111" s="143"/>
      <c r="J111" s="143"/>
      <c r="K111" s="145"/>
    </row>
    <row r="112" spans="1:11" ht="15.75" hidden="1" thickBot="1" x14ac:dyDescent="0.3">
      <c r="A112" s="2508" t="s">
        <v>775</v>
      </c>
      <c r="B112" s="2509"/>
      <c r="C112" s="2509"/>
      <c r="D112" s="2509"/>
      <c r="E112" s="2509"/>
      <c r="F112" s="2509"/>
      <c r="G112" s="2509"/>
      <c r="H112" s="2509"/>
      <c r="I112" s="2509"/>
      <c r="J112" s="2509"/>
      <c r="K112" s="2510"/>
    </row>
    <row r="113" spans="1:11" ht="15.75" hidden="1" thickBot="1" x14ac:dyDescent="0.3">
      <c r="A113" s="2485" t="s">
        <v>992</v>
      </c>
      <c r="B113" s="2486"/>
      <c r="C113" s="2486"/>
      <c r="D113" s="2486"/>
      <c r="E113" s="2486"/>
      <c r="F113" s="2486"/>
      <c r="G113" s="2486"/>
      <c r="H113" s="2486"/>
      <c r="I113" s="2486"/>
      <c r="J113" s="2486"/>
      <c r="K113" s="2487"/>
    </row>
    <row r="114" spans="1:11" ht="15.75" hidden="1" thickBot="1" x14ac:dyDescent="0.3">
      <c r="A114" s="2501"/>
      <c r="B114" s="2502"/>
      <c r="C114" s="2503"/>
      <c r="D114" s="326" t="s">
        <v>753</v>
      </c>
      <c r="E114" s="325" t="s">
        <v>711</v>
      </c>
      <c r="F114" s="325" t="s">
        <v>712</v>
      </c>
      <c r="G114" s="325" t="s">
        <v>713</v>
      </c>
      <c r="H114" s="325" t="s">
        <v>714</v>
      </c>
      <c r="I114" s="325" t="s">
        <v>754</v>
      </c>
      <c r="J114" s="735" t="s">
        <v>755</v>
      </c>
      <c r="K114" s="738" t="s">
        <v>132</v>
      </c>
    </row>
    <row r="115" spans="1:11" hidden="1" x14ac:dyDescent="0.25">
      <c r="A115" s="2504" t="s">
        <v>776</v>
      </c>
      <c r="B115" s="2505"/>
      <c r="C115" s="2505"/>
      <c r="D115" s="502">
        <f t="shared" ref="D115:K115" si="16">1-D116</f>
        <v>0.43125000000000002</v>
      </c>
      <c r="E115" s="503">
        <f t="shared" si="16"/>
        <v>0.70886075949367089</v>
      </c>
      <c r="F115" s="503">
        <f t="shared" si="16"/>
        <v>0.49090909090909096</v>
      </c>
      <c r="G115" s="503">
        <f t="shared" si="16"/>
        <v>0.47169811320754718</v>
      </c>
      <c r="H115" s="503">
        <f t="shared" si="16"/>
        <v>0.60217983651226159</v>
      </c>
      <c r="I115" s="503">
        <f t="shared" si="16"/>
        <v>0.88349514563106801</v>
      </c>
      <c r="J115" s="736">
        <f t="shared" si="16"/>
        <v>0.625</v>
      </c>
      <c r="K115" s="739">
        <f t="shared" si="16"/>
        <v>0.58936484490398811</v>
      </c>
    </row>
    <row r="116" spans="1:11" ht="18" hidden="1" thickBot="1" x14ac:dyDescent="0.3">
      <c r="A116" s="2506" t="s">
        <v>777</v>
      </c>
      <c r="B116" s="2507"/>
      <c r="C116" s="2507"/>
      <c r="D116" s="504">
        <f t="shared" ref="D116:K116" si="17">D110/D89*2</f>
        <v>0.56874999999999998</v>
      </c>
      <c r="E116" s="505">
        <f t="shared" si="17"/>
        <v>0.29113924050632911</v>
      </c>
      <c r="F116" s="505">
        <f t="shared" si="17"/>
        <v>0.50909090909090904</v>
      </c>
      <c r="G116" s="505">
        <f t="shared" si="17"/>
        <v>0.52830188679245282</v>
      </c>
      <c r="H116" s="505">
        <f t="shared" si="17"/>
        <v>0.39782016348773841</v>
      </c>
      <c r="I116" s="505">
        <f t="shared" si="17"/>
        <v>0.11650485436893204</v>
      </c>
      <c r="J116" s="737">
        <f t="shared" si="17"/>
        <v>0.375</v>
      </c>
      <c r="K116" s="740">
        <f t="shared" si="17"/>
        <v>0.41063515509601184</v>
      </c>
    </row>
    <row r="117" spans="1:11" ht="15.75" hidden="1" x14ac:dyDescent="0.25">
      <c r="A117" s="2" t="s">
        <v>778</v>
      </c>
      <c r="B117" s="141"/>
      <c r="C117" s="140"/>
      <c r="D117" s="140"/>
      <c r="E117" s="140"/>
      <c r="F117" s="140"/>
      <c r="G117" s="140"/>
      <c r="H117" s="140"/>
      <c r="I117" s="140"/>
      <c r="J117" s="140"/>
      <c r="K117" s="140"/>
    </row>
    <row r="118" spans="1:11" ht="15.75" hidden="1" x14ac:dyDescent="0.25">
      <c r="A118" s="2" t="s">
        <v>779</v>
      </c>
      <c r="B118" s="140"/>
      <c r="C118" s="140"/>
      <c r="D118" s="140"/>
      <c r="E118" s="140"/>
      <c r="F118" s="140"/>
      <c r="G118" s="140"/>
      <c r="H118" s="140"/>
      <c r="I118" s="140"/>
      <c r="J118" s="140"/>
      <c r="K118" s="140"/>
    </row>
    <row r="119" spans="1:11" ht="15.75" hidden="1" x14ac:dyDescent="0.25">
      <c r="A119" s="2" t="s">
        <v>780</v>
      </c>
      <c r="B119" s="140"/>
      <c r="C119" s="140"/>
      <c r="D119" s="140"/>
      <c r="E119" s="140"/>
      <c r="F119" s="140"/>
      <c r="G119" s="140"/>
      <c r="H119" s="140"/>
      <c r="I119" s="140"/>
      <c r="J119" s="140"/>
      <c r="K119" s="140"/>
    </row>
    <row r="120" spans="1:11" hidden="1" x14ac:dyDescent="0.25">
      <c r="A120" s="605" t="s">
        <v>781</v>
      </c>
      <c r="B120" s="140"/>
      <c r="C120" s="140"/>
      <c r="D120" s="140"/>
      <c r="E120" s="140"/>
      <c r="F120" s="140"/>
      <c r="G120" s="140"/>
      <c r="H120" s="140"/>
      <c r="I120" s="140"/>
      <c r="J120" s="140"/>
      <c r="K120" s="140"/>
    </row>
    <row r="121" spans="1:11" ht="9.75" hidden="1" customHeight="1" thickBot="1" x14ac:dyDescent="0.3">
      <c r="A121" s="142"/>
      <c r="B121" s="142"/>
      <c r="C121" s="142"/>
      <c r="D121" s="139"/>
      <c r="E121" s="139"/>
      <c r="F121" s="139"/>
      <c r="G121" s="139"/>
      <c r="H121" s="139"/>
      <c r="I121" s="139"/>
      <c r="J121" s="139"/>
      <c r="K121" s="142"/>
    </row>
    <row r="122" spans="1:11" ht="15.75" hidden="1" thickBot="1" x14ac:dyDescent="0.3">
      <c r="A122" s="2508" t="s">
        <v>782</v>
      </c>
      <c r="B122" s="2509"/>
      <c r="C122" s="2509"/>
      <c r="D122" s="2509"/>
      <c r="E122" s="2509"/>
      <c r="F122" s="2509"/>
      <c r="G122" s="2509"/>
      <c r="H122" s="2509"/>
      <c r="I122" s="2509"/>
      <c r="J122" s="2509"/>
      <c r="K122" s="2510"/>
    </row>
    <row r="123" spans="1:11" ht="15.75" hidden="1" thickBot="1" x14ac:dyDescent="0.3">
      <c r="A123" s="2485" t="s">
        <v>992</v>
      </c>
      <c r="B123" s="2486"/>
      <c r="C123" s="2486"/>
      <c r="D123" s="2486"/>
      <c r="E123" s="2486"/>
      <c r="F123" s="2486"/>
      <c r="G123" s="2486"/>
      <c r="H123" s="2486"/>
      <c r="I123" s="2486"/>
      <c r="J123" s="2486"/>
      <c r="K123" s="2487"/>
    </row>
    <row r="124" spans="1:11" ht="15.75" hidden="1" thickBot="1" x14ac:dyDescent="0.3">
      <c r="A124" s="2501"/>
      <c r="B124" s="2502"/>
      <c r="C124" s="2503"/>
      <c r="D124" s="187" t="s">
        <v>753</v>
      </c>
      <c r="E124" s="188" t="s">
        <v>711</v>
      </c>
      <c r="F124" s="188" t="s">
        <v>712</v>
      </c>
      <c r="G124" s="188" t="s">
        <v>713</v>
      </c>
      <c r="H124" s="188" t="s">
        <v>714</v>
      </c>
      <c r="I124" s="188" t="s">
        <v>754</v>
      </c>
      <c r="J124" s="741" t="s">
        <v>755</v>
      </c>
      <c r="K124" s="745" t="s">
        <v>132</v>
      </c>
    </row>
    <row r="125" spans="1:11" hidden="1" x14ac:dyDescent="0.25">
      <c r="A125" s="2517" t="s">
        <v>756</v>
      </c>
      <c r="B125" s="2518"/>
      <c r="C125" s="2518"/>
      <c r="D125" s="497">
        <v>52</v>
      </c>
      <c r="E125" s="498">
        <v>57</v>
      </c>
      <c r="F125" s="498">
        <v>20</v>
      </c>
      <c r="G125" s="498">
        <v>21</v>
      </c>
      <c r="H125" s="498">
        <v>58</v>
      </c>
      <c r="I125" s="498">
        <v>15</v>
      </c>
      <c r="J125" s="742">
        <v>6</v>
      </c>
      <c r="K125" s="746">
        <f>SUM(D125:J125)</f>
        <v>229</v>
      </c>
    </row>
    <row r="126" spans="1:11" hidden="1" x14ac:dyDescent="0.25">
      <c r="A126" s="2479" t="s">
        <v>783</v>
      </c>
      <c r="B126" s="2519"/>
      <c r="C126" s="2519"/>
      <c r="D126" s="499">
        <v>49</v>
      </c>
      <c r="E126" s="500">
        <v>56</v>
      </c>
      <c r="F126" s="500">
        <v>19</v>
      </c>
      <c r="G126" s="500">
        <v>21</v>
      </c>
      <c r="H126" s="500">
        <v>58</v>
      </c>
      <c r="I126" s="500">
        <v>15</v>
      </c>
      <c r="J126" s="743">
        <v>9</v>
      </c>
      <c r="K126" s="729">
        <f>SUM(D126:J126)</f>
        <v>227</v>
      </c>
    </row>
    <row r="127" spans="1:11" ht="15.75" hidden="1" thickBot="1" x14ac:dyDescent="0.3">
      <c r="A127" s="2520" t="s">
        <v>760</v>
      </c>
      <c r="B127" s="2521"/>
      <c r="C127" s="2521"/>
      <c r="D127" s="501">
        <v>3</v>
      </c>
      <c r="E127" s="393">
        <v>1</v>
      </c>
      <c r="F127" s="393">
        <v>1</v>
      </c>
      <c r="G127" s="393">
        <v>0</v>
      </c>
      <c r="H127" s="393">
        <v>0</v>
      </c>
      <c r="I127" s="393">
        <v>0</v>
      </c>
      <c r="J127" s="1804">
        <v>-3</v>
      </c>
      <c r="K127" s="747">
        <f>SUM(K125-K126)</f>
        <v>2</v>
      </c>
    </row>
    <row r="128" spans="1:11" hidden="1" x14ac:dyDescent="0.25">
      <c r="A128" s="4" t="s">
        <v>784</v>
      </c>
      <c r="B128" s="5"/>
      <c r="C128" s="6"/>
      <c r="D128" s="7"/>
      <c r="E128" s="8"/>
      <c r="F128" s="42"/>
      <c r="G128" s="7"/>
      <c r="H128" s="7"/>
      <c r="I128" s="7"/>
      <c r="J128" s="7"/>
      <c r="K128" s="7"/>
    </row>
    <row r="129" spans="1:11" hidden="1" x14ac:dyDescent="0.25">
      <c r="A129" s="4" t="s">
        <v>785</v>
      </c>
      <c r="B129" s="4"/>
      <c r="C129" s="6"/>
      <c r="D129" s="3"/>
      <c r="E129" s="7"/>
      <c r="F129" s="9"/>
      <c r="G129" s="3"/>
      <c r="H129" s="3"/>
      <c r="I129" s="3"/>
      <c r="J129" s="3"/>
      <c r="K129" s="3"/>
    </row>
    <row r="130" spans="1:11" ht="15.75" hidden="1" thickBot="1" x14ac:dyDescent="0.3">
      <c r="A130" s="2485" t="s">
        <v>263</v>
      </c>
      <c r="B130" s="2486"/>
      <c r="C130" s="2486"/>
      <c r="D130" s="2486"/>
      <c r="E130" s="2486"/>
      <c r="F130" s="2486"/>
      <c r="G130" s="2486"/>
      <c r="H130" s="2486"/>
      <c r="I130" s="2486"/>
      <c r="J130" s="2486"/>
      <c r="K130" s="2487"/>
    </row>
    <row r="131" spans="1:11" ht="15.75" hidden="1" thickBot="1" x14ac:dyDescent="0.3">
      <c r="A131" s="2498"/>
      <c r="B131" s="2499"/>
      <c r="C131" s="2500"/>
      <c r="D131" s="326" t="s">
        <v>753</v>
      </c>
      <c r="E131" s="325" t="s">
        <v>711</v>
      </c>
      <c r="F131" s="325" t="s">
        <v>712</v>
      </c>
      <c r="G131" s="325" t="s">
        <v>713</v>
      </c>
      <c r="H131" s="325" t="s">
        <v>714</v>
      </c>
      <c r="I131" s="325" t="s">
        <v>754</v>
      </c>
      <c r="J131" s="325" t="s">
        <v>755</v>
      </c>
      <c r="K131" s="189" t="s">
        <v>132</v>
      </c>
    </row>
    <row r="132" spans="1:11" hidden="1" x14ac:dyDescent="0.25">
      <c r="A132" s="2511" t="s">
        <v>756</v>
      </c>
      <c r="B132" s="2512"/>
      <c r="C132" s="2512"/>
      <c r="D132" s="519">
        <v>345</v>
      </c>
      <c r="E132" s="520">
        <v>337</v>
      </c>
      <c r="F132" s="520">
        <v>113</v>
      </c>
      <c r="G132" s="520">
        <v>116</v>
      </c>
      <c r="H132" s="520">
        <v>379</v>
      </c>
      <c r="I132" s="520">
        <v>90</v>
      </c>
      <c r="J132" s="521">
        <v>26</v>
      </c>
      <c r="K132" s="522">
        <f>SUM(D132:J132)</f>
        <v>1406</v>
      </c>
    </row>
    <row r="133" spans="1:11" ht="17.25" hidden="1" x14ac:dyDescent="0.25">
      <c r="A133" s="2479" t="s">
        <v>757</v>
      </c>
      <c r="B133" s="2480"/>
      <c r="C133" s="2480"/>
      <c r="D133" s="523">
        <v>176</v>
      </c>
      <c r="E133" s="524">
        <v>244</v>
      </c>
      <c r="F133" s="524">
        <v>91</v>
      </c>
      <c r="G133" s="524">
        <v>72</v>
      </c>
      <c r="H133" s="524">
        <v>219</v>
      </c>
      <c r="I133" s="524">
        <v>78</v>
      </c>
      <c r="J133" s="525">
        <v>24</v>
      </c>
      <c r="K133" s="526">
        <f>SUM(D133:J133)</f>
        <v>904</v>
      </c>
    </row>
    <row r="134" spans="1:11" ht="15" hidden="1" customHeight="1" x14ac:dyDescent="0.25">
      <c r="A134" s="2513" t="s">
        <v>758</v>
      </c>
      <c r="B134" s="2514"/>
      <c r="C134" s="2514"/>
      <c r="D134" s="523">
        <v>111</v>
      </c>
      <c r="E134" s="524">
        <v>53</v>
      </c>
      <c r="F134" s="524">
        <v>26</v>
      </c>
      <c r="G134" s="524">
        <v>35</v>
      </c>
      <c r="H134" s="524">
        <v>87</v>
      </c>
      <c r="I134" s="524">
        <v>22</v>
      </c>
      <c r="J134" s="525">
        <v>9</v>
      </c>
      <c r="K134" s="526">
        <f>SUM(D134:J134)</f>
        <v>343</v>
      </c>
    </row>
    <row r="135" spans="1:11" ht="15.75" hidden="1" thickBot="1" x14ac:dyDescent="0.3">
      <c r="A135" s="2479" t="s">
        <v>759</v>
      </c>
      <c r="B135" s="2480"/>
      <c r="C135" s="2480"/>
      <c r="D135" s="915">
        <f>SUM(D133:D134)</f>
        <v>287</v>
      </c>
      <c r="E135" s="916">
        <f t="shared" ref="E135:J135" si="18">SUM(E133:E134)</f>
        <v>297</v>
      </c>
      <c r="F135" s="916">
        <f t="shared" si="18"/>
        <v>117</v>
      </c>
      <c r="G135" s="916">
        <f t="shared" si="18"/>
        <v>107</v>
      </c>
      <c r="H135" s="916">
        <f t="shared" si="18"/>
        <v>306</v>
      </c>
      <c r="I135" s="916">
        <f t="shared" si="18"/>
        <v>100</v>
      </c>
      <c r="J135" s="917">
        <f t="shared" si="18"/>
        <v>33</v>
      </c>
      <c r="K135" s="530">
        <f>K133+K134</f>
        <v>1247</v>
      </c>
    </row>
    <row r="136" spans="1:11" ht="18" hidden="1" customHeight="1" thickBot="1" x14ac:dyDescent="0.3">
      <c r="A136" s="2481" t="s">
        <v>760</v>
      </c>
      <c r="B136" s="2482"/>
      <c r="C136" s="2482"/>
      <c r="D136" s="531">
        <f>D132-D135</f>
        <v>58</v>
      </c>
      <c r="E136" s="532">
        <f t="shared" ref="E136:K136" si="19">E132-E135</f>
        <v>40</v>
      </c>
      <c r="F136" s="532">
        <f t="shared" si="19"/>
        <v>-4</v>
      </c>
      <c r="G136" s="532">
        <f t="shared" si="19"/>
        <v>9</v>
      </c>
      <c r="H136" s="532">
        <f t="shared" si="19"/>
        <v>73</v>
      </c>
      <c r="I136" s="579">
        <f t="shared" si="19"/>
        <v>-10</v>
      </c>
      <c r="J136" s="580">
        <f t="shared" si="19"/>
        <v>-7</v>
      </c>
      <c r="K136" s="581">
        <f t="shared" si="19"/>
        <v>159</v>
      </c>
    </row>
    <row r="137" spans="1:11" ht="7.5" hidden="1" customHeight="1" x14ac:dyDescent="0.25">
      <c r="A137" s="146"/>
      <c r="B137" s="147"/>
      <c r="C137" s="147"/>
      <c r="D137" s="143"/>
      <c r="E137" s="143"/>
      <c r="F137" s="143"/>
      <c r="G137" s="143"/>
      <c r="H137" s="143"/>
      <c r="I137" s="143"/>
      <c r="J137" s="143"/>
      <c r="K137" s="144"/>
    </row>
    <row r="138" spans="1:11" ht="15.75" hidden="1" thickBot="1" x14ac:dyDescent="0.3">
      <c r="A138" s="2483" t="s">
        <v>761</v>
      </c>
      <c r="B138" s="2483"/>
      <c r="C138" s="2483"/>
      <c r="D138" s="2483"/>
      <c r="E138" s="2483"/>
      <c r="F138" s="2483"/>
      <c r="G138" s="2483"/>
      <c r="H138" s="2483"/>
      <c r="I138" s="2483"/>
      <c r="J138" s="2483"/>
      <c r="K138" s="2484"/>
    </row>
    <row r="139" spans="1:11" ht="15.75" hidden="1" thickBot="1" x14ac:dyDescent="0.3">
      <c r="A139" s="2485" t="s">
        <v>114</v>
      </c>
      <c r="B139" s="2486"/>
      <c r="C139" s="2486"/>
      <c r="D139" s="2486"/>
      <c r="E139" s="2486"/>
      <c r="F139" s="2486"/>
      <c r="G139" s="2486"/>
      <c r="H139" s="2486"/>
      <c r="I139" s="2486"/>
      <c r="J139" s="2486"/>
      <c r="K139" s="2487"/>
    </row>
    <row r="140" spans="1:11" ht="15.75" hidden="1" thickBot="1" x14ac:dyDescent="0.3">
      <c r="A140" s="2498"/>
      <c r="B140" s="2499"/>
      <c r="C140" s="2500"/>
      <c r="D140" s="187" t="s">
        <v>753</v>
      </c>
      <c r="E140" s="188" t="s">
        <v>711</v>
      </c>
      <c r="F140" s="188" t="s">
        <v>712</v>
      </c>
      <c r="G140" s="188" t="s">
        <v>713</v>
      </c>
      <c r="H140" s="188" t="s">
        <v>714</v>
      </c>
      <c r="I140" s="188" t="s">
        <v>754</v>
      </c>
      <c r="J140" s="188" t="s">
        <v>755</v>
      </c>
      <c r="K140" s="189" t="s">
        <v>132</v>
      </c>
    </row>
    <row r="141" spans="1:11" ht="15" hidden="1" customHeight="1" x14ac:dyDescent="0.25">
      <c r="A141" s="148"/>
      <c r="B141" s="2488" t="s">
        <v>762</v>
      </c>
      <c r="C141" s="2489"/>
      <c r="D141" s="509">
        <v>132</v>
      </c>
      <c r="E141" s="509">
        <v>60</v>
      </c>
      <c r="F141" s="509">
        <v>31</v>
      </c>
      <c r="G141" s="509">
        <v>45</v>
      </c>
      <c r="H141" s="509">
        <v>92</v>
      </c>
      <c r="I141" s="509">
        <v>28</v>
      </c>
      <c r="J141" s="725">
        <v>11</v>
      </c>
      <c r="K141" s="728">
        <f>SUM(D141:J141)</f>
        <v>399</v>
      </c>
    </row>
    <row r="142" spans="1:11" ht="15" hidden="1" customHeight="1" x14ac:dyDescent="0.25">
      <c r="A142" s="149"/>
      <c r="B142" s="2490" t="s">
        <v>763</v>
      </c>
      <c r="C142" s="2491"/>
      <c r="D142" s="509">
        <v>0</v>
      </c>
      <c r="E142" s="509">
        <v>0</v>
      </c>
      <c r="F142" s="509">
        <v>0</v>
      </c>
      <c r="G142" s="509">
        <v>0</v>
      </c>
      <c r="H142" s="509">
        <v>0</v>
      </c>
      <c r="I142" s="509">
        <v>0</v>
      </c>
      <c r="J142" s="725">
        <v>0</v>
      </c>
      <c r="K142" s="729">
        <f>SUM(D142:I142)</f>
        <v>0</v>
      </c>
    </row>
    <row r="143" spans="1:11" ht="15" hidden="1" customHeight="1" x14ac:dyDescent="0.25">
      <c r="A143" s="2492" t="s">
        <v>764</v>
      </c>
      <c r="B143" s="2490"/>
      <c r="C143" s="2491"/>
      <c r="D143" s="509">
        <v>1</v>
      </c>
      <c r="E143" s="509">
        <v>4</v>
      </c>
      <c r="F143" s="509">
        <v>0</v>
      </c>
      <c r="G143" s="509">
        <v>0</v>
      </c>
      <c r="H143" s="509">
        <v>8</v>
      </c>
      <c r="I143" s="509">
        <v>1</v>
      </c>
      <c r="J143" s="725">
        <v>0</v>
      </c>
      <c r="K143" s="729">
        <f>SUM(D143:I143)</f>
        <v>14</v>
      </c>
    </row>
    <row r="144" spans="1:11" ht="15" hidden="1" customHeight="1" x14ac:dyDescent="0.25">
      <c r="A144" s="2492" t="s">
        <v>765</v>
      </c>
      <c r="B144" s="2490"/>
      <c r="C144" s="2491"/>
      <c r="D144" s="509">
        <v>0</v>
      </c>
      <c r="E144" s="509">
        <v>0</v>
      </c>
      <c r="F144" s="509">
        <v>0</v>
      </c>
      <c r="G144" s="509">
        <v>0</v>
      </c>
      <c r="H144" s="509">
        <v>0</v>
      </c>
      <c r="I144" s="509">
        <v>0</v>
      </c>
      <c r="J144" s="725">
        <v>0</v>
      </c>
      <c r="K144" s="729">
        <f>SUM(D144:J144)</f>
        <v>0</v>
      </c>
    </row>
    <row r="145" spans="1:11" ht="15.75" hidden="1" thickBot="1" x14ac:dyDescent="0.3">
      <c r="A145" s="2493" t="s">
        <v>766</v>
      </c>
      <c r="B145" s="2494"/>
      <c r="C145" s="2495"/>
      <c r="D145" s="515">
        <v>0</v>
      </c>
      <c r="E145" s="516">
        <v>0</v>
      </c>
      <c r="F145" s="516">
        <v>0</v>
      </c>
      <c r="G145" s="516">
        <v>0</v>
      </c>
      <c r="H145" s="516">
        <v>0</v>
      </c>
      <c r="I145" s="516">
        <v>0</v>
      </c>
      <c r="J145" s="726">
        <v>0</v>
      </c>
      <c r="K145" s="730">
        <f>SUM(D145:J145)</f>
        <v>0</v>
      </c>
    </row>
    <row r="146" spans="1:11" ht="16.5" hidden="1" customHeight="1" thickTop="1" thickBot="1" x14ac:dyDescent="0.3">
      <c r="A146" s="190"/>
      <c r="B146" s="2496" t="s">
        <v>767</v>
      </c>
      <c r="C146" s="2497"/>
      <c r="D146" s="517">
        <f t="shared" ref="D146:K146" si="20">SUM(D141:D145)</f>
        <v>133</v>
      </c>
      <c r="E146" s="518">
        <f t="shared" si="20"/>
        <v>64</v>
      </c>
      <c r="F146" s="518">
        <f t="shared" si="20"/>
        <v>31</v>
      </c>
      <c r="G146" s="518">
        <f t="shared" si="20"/>
        <v>45</v>
      </c>
      <c r="H146" s="518">
        <f t="shared" si="20"/>
        <v>100</v>
      </c>
      <c r="I146" s="518">
        <f t="shared" si="20"/>
        <v>29</v>
      </c>
      <c r="J146" s="727">
        <f t="shared" si="20"/>
        <v>11</v>
      </c>
      <c r="K146" s="731">
        <f t="shared" si="20"/>
        <v>413</v>
      </c>
    </row>
    <row r="147" spans="1:11" ht="7.5" hidden="1" customHeight="1" thickBot="1" x14ac:dyDescent="0.3">
      <c r="A147" s="146"/>
      <c r="B147" s="147"/>
      <c r="C147" s="147"/>
      <c r="D147" s="143"/>
      <c r="E147" s="143"/>
      <c r="F147" s="143"/>
      <c r="G147" s="143"/>
      <c r="H147" s="143"/>
      <c r="I147" s="143"/>
      <c r="J147" s="143"/>
      <c r="K147" s="144"/>
    </row>
    <row r="148" spans="1:11" ht="15.75" hidden="1" thickBot="1" x14ac:dyDescent="0.3">
      <c r="A148" s="2508" t="s">
        <v>768</v>
      </c>
      <c r="B148" s="2509"/>
      <c r="C148" s="2509"/>
      <c r="D148" s="2509"/>
      <c r="E148" s="2509"/>
      <c r="F148" s="2509"/>
      <c r="G148" s="2509"/>
      <c r="H148" s="2509"/>
      <c r="I148" s="2509"/>
      <c r="J148" s="2509"/>
      <c r="K148" s="2510"/>
    </row>
    <row r="149" spans="1:11" ht="15.75" hidden="1" thickBot="1" x14ac:dyDescent="0.3">
      <c r="A149" s="2485" t="s">
        <v>114</v>
      </c>
      <c r="B149" s="2486"/>
      <c r="C149" s="2486"/>
      <c r="D149" s="2486"/>
      <c r="E149" s="2486"/>
      <c r="F149" s="2486"/>
      <c r="G149" s="2486"/>
      <c r="H149" s="2486"/>
      <c r="I149" s="2486"/>
      <c r="J149" s="2486"/>
      <c r="K149" s="2487"/>
    </row>
    <row r="150" spans="1:11" ht="15.75" hidden="1" thickBot="1" x14ac:dyDescent="0.3">
      <c r="A150" s="2501"/>
      <c r="B150" s="2502"/>
      <c r="C150" s="2503"/>
      <c r="D150" s="187" t="s">
        <v>753</v>
      </c>
      <c r="E150" s="188" t="s">
        <v>711</v>
      </c>
      <c r="F150" s="188" t="s">
        <v>712</v>
      </c>
      <c r="G150" s="188" t="s">
        <v>713</v>
      </c>
      <c r="H150" s="188" t="s">
        <v>714</v>
      </c>
      <c r="I150" s="188" t="s">
        <v>754</v>
      </c>
      <c r="J150" s="188" t="s">
        <v>755</v>
      </c>
      <c r="K150" s="189" t="s">
        <v>132</v>
      </c>
    </row>
    <row r="151" spans="1:11" ht="15" hidden="1" customHeight="1" x14ac:dyDescent="0.25">
      <c r="A151" s="1783"/>
      <c r="B151" s="2488" t="s">
        <v>769</v>
      </c>
      <c r="C151" s="2489"/>
      <c r="D151" s="506">
        <v>75</v>
      </c>
      <c r="E151" s="507">
        <v>36</v>
      </c>
      <c r="F151" s="507">
        <v>22</v>
      </c>
      <c r="G151" s="507">
        <v>20</v>
      </c>
      <c r="H151" s="507">
        <v>63</v>
      </c>
      <c r="I151" s="507">
        <v>15</v>
      </c>
      <c r="J151" s="732">
        <v>7</v>
      </c>
      <c r="K151" s="728">
        <f>SUM(D151:J151)</f>
        <v>238</v>
      </c>
    </row>
    <row r="152" spans="1:11" ht="15" hidden="1" customHeight="1" x14ac:dyDescent="0.25">
      <c r="A152" s="150"/>
      <c r="B152" s="2490" t="s">
        <v>770</v>
      </c>
      <c r="C152" s="2491"/>
      <c r="D152" s="508">
        <v>5</v>
      </c>
      <c r="E152" s="509">
        <v>2</v>
      </c>
      <c r="F152" s="509">
        <v>1</v>
      </c>
      <c r="G152" s="509">
        <v>7</v>
      </c>
      <c r="H152" s="509">
        <v>2</v>
      </c>
      <c r="I152" s="509">
        <v>0</v>
      </c>
      <c r="J152" s="725">
        <v>1</v>
      </c>
      <c r="K152" s="734">
        <f>SUM(D152:J152)</f>
        <v>18</v>
      </c>
    </row>
    <row r="153" spans="1:11" ht="15" hidden="1" customHeight="1" x14ac:dyDescent="0.25">
      <c r="A153" s="2492" t="s">
        <v>771</v>
      </c>
      <c r="B153" s="2490"/>
      <c r="C153" s="2491"/>
      <c r="D153" s="508">
        <v>0</v>
      </c>
      <c r="E153" s="509">
        <v>0</v>
      </c>
      <c r="F153" s="509">
        <v>0</v>
      </c>
      <c r="G153" s="509">
        <v>0</v>
      </c>
      <c r="H153" s="509">
        <v>0</v>
      </c>
      <c r="I153" s="509">
        <v>0</v>
      </c>
      <c r="J153" s="725">
        <v>0</v>
      </c>
      <c r="K153" s="734">
        <f>SUM(D153:J153)</f>
        <v>0</v>
      </c>
    </row>
    <row r="154" spans="1:11" ht="15" hidden="1" customHeight="1" x14ac:dyDescent="0.25">
      <c r="A154" s="150"/>
      <c r="B154" s="2490" t="s">
        <v>772</v>
      </c>
      <c r="C154" s="2491"/>
      <c r="D154" s="508">
        <v>0</v>
      </c>
      <c r="E154" s="509">
        <v>0</v>
      </c>
      <c r="F154" s="509">
        <v>0</v>
      </c>
      <c r="G154" s="509">
        <v>0</v>
      </c>
      <c r="H154" s="509">
        <v>0</v>
      </c>
      <c r="I154" s="509">
        <v>0</v>
      </c>
      <c r="J154" s="725">
        <v>0</v>
      </c>
      <c r="K154" s="734">
        <f>SUM(D154:J154)</f>
        <v>0</v>
      </c>
    </row>
    <row r="155" spans="1:11" ht="15.75" hidden="1" customHeight="1" thickBot="1" x14ac:dyDescent="0.3">
      <c r="A155" s="150"/>
      <c r="B155" s="2490" t="s">
        <v>773</v>
      </c>
      <c r="C155" s="2491"/>
      <c r="D155" s="510">
        <v>0</v>
      </c>
      <c r="E155" s="511">
        <v>0</v>
      </c>
      <c r="F155" s="511">
        <v>0</v>
      </c>
      <c r="G155" s="511">
        <v>0</v>
      </c>
      <c r="H155" s="511">
        <v>0</v>
      </c>
      <c r="I155" s="511">
        <v>0</v>
      </c>
      <c r="J155" s="733">
        <v>0</v>
      </c>
      <c r="K155" s="730">
        <f>SUM(D155:J155)</f>
        <v>0</v>
      </c>
    </row>
    <row r="156" spans="1:11" ht="16.5" hidden="1" customHeight="1" thickTop="1" thickBot="1" x14ac:dyDescent="0.3">
      <c r="A156" s="1784"/>
      <c r="B156" s="2515" t="s">
        <v>774</v>
      </c>
      <c r="C156" s="2516"/>
      <c r="D156" s="512">
        <f t="shared" ref="D156:K156" si="21">SUM(D151:D155)</f>
        <v>80</v>
      </c>
      <c r="E156" s="513">
        <f t="shared" si="21"/>
        <v>38</v>
      </c>
      <c r="F156" s="513">
        <f t="shared" si="21"/>
        <v>23</v>
      </c>
      <c r="G156" s="513">
        <f t="shared" si="21"/>
        <v>27</v>
      </c>
      <c r="H156" s="513">
        <f t="shared" si="21"/>
        <v>65</v>
      </c>
      <c r="I156" s="513">
        <f t="shared" si="21"/>
        <v>15</v>
      </c>
      <c r="J156" s="513">
        <f t="shared" si="21"/>
        <v>8</v>
      </c>
      <c r="K156" s="514">
        <f t="shared" si="21"/>
        <v>256</v>
      </c>
    </row>
    <row r="157" spans="1:11" ht="7.5" hidden="1" customHeight="1" thickBot="1" x14ac:dyDescent="0.3">
      <c r="A157" s="146"/>
      <c r="B157" s="147"/>
      <c r="C157" s="147"/>
      <c r="D157" s="143"/>
      <c r="E157" s="143"/>
      <c r="F157" s="143"/>
      <c r="G157" s="143"/>
      <c r="H157" s="143"/>
      <c r="I157" s="143"/>
      <c r="J157" s="143"/>
      <c r="K157" s="145"/>
    </row>
    <row r="158" spans="1:11" ht="15.75" hidden="1" thickBot="1" x14ac:dyDescent="0.3">
      <c r="A158" s="2508" t="s">
        <v>775</v>
      </c>
      <c r="B158" s="2509"/>
      <c r="C158" s="2509"/>
      <c r="D158" s="2509"/>
      <c r="E158" s="2509"/>
      <c r="F158" s="2509"/>
      <c r="G158" s="2509"/>
      <c r="H158" s="2509"/>
      <c r="I158" s="2509"/>
      <c r="J158" s="2509"/>
      <c r="K158" s="2510"/>
    </row>
    <row r="159" spans="1:11" ht="15.75" hidden="1" thickBot="1" x14ac:dyDescent="0.3">
      <c r="A159" s="2485" t="s">
        <v>114</v>
      </c>
      <c r="B159" s="2486"/>
      <c r="C159" s="2486"/>
      <c r="D159" s="2486"/>
      <c r="E159" s="2486"/>
      <c r="F159" s="2486"/>
      <c r="G159" s="2486"/>
      <c r="H159" s="2486"/>
      <c r="I159" s="2486"/>
      <c r="J159" s="2486"/>
      <c r="K159" s="2487"/>
    </row>
    <row r="160" spans="1:11" ht="15.75" hidden="1" thickBot="1" x14ac:dyDescent="0.3">
      <c r="A160" s="2501"/>
      <c r="B160" s="2502"/>
      <c r="C160" s="2503"/>
      <c r="D160" s="326" t="s">
        <v>753</v>
      </c>
      <c r="E160" s="325" t="s">
        <v>711</v>
      </c>
      <c r="F160" s="325" t="s">
        <v>712</v>
      </c>
      <c r="G160" s="325" t="s">
        <v>713</v>
      </c>
      <c r="H160" s="325" t="s">
        <v>714</v>
      </c>
      <c r="I160" s="325" t="s">
        <v>754</v>
      </c>
      <c r="J160" s="735" t="s">
        <v>755</v>
      </c>
      <c r="K160" s="738" t="s">
        <v>132</v>
      </c>
    </row>
    <row r="161" spans="1:11" hidden="1" x14ac:dyDescent="0.25">
      <c r="A161" s="2504" t="s">
        <v>776</v>
      </c>
      <c r="B161" s="2505"/>
      <c r="C161" s="2505"/>
      <c r="D161" s="502">
        <f t="shared" ref="D161:K161" si="22">1-D162</f>
        <v>0.44250871080139376</v>
      </c>
      <c r="E161" s="503">
        <f t="shared" si="22"/>
        <v>0.74410774410774416</v>
      </c>
      <c r="F161" s="503">
        <f t="shared" si="22"/>
        <v>0.6068376068376069</v>
      </c>
      <c r="G161" s="503">
        <f t="shared" si="22"/>
        <v>0.49532710280373837</v>
      </c>
      <c r="H161" s="503">
        <f t="shared" si="22"/>
        <v>0.57516339869281041</v>
      </c>
      <c r="I161" s="503">
        <f t="shared" si="22"/>
        <v>0.7</v>
      </c>
      <c r="J161" s="736">
        <f t="shared" si="22"/>
        <v>0.51515151515151514</v>
      </c>
      <c r="K161" s="739">
        <f t="shared" si="22"/>
        <v>0.58941459502806737</v>
      </c>
    </row>
    <row r="162" spans="1:11" ht="18" hidden="1" thickBot="1" x14ac:dyDescent="0.3">
      <c r="A162" s="2506" t="s">
        <v>777</v>
      </c>
      <c r="B162" s="2507"/>
      <c r="C162" s="2507"/>
      <c r="D162" s="504">
        <f t="shared" ref="D162:K162" si="23">D156/D135*2</f>
        <v>0.55749128919860624</v>
      </c>
      <c r="E162" s="505">
        <f t="shared" si="23"/>
        <v>0.25589225589225589</v>
      </c>
      <c r="F162" s="505">
        <f t="shared" si="23"/>
        <v>0.39316239316239315</v>
      </c>
      <c r="G162" s="505">
        <f t="shared" si="23"/>
        <v>0.50467289719626163</v>
      </c>
      <c r="H162" s="505">
        <f t="shared" si="23"/>
        <v>0.42483660130718953</v>
      </c>
      <c r="I162" s="505">
        <f t="shared" si="23"/>
        <v>0.3</v>
      </c>
      <c r="J162" s="737">
        <f t="shared" si="23"/>
        <v>0.48484848484848486</v>
      </c>
      <c r="K162" s="740">
        <f t="shared" si="23"/>
        <v>0.41058540497193263</v>
      </c>
    </row>
    <row r="163" spans="1:11" ht="15.75" hidden="1" x14ac:dyDescent="0.25">
      <c r="A163" s="2" t="s">
        <v>778</v>
      </c>
      <c r="B163" s="141"/>
      <c r="C163" s="140"/>
      <c r="D163" s="140"/>
      <c r="E163" s="140"/>
      <c r="F163" s="140"/>
      <c r="G163" s="140"/>
      <c r="H163" s="140"/>
      <c r="I163" s="140"/>
      <c r="J163" s="140"/>
      <c r="K163" s="140"/>
    </row>
    <row r="164" spans="1:11" ht="15.75" hidden="1" x14ac:dyDescent="0.25">
      <c r="A164" s="2" t="s">
        <v>779</v>
      </c>
      <c r="B164" s="140"/>
      <c r="C164" s="140"/>
      <c r="D164" s="140"/>
      <c r="E164" s="140"/>
      <c r="F164" s="140"/>
      <c r="G164" s="140"/>
      <c r="H164" s="140"/>
      <c r="I164" s="140"/>
      <c r="J164" s="140"/>
      <c r="K164" s="140"/>
    </row>
    <row r="165" spans="1:11" ht="15.75" hidden="1" x14ac:dyDescent="0.25">
      <c r="A165" s="2" t="s">
        <v>780</v>
      </c>
      <c r="B165" s="140"/>
      <c r="C165" s="140"/>
      <c r="D165" s="140"/>
      <c r="E165" s="140"/>
      <c r="F165" s="140"/>
      <c r="G165" s="140"/>
      <c r="H165" s="140"/>
      <c r="I165" s="140"/>
      <c r="J165" s="140"/>
      <c r="K165" s="140"/>
    </row>
    <row r="166" spans="1:11" hidden="1" x14ac:dyDescent="0.25">
      <c r="A166" s="605" t="s">
        <v>781</v>
      </c>
      <c r="B166" s="140"/>
      <c r="C166" s="140"/>
      <c r="D166" s="140"/>
      <c r="E166" s="140"/>
      <c r="F166" s="140"/>
      <c r="G166" s="140"/>
      <c r="H166" s="140"/>
      <c r="I166" s="140"/>
      <c r="J166" s="140"/>
      <c r="K166" s="140"/>
    </row>
    <row r="167" spans="1:11" ht="9.75" hidden="1" customHeight="1" thickBot="1" x14ac:dyDescent="0.3">
      <c r="A167" s="142"/>
      <c r="B167" s="142"/>
      <c r="C167" s="142"/>
      <c r="D167" s="139"/>
      <c r="E167" s="139"/>
      <c r="F167" s="139"/>
      <c r="G167" s="139"/>
      <c r="H167" s="139"/>
      <c r="I167" s="139"/>
      <c r="J167" s="139"/>
      <c r="K167" s="142"/>
    </row>
    <row r="168" spans="1:11" ht="15.75" hidden="1" thickBot="1" x14ac:dyDescent="0.3">
      <c r="A168" s="2508" t="s">
        <v>782</v>
      </c>
      <c r="B168" s="2509"/>
      <c r="C168" s="2509"/>
      <c r="D168" s="2509"/>
      <c r="E168" s="2509"/>
      <c r="F168" s="2509"/>
      <c r="G168" s="2509"/>
      <c r="H168" s="2509"/>
      <c r="I168" s="2509"/>
      <c r="J168" s="2509"/>
      <c r="K168" s="2510"/>
    </row>
    <row r="169" spans="1:11" ht="15.75" hidden="1" thickBot="1" x14ac:dyDescent="0.3">
      <c r="A169" s="2485" t="s">
        <v>114</v>
      </c>
      <c r="B169" s="2486"/>
      <c r="C169" s="2486"/>
      <c r="D169" s="2486"/>
      <c r="E169" s="2486"/>
      <c r="F169" s="2486"/>
      <c r="G169" s="2486"/>
      <c r="H169" s="2486"/>
      <c r="I169" s="2486"/>
      <c r="J169" s="2486"/>
      <c r="K169" s="2487"/>
    </row>
    <row r="170" spans="1:11" ht="15.75" hidden="1" thickBot="1" x14ac:dyDescent="0.3">
      <c r="A170" s="2501"/>
      <c r="B170" s="2502"/>
      <c r="C170" s="2503"/>
      <c r="D170" s="187" t="s">
        <v>753</v>
      </c>
      <c r="E170" s="188" t="s">
        <v>711</v>
      </c>
      <c r="F170" s="188" t="s">
        <v>712</v>
      </c>
      <c r="G170" s="188" t="s">
        <v>713</v>
      </c>
      <c r="H170" s="188" t="s">
        <v>714</v>
      </c>
      <c r="I170" s="188" t="s">
        <v>754</v>
      </c>
      <c r="J170" s="741" t="s">
        <v>755</v>
      </c>
      <c r="K170" s="745" t="s">
        <v>132</v>
      </c>
    </row>
    <row r="171" spans="1:11" hidden="1" x14ac:dyDescent="0.25">
      <c r="A171" s="2517" t="s">
        <v>756</v>
      </c>
      <c r="B171" s="2518"/>
      <c r="C171" s="2518"/>
      <c r="D171" s="497">
        <v>52</v>
      </c>
      <c r="E171" s="498">
        <v>57</v>
      </c>
      <c r="F171" s="498">
        <v>20</v>
      </c>
      <c r="G171" s="498">
        <v>21</v>
      </c>
      <c r="H171" s="498">
        <v>58</v>
      </c>
      <c r="I171" s="498">
        <v>15</v>
      </c>
      <c r="J171" s="742">
        <v>6</v>
      </c>
      <c r="K171" s="746">
        <f>SUM(D171:J171)</f>
        <v>229</v>
      </c>
    </row>
    <row r="172" spans="1:11" hidden="1" x14ac:dyDescent="0.25">
      <c r="A172" s="2479" t="s">
        <v>783</v>
      </c>
      <c r="B172" s="2519"/>
      <c r="C172" s="2519"/>
      <c r="D172" s="499">
        <v>50</v>
      </c>
      <c r="E172" s="500">
        <v>55</v>
      </c>
      <c r="F172" s="500">
        <v>20</v>
      </c>
      <c r="G172" s="500">
        <v>21</v>
      </c>
      <c r="H172" s="500">
        <v>58</v>
      </c>
      <c r="I172" s="500">
        <v>15</v>
      </c>
      <c r="J172" s="743">
        <v>7</v>
      </c>
      <c r="K172" s="729">
        <f>SUM(D172:J172)</f>
        <v>226</v>
      </c>
    </row>
    <row r="173" spans="1:11" ht="15.75" hidden="1" thickBot="1" x14ac:dyDescent="0.3">
      <c r="A173" s="2520" t="s">
        <v>760</v>
      </c>
      <c r="B173" s="2521"/>
      <c r="C173" s="2521"/>
      <c r="D173" s="501">
        <v>2</v>
      </c>
      <c r="E173" s="393">
        <v>2</v>
      </c>
      <c r="F173" s="393">
        <v>0</v>
      </c>
      <c r="G173" s="393">
        <v>0</v>
      </c>
      <c r="H173" s="393">
        <v>0</v>
      </c>
      <c r="I173" s="393">
        <v>0</v>
      </c>
      <c r="J173" s="1804">
        <v>-1</v>
      </c>
      <c r="K173" s="747">
        <f>SUM(K171-K172)</f>
        <v>3</v>
      </c>
    </row>
    <row r="174" spans="1:11" hidden="1" x14ac:dyDescent="0.25">
      <c r="A174" s="4" t="s">
        <v>784</v>
      </c>
      <c r="B174" s="5"/>
      <c r="C174" s="6"/>
      <c r="D174" s="7"/>
      <c r="E174" s="8"/>
      <c r="F174" s="42"/>
      <c r="G174" s="7"/>
      <c r="H174" s="7"/>
      <c r="I174" s="7"/>
      <c r="J174" s="7"/>
      <c r="K174" s="7"/>
    </row>
    <row r="175" spans="1:11" hidden="1" x14ac:dyDescent="0.25">
      <c r="A175" s="4" t="s">
        <v>785</v>
      </c>
      <c r="B175" s="4"/>
      <c r="C175" s="6"/>
      <c r="D175" s="3"/>
      <c r="E175" s="7"/>
      <c r="F175" s="9"/>
      <c r="G175" s="3"/>
      <c r="H175" s="3"/>
      <c r="I175" s="3"/>
      <c r="J175" s="3"/>
      <c r="K175" s="3"/>
    </row>
    <row r="176" spans="1:11" ht="15.75" hidden="1" thickBot="1" x14ac:dyDescent="0.3">
      <c r="A176" s="2485" t="s">
        <v>178</v>
      </c>
      <c r="B176" s="2486"/>
      <c r="C176" s="2486"/>
      <c r="D176" s="2486"/>
      <c r="E176" s="2486"/>
      <c r="F176" s="2486"/>
      <c r="G176" s="2486"/>
      <c r="H176" s="2486"/>
      <c r="I176" s="2486"/>
      <c r="J176" s="2486"/>
      <c r="K176" s="2487"/>
    </row>
    <row r="177" spans="1:11" ht="15.75" hidden="1" thickBot="1" x14ac:dyDescent="0.3">
      <c r="A177" s="2498"/>
      <c r="B177" s="2499"/>
      <c r="C177" s="2500"/>
      <c r="D177" s="326" t="s">
        <v>753</v>
      </c>
      <c r="E177" s="325" t="s">
        <v>711</v>
      </c>
      <c r="F177" s="325" t="s">
        <v>712</v>
      </c>
      <c r="G177" s="325" t="s">
        <v>713</v>
      </c>
      <c r="H177" s="325" t="s">
        <v>714</v>
      </c>
      <c r="I177" s="325" t="s">
        <v>754</v>
      </c>
      <c r="J177" s="325" t="s">
        <v>755</v>
      </c>
      <c r="K177" s="189" t="s">
        <v>132</v>
      </c>
    </row>
    <row r="178" spans="1:11" hidden="1" x14ac:dyDescent="0.25">
      <c r="A178" s="2511" t="s">
        <v>756</v>
      </c>
      <c r="B178" s="2512"/>
      <c r="C178" s="2512"/>
      <c r="D178" s="519">
        <v>345</v>
      </c>
      <c r="E178" s="520">
        <v>337</v>
      </c>
      <c r="F178" s="520">
        <v>113</v>
      </c>
      <c r="G178" s="520">
        <v>116</v>
      </c>
      <c r="H178" s="520">
        <v>379</v>
      </c>
      <c r="I178" s="520">
        <v>90</v>
      </c>
      <c r="J178" s="521">
        <v>26</v>
      </c>
      <c r="K178" s="522">
        <f>SUM(D178:J178)</f>
        <v>1406</v>
      </c>
    </row>
    <row r="179" spans="1:11" ht="17.25" hidden="1" x14ac:dyDescent="0.25">
      <c r="A179" s="2479" t="s">
        <v>757</v>
      </c>
      <c r="B179" s="2480"/>
      <c r="C179" s="2480"/>
      <c r="D179" s="523">
        <v>165</v>
      </c>
      <c r="E179" s="524">
        <v>240</v>
      </c>
      <c r="F179" s="524">
        <v>81</v>
      </c>
      <c r="G179" s="524">
        <v>66</v>
      </c>
      <c r="H179" s="524">
        <v>214</v>
      </c>
      <c r="I179" s="524">
        <v>10</v>
      </c>
      <c r="J179" s="525">
        <v>26</v>
      </c>
      <c r="K179" s="526">
        <f>SUM(D179:J179)</f>
        <v>802</v>
      </c>
    </row>
    <row r="180" spans="1:11" ht="15" hidden="1" customHeight="1" x14ac:dyDescent="0.25">
      <c r="A180" s="2513" t="s">
        <v>758</v>
      </c>
      <c r="B180" s="2514"/>
      <c r="C180" s="2514"/>
      <c r="D180" s="523">
        <v>76</v>
      </c>
      <c r="E180" s="524">
        <v>43</v>
      </c>
      <c r="F180" s="524">
        <v>31</v>
      </c>
      <c r="G180" s="524">
        <v>27</v>
      </c>
      <c r="H180" s="524">
        <v>82</v>
      </c>
      <c r="I180" s="524">
        <v>0</v>
      </c>
      <c r="J180" s="525">
        <v>2</v>
      </c>
      <c r="K180" s="526">
        <f>SUM(D180:J180)</f>
        <v>261</v>
      </c>
    </row>
    <row r="181" spans="1:11" ht="15.75" hidden="1" thickBot="1" x14ac:dyDescent="0.3">
      <c r="A181" s="2479" t="s">
        <v>759</v>
      </c>
      <c r="B181" s="2480"/>
      <c r="C181" s="2480"/>
      <c r="D181" s="915">
        <f>SUM(D179:D180)</f>
        <v>241</v>
      </c>
      <c r="E181" s="916">
        <f t="shared" ref="E181:J181" si="24">SUM(E179:E180)</f>
        <v>283</v>
      </c>
      <c r="F181" s="916">
        <f t="shared" si="24"/>
        <v>112</v>
      </c>
      <c r="G181" s="916">
        <f t="shared" si="24"/>
        <v>93</v>
      </c>
      <c r="H181" s="916">
        <f t="shared" si="24"/>
        <v>296</v>
      </c>
      <c r="I181" s="916">
        <f t="shared" si="24"/>
        <v>10</v>
      </c>
      <c r="J181" s="917">
        <f t="shared" si="24"/>
        <v>28</v>
      </c>
      <c r="K181" s="530">
        <f>K179+K180</f>
        <v>1063</v>
      </c>
    </row>
    <row r="182" spans="1:11" ht="18" hidden="1" customHeight="1" thickBot="1" x14ac:dyDescent="0.3">
      <c r="A182" s="2481" t="s">
        <v>760</v>
      </c>
      <c r="B182" s="2482"/>
      <c r="C182" s="2482"/>
      <c r="D182" s="531">
        <f t="shared" ref="D182:K182" si="25">D178-D181</f>
        <v>104</v>
      </c>
      <c r="E182" s="532">
        <f t="shared" si="25"/>
        <v>54</v>
      </c>
      <c r="F182" s="532">
        <f t="shared" si="25"/>
        <v>1</v>
      </c>
      <c r="G182" s="532">
        <f t="shared" si="25"/>
        <v>23</v>
      </c>
      <c r="H182" s="532">
        <f t="shared" si="25"/>
        <v>83</v>
      </c>
      <c r="I182" s="579">
        <f t="shared" si="25"/>
        <v>80</v>
      </c>
      <c r="J182" s="580">
        <f t="shared" si="25"/>
        <v>-2</v>
      </c>
      <c r="K182" s="581">
        <f t="shared" si="25"/>
        <v>343</v>
      </c>
    </row>
    <row r="183" spans="1:11" ht="7.5" hidden="1" customHeight="1" x14ac:dyDescent="0.25">
      <c r="A183" s="146"/>
      <c r="B183" s="147"/>
      <c r="C183" s="147"/>
      <c r="D183" s="143"/>
      <c r="E183" s="143"/>
      <c r="F183" s="143"/>
      <c r="G183" s="143"/>
      <c r="H183" s="143"/>
      <c r="I183" s="143"/>
      <c r="J183" s="143"/>
      <c r="K183" s="144"/>
    </row>
    <row r="184" spans="1:11" ht="15.75" hidden="1" thickBot="1" x14ac:dyDescent="0.3">
      <c r="A184" s="2483" t="s">
        <v>761</v>
      </c>
      <c r="B184" s="2483"/>
      <c r="C184" s="2483"/>
      <c r="D184" s="2483"/>
      <c r="E184" s="2483"/>
      <c r="F184" s="2483"/>
      <c r="G184" s="2483"/>
      <c r="H184" s="2483"/>
      <c r="I184" s="2483"/>
      <c r="J184" s="2483"/>
      <c r="K184" s="2484"/>
    </row>
    <row r="185" spans="1:11" ht="15.75" hidden="1" thickBot="1" x14ac:dyDescent="0.3">
      <c r="A185" s="2485" t="s">
        <v>134</v>
      </c>
      <c r="B185" s="2486"/>
      <c r="C185" s="2486"/>
      <c r="D185" s="2486"/>
      <c r="E185" s="2486"/>
      <c r="F185" s="2486"/>
      <c r="G185" s="2486"/>
      <c r="H185" s="2486"/>
      <c r="I185" s="2486"/>
      <c r="J185" s="2486"/>
      <c r="K185" s="2487"/>
    </row>
    <row r="186" spans="1:11" ht="15.75" hidden="1" thickBot="1" x14ac:dyDescent="0.3">
      <c r="A186" s="2498"/>
      <c r="B186" s="2499"/>
      <c r="C186" s="2500"/>
      <c r="D186" s="187" t="s">
        <v>753</v>
      </c>
      <c r="E186" s="188" t="s">
        <v>711</v>
      </c>
      <c r="F186" s="188" t="s">
        <v>712</v>
      </c>
      <c r="G186" s="188" t="s">
        <v>713</v>
      </c>
      <c r="H186" s="188" t="s">
        <v>714</v>
      </c>
      <c r="I186" s="188" t="s">
        <v>754</v>
      </c>
      <c r="J186" s="188" t="s">
        <v>755</v>
      </c>
      <c r="K186" s="189" t="s">
        <v>132</v>
      </c>
    </row>
    <row r="187" spans="1:11" ht="15" hidden="1" customHeight="1" x14ac:dyDescent="0.25">
      <c r="A187" s="148"/>
      <c r="B187" s="2488" t="s">
        <v>762</v>
      </c>
      <c r="C187" s="2489"/>
      <c r="D187" s="509">
        <v>97</v>
      </c>
      <c r="E187" s="509">
        <v>45</v>
      </c>
      <c r="F187" s="509">
        <v>40</v>
      </c>
      <c r="G187" s="509">
        <v>31</v>
      </c>
      <c r="H187" s="509">
        <v>91</v>
      </c>
      <c r="I187" s="509">
        <v>0</v>
      </c>
      <c r="J187" s="725">
        <v>5</v>
      </c>
      <c r="K187" s="728">
        <f>SUM(D187:J187)</f>
        <v>309</v>
      </c>
    </row>
    <row r="188" spans="1:11" ht="15" hidden="1" customHeight="1" x14ac:dyDescent="0.25">
      <c r="A188" s="149"/>
      <c r="B188" s="2490" t="s">
        <v>763</v>
      </c>
      <c r="C188" s="2491"/>
      <c r="D188" s="509">
        <v>0</v>
      </c>
      <c r="E188" s="509">
        <v>0</v>
      </c>
      <c r="F188" s="509">
        <v>0</v>
      </c>
      <c r="G188" s="509">
        <v>0</v>
      </c>
      <c r="H188" s="509">
        <v>0</v>
      </c>
      <c r="I188" s="509">
        <v>0</v>
      </c>
      <c r="J188" s="725">
        <v>0</v>
      </c>
      <c r="K188" s="729">
        <f>SUM(D188:I188)</f>
        <v>0</v>
      </c>
    </row>
    <row r="189" spans="1:11" ht="15" hidden="1" customHeight="1" x14ac:dyDescent="0.25">
      <c r="A189" s="2492" t="s">
        <v>764</v>
      </c>
      <c r="B189" s="2490"/>
      <c r="C189" s="2491"/>
      <c r="D189" s="509">
        <v>1</v>
      </c>
      <c r="E189" s="509">
        <v>2</v>
      </c>
      <c r="F189" s="509">
        <v>0</v>
      </c>
      <c r="G189" s="509">
        <v>0</v>
      </c>
      <c r="H189" s="509">
        <v>9</v>
      </c>
      <c r="I189" s="509">
        <v>1</v>
      </c>
      <c r="J189" s="725">
        <v>0</v>
      </c>
      <c r="K189" s="729">
        <f>SUM(D189:I189)</f>
        <v>13</v>
      </c>
    </row>
    <row r="190" spans="1:11" ht="15" hidden="1" customHeight="1" x14ac:dyDescent="0.25">
      <c r="A190" s="2492" t="s">
        <v>765</v>
      </c>
      <c r="B190" s="2490"/>
      <c r="C190" s="2491"/>
      <c r="D190" s="509">
        <v>0</v>
      </c>
      <c r="E190" s="509">
        <v>0</v>
      </c>
      <c r="F190" s="509">
        <v>0</v>
      </c>
      <c r="G190" s="509">
        <v>0</v>
      </c>
      <c r="H190" s="509">
        <v>0</v>
      </c>
      <c r="I190" s="509">
        <v>0</v>
      </c>
      <c r="J190" s="725">
        <v>0</v>
      </c>
      <c r="K190" s="729">
        <f>SUM(D190:J190)</f>
        <v>0</v>
      </c>
    </row>
    <row r="191" spans="1:11" ht="15.75" hidden="1" thickBot="1" x14ac:dyDescent="0.3">
      <c r="A191" s="2493" t="s">
        <v>766</v>
      </c>
      <c r="B191" s="2494"/>
      <c r="C191" s="2495"/>
      <c r="D191" s="515">
        <v>0</v>
      </c>
      <c r="E191" s="516">
        <v>0</v>
      </c>
      <c r="F191" s="516">
        <v>0</v>
      </c>
      <c r="G191" s="516">
        <v>0</v>
      </c>
      <c r="H191" s="516">
        <v>0</v>
      </c>
      <c r="I191" s="516">
        <v>0</v>
      </c>
      <c r="J191" s="726">
        <v>0</v>
      </c>
      <c r="K191" s="730">
        <f>SUM(D191:J191)</f>
        <v>0</v>
      </c>
    </row>
    <row r="192" spans="1:11" ht="16.5" hidden="1" customHeight="1" thickTop="1" thickBot="1" x14ac:dyDescent="0.3">
      <c r="A192" s="190"/>
      <c r="B192" s="2496" t="s">
        <v>767</v>
      </c>
      <c r="C192" s="2497"/>
      <c r="D192" s="517">
        <f t="shared" ref="D192:K192" si="26">SUM(D187:D191)</f>
        <v>98</v>
      </c>
      <c r="E192" s="518">
        <f t="shared" si="26"/>
        <v>47</v>
      </c>
      <c r="F192" s="518">
        <f t="shared" si="26"/>
        <v>40</v>
      </c>
      <c r="G192" s="518">
        <f t="shared" si="26"/>
        <v>31</v>
      </c>
      <c r="H192" s="518">
        <f t="shared" si="26"/>
        <v>100</v>
      </c>
      <c r="I192" s="518">
        <f t="shared" si="26"/>
        <v>1</v>
      </c>
      <c r="J192" s="727">
        <f t="shared" si="26"/>
        <v>5</v>
      </c>
      <c r="K192" s="731">
        <f t="shared" si="26"/>
        <v>322</v>
      </c>
    </row>
    <row r="193" spans="1:11" ht="7.5" hidden="1" customHeight="1" thickBot="1" x14ac:dyDescent="0.3">
      <c r="A193" s="146"/>
      <c r="B193" s="147"/>
      <c r="C193" s="147"/>
      <c r="D193" s="143"/>
      <c r="E193" s="143"/>
      <c r="F193" s="143"/>
      <c r="G193" s="143"/>
      <c r="H193" s="143"/>
      <c r="I193" s="143"/>
      <c r="J193" s="143"/>
      <c r="K193" s="144"/>
    </row>
    <row r="194" spans="1:11" ht="15.75" hidden="1" thickBot="1" x14ac:dyDescent="0.3">
      <c r="A194" s="2508" t="s">
        <v>768</v>
      </c>
      <c r="B194" s="2509"/>
      <c r="C194" s="2509"/>
      <c r="D194" s="2509"/>
      <c r="E194" s="2509"/>
      <c r="F194" s="2509"/>
      <c r="G194" s="2509"/>
      <c r="H194" s="2509"/>
      <c r="I194" s="2509"/>
      <c r="J194" s="2509"/>
      <c r="K194" s="2510"/>
    </row>
    <row r="195" spans="1:11" ht="15.75" hidden="1" thickBot="1" x14ac:dyDescent="0.3">
      <c r="A195" s="2485" t="s">
        <v>134</v>
      </c>
      <c r="B195" s="2486"/>
      <c r="C195" s="2486"/>
      <c r="D195" s="2486"/>
      <c r="E195" s="2486"/>
      <c r="F195" s="2486"/>
      <c r="G195" s="2486"/>
      <c r="H195" s="2486"/>
      <c r="I195" s="2486"/>
      <c r="J195" s="2486"/>
      <c r="K195" s="2487"/>
    </row>
    <row r="196" spans="1:11" ht="15.75" hidden="1" thickBot="1" x14ac:dyDescent="0.3">
      <c r="A196" s="2501"/>
      <c r="B196" s="2502"/>
      <c r="C196" s="2503"/>
      <c r="D196" s="187" t="s">
        <v>753</v>
      </c>
      <c r="E196" s="188" t="s">
        <v>711</v>
      </c>
      <c r="F196" s="188" t="s">
        <v>712</v>
      </c>
      <c r="G196" s="188" t="s">
        <v>713</v>
      </c>
      <c r="H196" s="188" t="s">
        <v>714</v>
      </c>
      <c r="I196" s="188" t="s">
        <v>754</v>
      </c>
      <c r="J196" s="188" t="s">
        <v>755</v>
      </c>
      <c r="K196" s="189" t="s">
        <v>132</v>
      </c>
    </row>
    <row r="197" spans="1:11" ht="15" hidden="1" customHeight="1" x14ac:dyDescent="0.25">
      <c r="A197" s="1783"/>
      <c r="B197" s="2488" t="s">
        <v>769</v>
      </c>
      <c r="C197" s="2489"/>
      <c r="D197" s="506">
        <v>98</v>
      </c>
      <c r="E197" s="507">
        <v>57</v>
      </c>
      <c r="F197" s="507">
        <v>32</v>
      </c>
      <c r="G197" s="507">
        <v>21</v>
      </c>
      <c r="H197" s="507">
        <v>86</v>
      </c>
      <c r="I197" s="507">
        <v>1</v>
      </c>
      <c r="J197" s="732">
        <v>5</v>
      </c>
      <c r="K197" s="728">
        <f>SUM(D197:J197)</f>
        <v>300</v>
      </c>
    </row>
    <row r="198" spans="1:11" ht="15" hidden="1" customHeight="1" x14ac:dyDescent="0.25">
      <c r="A198" s="150"/>
      <c r="B198" s="2490" t="s">
        <v>770</v>
      </c>
      <c r="C198" s="2491"/>
      <c r="D198" s="508">
        <v>2</v>
      </c>
      <c r="E198" s="509">
        <v>6</v>
      </c>
      <c r="F198" s="509">
        <v>0</v>
      </c>
      <c r="G198" s="509">
        <v>2</v>
      </c>
      <c r="H198" s="509">
        <v>11</v>
      </c>
      <c r="I198" s="509">
        <v>0</v>
      </c>
      <c r="J198" s="725">
        <v>1</v>
      </c>
      <c r="K198" s="734">
        <f>SUM(D198:J198)</f>
        <v>22</v>
      </c>
    </row>
    <row r="199" spans="1:11" ht="15" hidden="1" customHeight="1" x14ac:dyDescent="0.25">
      <c r="A199" s="2492" t="s">
        <v>771</v>
      </c>
      <c r="B199" s="2490"/>
      <c r="C199" s="2491"/>
      <c r="D199" s="508">
        <v>0</v>
      </c>
      <c r="E199" s="509">
        <v>0</v>
      </c>
      <c r="F199" s="509">
        <v>0</v>
      </c>
      <c r="G199" s="509">
        <v>0</v>
      </c>
      <c r="H199" s="509">
        <v>0</v>
      </c>
      <c r="I199" s="509">
        <v>0</v>
      </c>
      <c r="J199" s="725">
        <v>0</v>
      </c>
      <c r="K199" s="734">
        <f>SUM(D199:J199)</f>
        <v>0</v>
      </c>
    </row>
    <row r="200" spans="1:11" ht="15" hidden="1" customHeight="1" x14ac:dyDescent="0.25">
      <c r="A200" s="150"/>
      <c r="B200" s="2490" t="s">
        <v>772</v>
      </c>
      <c r="C200" s="2491"/>
      <c r="D200" s="508">
        <v>0</v>
      </c>
      <c r="E200" s="509">
        <v>0</v>
      </c>
      <c r="F200" s="509">
        <v>0</v>
      </c>
      <c r="G200" s="509">
        <v>0</v>
      </c>
      <c r="H200" s="509">
        <v>0</v>
      </c>
      <c r="I200" s="509">
        <v>0</v>
      </c>
      <c r="J200" s="725">
        <v>0</v>
      </c>
      <c r="K200" s="734">
        <f>SUM(D200:J200)</f>
        <v>0</v>
      </c>
    </row>
    <row r="201" spans="1:11" ht="15.75" hidden="1" customHeight="1" thickBot="1" x14ac:dyDescent="0.3">
      <c r="A201" s="150"/>
      <c r="B201" s="2490" t="s">
        <v>773</v>
      </c>
      <c r="C201" s="2491"/>
      <c r="D201" s="510">
        <v>0</v>
      </c>
      <c r="E201" s="511">
        <v>0</v>
      </c>
      <c r="F201" s="511">
        <v>0</v>
      </c>
      <c r="G201" s="511">
        <v>0</v>
      </c>
      <c r="H201" s="511">
        <v>0</v>
      </c>
      <c r="I201" s="511">
        <v>0</v>
      </c>
      <c r="J201" s="733">
        <v>0</v>
      </c>
      <c r="K201" s="730">
        <f>SUM(D201:J201)</f>
        <v>0</v>
      </c>
    </row>
    <row r="202" spans="1:11" ht="16.5" hidden="1" customHeight="1" thickTop="1" thickBot="1" x14ac:dyDescent="0.3">
      <c r="A202" s="1784"/>
      <c r="B202" s="2515" t="s">
        <v>774</v>
      </c>
      <c r="C202" s="2516"/>
      <c r="D202" s="512">
        <f t="shared" ref="D202:K202" si="27">SUM(D197:D201)</f>
        <v>100</v>
      </c>
      <c r="E202" s="513">
        <f t="shared" si="27"/>
        <v>63</v>
      </c>
      <c r="F202" s="513">
        <f t="shared" si="27"/>
        <v>32</v>
      </c>
      <c r="G202" s="513">
        <f t="shared" si="27"/>
        <v>23</v>
      </c>
      <c r="H202" s="513">
        <f t="shared" si="27"/>
        <v>97</v>
      </c>
      <c r="I202" s="513">
        <f t="shared" si="27"/>
        <v>1</v>
      </c>
      <c r="J202" s="513">
        <f t="shared" si="27"/>
        <v>6</v>
      </c>
      <c r="K202" s="514">
        <f t="shared" si="27"/>
        <v>322</v>
      </c>
    </row>
    <row r="203" spans="1:11" ht="7.5" hidden="1" customHeight="1" thickBot="1" x14ac:dyDescent="0.3">
      <c r="A203" s="146"/>
      <c r="B203" s="147"/>
      <c r="C203" s="147"/>
      <c r="D203" s="143"/>
      <c r="E203" s="143"/>
      <c r="F203" s="143"/>
      <c r="G203" s="143"/>
      <c r="H203" s="143"/>
      <c r="I203" s="143"/>
      <c r="J203" s="143"/>
      <c r="K203" s="145"/>
    </row>
    <row r="204" spans="1:11" ht="15.75" hidden="1" thickBot="1" x14ac:dyDescent="0.3">
      <c r="A204" s="2508" t="s">
        <v>775</v>
      </c>
      <c r="B204" s="2509"/>
      <c r="C204" s="2509"/>
      <c r="D204" s="2509"/>
      <c r="E204" s="2509"/>
      <c r="F204" s="2509"/>
      <c r="G204" s="2509"/>
      <c r="H204" s="2509"/>
      <c r="I204" s="2509"/>
      <c r="J204" s="2509"/>
      <c r="K204" s="2510"/>
    </row>
    <row r="205" spans="1:11" ht="15.75" hidden="1" thickBot="1" x14ac:dyDescent="0.3">
      <c r="A205" s="2485" t="s">
        <v>134</v>
      </c>
      <c r="B205" s="2486"/>
      <c r="C205" s="2486"/>
      <c r="D205" s="2486"/>
      <c r="E205" s="2486"/>
      <c r="F205" s="2486"/>
      <c r="G205" s="2486"/>
      <c r="H205" s="2486"/>
      <c r="I205" s="2486"/>
      <c r="J205" s="2486"/>
      <c r="K205" s="2487"/>
    </row>
    <row r="206" spans="1:11" ht="15.75" hidden="1" thickBot="1" x14ac:dyDescent="0.3">
      <c r="A206" s="2501"/>
      <c r="B206" s="2502"/>
      <c r="C206" s="2503"/>
      <c r="D206" s="326" t="s">
        <v>753</v>
      </c>
      <c r="E206" s="325" t="s">
        <v>711</v>
      </c>
      <c r="F206" s="325" t="s">
        <v>712</v>
      </c>
      <c r="G206" s="325" t="s">
        <v>713</v>
      </c>
      <c r="H206" s="325" t="s">
        <v>714</v>
      </c>
      <c r="I206" s="325" t="s">
        <v>754</v>
      </c>
      <c r="J206" s="735" t="s">
        <v>755</v>
      </c>
      <c r="K206" s="738" t="s">
        <v>132</v>
      </c>
    </row>
    <row r="207" spans="1:11" hidden="1" x14ac:dyDescent="0.25">
      <c r="A207" s="2504" t="s">
        <v>776</v>
      </c>
      <c r="B207" s="2505"/>
      <c r="C207" s="2505"/>
      <c r="D207" s="502">
        <f t="shared" ref="D207:K207" si="28">1-D208</f>
        <v>0.17012448132780078</v>
      </c>
      <c r="E207" s="503">
        <f t="shared" si="28"/>
        <v>0.55477031802120136</v>
      </c>
      <c r="F207" s="503">
        <f t="shared" si="28"/>
        <v>0.4285714285714286</v>
      </c>
      <c r="G207" s="503">
        <f t="shared" si="28"/>
        <v>0.5053763440860215</v>
      </c>
      <c r="H207" s="503">
        <f t="shared" si="28"/>
        <v>0.34459459459459463</v>
      </c>
      <c r="I207" s="503">
        <f t="shared" si="28"/>
        <v>0.8</v>
      </c>
      <c r="J207" s="736">
        <f t="shared" si="28"/>
        <v>0.5714285714285714</v>
      </c>
      <c r="K207" s="739">
        <f t="shared" si="28"/>
        <v>0.39416745061147695</v>
      </c>
    </row>
    <row r="208" spans="1:11" ht="18" hidden="1" thickBot="1" x14ac:dyDescent="0.3">
      <c r="A208" s="2506" t="s">
        <v>777</v>
      </c>
      <c r="B208" s="2507"/>
      <c r="C208" s="2507"/>
      <c r="D208" s="504">
        <f t="shared" ref="D208:K208" si="29">D202/D181*2</f>
        <v>0.82987551867219922</v>
      </c>
      <c r="E208" s="505">
        <f t="shared" si="29"/>
        <v>0.44522968197879859</v>
      </c>
      <c r="F208" s="505">
        <f t="shared" si="29"/>
        <v>0.5714285714285714</v>
      </c>
      <c r="G208" s="505">
        <f t="shared" si="29"/>
        <v>0.4946236559139785</v>
      </c>
      <c r="H208" s="505">
        <f t="shared" si="29"/>
        <v>0.65540540540540537</v>
      </c>
      <c r="I208" s="505">
        <f t="shared" si="29"/>
        <v>0.2</v>
      </c>
      <c r="J208" s="737">
        <f t="shared" si="29"/>
        <v>0.42857142857142855</v>
      </c>
      <c r="K208" s="740">
        <f t="shared" si="29"/>
        <v>0.60583254938852305</v>
      </c>
    </row>
    <row r="209" spans="1:11" ht="15.75" hidden="1" x14ac:dyDescent="0.25">
      <c r="A209" s="2" t="s">
        <v>778</v>
      </c>
      <c r="B209" s="141"/>
      <c r="C209" s="140"/>
      <c r="D209" s="140"/>
      <c r="E209" s="140"/>
      <c r="F209" s="140"/>
      <c r="G209" s="140"/>
      <c r="H209" s="140"/>
      <c r="I209" s="140"/>
      <c r="J209" s="140"/>
      <c r="K209" s="140"/>
    </row>
    <row r="210" spans="1:11" ht="15.75" hidden="1" x14ac:dyDescent="0.25">
      <c r="A210" s="2" t="s">
        <v>779</v>
      </c>
      <c r="B210" s="140"/>
      <c r="C210" s="140"/>
      <c r="D210" s="140"/>
      <c r="E210" s="140"/>
      <c r="F210" s="140"/>
      <c r="G210" s="140"/>
      <c r="H210" s="140"/>
      <c r="I210" s="140"/>
      <c r="J210" s="140"/>
      <c r="K210" s="140"/>
    </row>
    <row r="211" spans="1:11" ht="15.75" hidden="1" x14ac:dyDescent="0.25">
      <c r="A211" s="2" t="s">
        <v>780</v>
      </c>
      <c r="B211" s="140"/>
      <c r="C211" s="140"/>
      <c r="D211" s="140"/>
      <c r="E211" s="140"/>
      <c r="F211" s="140"/>
      <c r="G211" s="140"/>
      <c r="H211" s="140"/>
      <c r="I211" s="140"/>
      <c r="J211" s="140"/>
      <c r="K211" s="140"/>
    </row>
    <row r="212" spans="1:11" hidden="1" x14ac:dyDescent="0.25">
      <c r="A212" s="605" t="s">
        <v>781</v>
      </c>
      <c r="B212" s="140"/>
      <c r="C212" s="140"/>
      <c r="D212" s="140"/>
      <c r="E212" s="140"/>
      <c r="F212" s="140"/>
      <c r="G212" s="140"/>
      <c r="H212" s="140"/>
      <c r="I212" s="140"/>
      <c r="J212" s="140"/>
      <c r="K212" s="140"/>
    </row>
    <row r="213" spans="1:11" ht="9.75" hidden="1" customHeight="1" thickBot="1" x14ac:dyDescent="0.3">
      <c r="A213" s="142"/>
      <c r="B213" s="142"/>
      <c r="C213" s="142"/>
      <c r="D213" s="139"/>
      <c r="E213" s="139"/>
      <c r="F213" s="139"/>
      <c r="G213" s="139"/>
      <c r="H213" s="139"/>
      <c r="I213" s="139"/>
      <c r="J213" s="139"/>
      <c r="K213" s="142"/>
    </row>
    <row r="214" spans="1:11" ht="15.75" hidden="1" thickBot="1" x14ac:dyDescent="0.3">
      <c r="A214" s="2508" t="s">
        <v>782</v>
      </c>
      <c r="B214" s="2509"/>
      <c r="C214" s="2509"/>
      <c r="D214" s="2509"/>
      <c r="E214" s="2509"/>
      <c r="F214" s="2509"/>
      <c r="G214" s="2509"/>
      <c r="H214" s="2509"/>
      <c r="I214" s="2509"/>
      <c r="J214" s="2509"/>
      <c r="K214" s="2510"/>
    </row>
    <row r="215" spans="1:11" ht="15.75" hidden="1" thickBot="1" x14ac:dyDescent="0.3">
      <c r="A215" s="2485" t="s">
        <v>134</v>
      </c>
      <c r="B215" s="2486"/>
      <c r="C215" s="2486"/>
      <c r="D215" s="2486"/>
      <c r="E215" s="2486"/>
      <c r="F215" s="2486"/>
      <c r="G215" s="2486"/>
      <c r="H215" s="2486"/>
      <c r="I215" s="2486"/>
      <c r="J215" s="2486"/>
      <c r="K215" s="2487"/>
    </row>
    <row r="216" spans="1:11" ht="15.75" hidden="1" thickBot="1" x14ac:dyDescent="0.3">
      <c r="A216" s="2501"/>
      <c r="B216" s="2502"/>
      <c r="C216" s="2503"/>
      <c r="D216" s="187" t="s">
        <v>740</v>
      </c>
      <c r="E216" s="188" t="s">
        <v>458</v>
      </c>
      <c r="F216" s="188" t="s">
        <v>741</v>
      </c>
      <c r="G216" s="188" t="s">
        <v>742</v>
      </c>
      <c r="H216" s="188" t="s">
        <v>743</v>
      </c>
      <c r="I216" s="188" t="s">
        <v>786</v>
      </c>
      <c r="J216" s="741" t="s">
        <v>755</v>
      </c>
      <c r="K216" s="745" t="s">
        <v>132</v>
      </c>
    </row>
    <row r="217" spans="1:11" hidden="1" x14ac:dyDescent="0.25">
      <c r="A217" s="2517" t="s">
        <v>756</v>
      </c>
      <c r="B217" s="2518"/>
      <c r="C217" s="2518"/>
      <c r="D217" s="784">
        <v>52</v>
      </c>
      <c r="E217" s="785">
        <v>56</v>
      </c>
      <c r="F217" s="785">
        <v>20</v>
      </c>
      <c r="G217" s="785">
        <v>21</v>
      </c>
      <c r="H217" s="785">
        <v>59</v>
      </c>
      <c r="I217" s="785">
        <v>15</v>
      </c>
      <c r="J217" s="786">
        <v>7</v>
      </c>
      <c r="K217" s="746">
        <f>SUM(D217:J217)</f>
        <v>230</v>
      </c>
    </row>
    <row r="218" spans="1:11" hidden="1" x14ac:dyDescent="0.25">
      <c r="A218" s="2479" t="s">
        <v>783</v>
      </c>
      <c r="B218" s="2519"/>
      <c r="C218" s="2519"/>
      <c r="D218" s="499">
        <v>49</v>
      </c>
      <c r="E218" s="500">
        <v>55</v>
      </c>
      <c r="F218" s="500">
        <v>19</v>
      </c>
      <c r="G218" s="500">
        <v>21</v>
      </c>
      <c r="H218" s="500">
        <v>56</v>
      </c>
      <c r="I218" s="500">
        <v>2</v>
      </c>
      <c r="J218" s="743">
        <v>6</v>
      </c>
      <c r="K218" s="729">
        <f>SUM(D218:J218)</f>
        <v>208</v>
      </c>
    </row>
    <row r="219" spans="1:11" ht="15.75" hidden="1" thickBot="1" x14ac:dyDescent="0.3">
      <c r="A219" s="2520" t="s">
        <v>760</v>
      </c>
      <c r="B219" s="2521"/>
      <c r="C219" s="2521"/>
      <c r="D219" s="788">
        <v>3</v>
      </c>
      <c r="E219" s="789">
        <v>1</v>
      </c>
      <c r="F219" s="789">
        <v>1</v>
      </c>
      <c r="G219" s="789">
        <v>0</v>
      </c>
      <c r="H219" s="789">
        <v>3</v>
      </c>
      <c r="I219" s="789">
        <v>13</v>
      </c>
      <c r="J219" s="1475">
        <v>1</v>
      </c>
      <c r="K219" s="747">
        <f>SUM(K217-K218)</f>
        <v>22</v>
      </c>
    </row>
    <row r="220" spans="1:11" hidden="1" x14ac:dyDescent="0.25">
      <c r="A220" s="4" t="s">
        <v>784</v>
      </c>
      <c r="B220" s="5"/>
      <c r="C220" s="6"/>
      <c r="D220" s="7"/>
      <c r="E220" s="8"/>
      <c r="F220" s="42"/>
      <c r="G220" s="7"/>
      <c r="H220" s="7"/>
      <c r="I220" s="7"/>
      <c r="J220" s="7"/>
      <c r="K220" s="7"/>
    </row>
    <row r="221" spans="1:11" hidden="1" x14ac:dyDescent="0.25">
      <c r="A221" s="4" t="s">
        <v>785</v>
      </c>
      <c r="B221" s="4"/>
      <c r="C221" s="6"/>
      <c r="D221" s="3"/>
      <c r="E221" s="7"/>
      <c r="F221" s="9"/>
      <c r="G221" s="3"/>
      <c r="H221" s="3"/>
      <c r="I221" s="3"/>
      <c r="J221" s="3"/>
      <c r="K221" s="3"/>
    </row>
    <row r="222" spans="1:11" ht="15.75" hidden="1" thickBot="1" x14ac:dyDescent="0.3">
      <c r="A222" s="2534" t="s">
        <v>265</v>
      </c>
      <c r="B222" s="2486"/>
      <c r="C222" s="2486"/>
      <c r="D222" s="2486"/>
      <c r="E222" s="2486"/>
      <c r="F222" s="2486"/>
      <c r="G222" s="2486"/>
      <c r="H222" s="2486"/>
      <c r="I222" s="2486"/>
      <c r="J222" s="2486"/>
      <c r="K222" s="2487"/>
    </row>
    <row r="223" spans="1:11" ht="15.75" hidden="1" thickBot="1" x14ac:dyDescent="0.3">
      <c r="A223" s="2498"/>
      <c r="B223" s="2499"/>
      <c r="C223" s="2500"/>
      <c r="D223" s="326" t="s">
        <v>753</v>
      </c>
      <c r="E223" s="325" t="s">
        <v>711</v>
      </c>
      <c r="F223" s="325" t="s">
        <v>712</v>
      </c>
      <c r="G223" s="325" t="s">
        <v>713</v>
      </c>
      <c r="H223" s="325" t="s">
        <v>714</v>
      </c>
      <c r="I223" s="325" t="s">
        <v>786</v>
      </c>
      <c r="J223" s="735" t="s">
        <v>755</v>
      </c>
      <c r="K223" s="189" t="s">
        <v>132</v>
      </c>
    </row>
    <row r="224" spans="1:11" hidden="1" x14ac:dyDescent="0.25">
      <c r="A224" s="2511" t="s">
        <v>756</v>
      </c>
      <c r="B224" s="2512"/>
      <c r="C224" s="2512"/>
      <c r="D224" s="519">
        <v>345</v>
      </c>
      <c r="E224" s="520">
        <v>337</v>
      </c>
      <c r="F224" s="520">
        <v>113</v>
      </c>
      <c r="G224" s="520">
        <v>116</v>
      </c>
      <c r="H224" s="520">
        <v>379</v>
      </c>
      <c r="I224" s="520">
        <v>90</v>
      </c>
      <c r="J224" s="521">
        <v>26</v>
      </c>
      <c r="K224" s="522">
        <f>SUM(D224:J224)</f>
        <v>1406</v>
      </c>
    </row>
    <row r="225" spans="1:11" ht="17.25" hidden="1" x14ac:dyDescent="0.25">
      <c r="A225" s="2479" t="s">
        <v>757</v>
      </c>
      <c r="B225" s="2480"/>
      <c r="C225" s="2480"/>
      <c r="D225" s="523">
        <v>200</v>
      </c>
      <c r="E225" s="524">
        <v>248</v>
      </c>
      <c r="F225" s="524">
        <v>78</v>
      </c>
      <c r="G225" s="524">
        <v>70</v>
      </c>
      <c r="H225" s="524">
        <v>233</v>
      </c>
      <c r="I225" s="524">
        <v>74</v>
      </c>
      <c r="J225" s="525">
        <v>24</v>
      </c>
      <c r="K225" s="526">
        <f>SUM(D225:J225)</f>
        <v>927</v>
      </c>
    </row>
    <row r="226" spans="1:11" ht="15" hidden="1" customHeight="1" x14ac:dyDescent="0.25">
      <c r="A226" s="2513" t="s">
        <v>758</v>
      </c>
      <c r="B226" s="2514"/>
      <c r="C226" s="2514"/>
      <c r="D226" s="523">
        <v>59</v>
      </c>
      <c r="E226" s="524">
        <v>53</v>
      </c>
      <c r="F226" s="524">
        <v>29</v>
      </c>
      <c r="G226" s="524">
        <v>15</v>
      </c>
      <c r="H226" s="524">
        <v>79</v>
      </c>
      <c r="I226" s="524">
        <v>7</v>
      </c>
      <c r="J226" s="525">
        <v>6</v>
      </c>
      <c r="K226" s="526">
        <f>SUM(D226:J226)</f>
        <v>248</v>
      </c>
    </row>
    <row r="227" spans="1:11" ht="15.75" hidden="1" thickBot="1" x14ac:dyDescent="0.3">
      <c r="A227" s="2479" t="s">
        <v>759</v>
      </c>
      <c r="B227" s="2480"/>
      <c r="C227" s="2480"/>
      <c r="D227" s="915">
        <f>SUM(D225:D226)</f>
        <v>259</v>
      </c>
      <c r="E227" s="916">
        <f t="shared" ref="E227:J227" si="30">SUM(E225:E226)</f>
        <v>301</v>
      </c>
      <c r="F227" s="916">
        <f t="shared" si="30"/>
        <v>107</v>
      </c>
      <c r="G227" s="916">
        <f t="shared" si="30"/>
        <v>85</v>
      </c>
      <c r="H227" s="916">
        <f t="shared" si="30"/>
        <v>312</v>
      </c>
      <c r="I227" s="916">
        <f t="shared" si="30"/>
        <v>81</v>
      </c>
      <c r="J227" s="917">
        <f t="shared" si="30"/>
        <v>30</v>
      </c>
      <c r="K227" s="530">
        <f>K225+K226</f>
        <v>1175</v>
      </c>
    </row>
    <row r="228" spans="1:11" ht="18" hidden="1" customHeight="1" thickBot="1" x14ac:dyDescent="0.3">
      <c r="A228" s="2481" t="s">
        <v>760</v>
      </c>
      <c r="B228" s="2482"/>
      <c r="C228" s="2482"/>
      <c r="D228" s="531">
        <f t="shared" ref="D228:K228" si="31">D224-D227</f>
        <v>86</v>
      </c>
      <c r="E228" s="532">
        <f t="shared" si="31"/>
        <v>36</v>
      </c>
      <c r="F228" s="532">
        <f t="shared" si="31"/>
        <v>6</v>
      </c>
      <c r="G228" s="532">
        <f t="shared" si="31"/>
        <v>31</v>
      </c>
      <c r="H228" s="532">
        <f t="shared" si="31"/>
        <v>67</v>
      </c>
      <c r="I228" s="579">
        <f t="shared" si="31"/>
        <v>9</v>
      </c>
      <c r="J228" s="580">
        <f t="shared" si="31"/>
        <v>-4</v>
      </c>
      <c r="K228" s="581">
        <f t="shared" si="31"/>
        <v>231</v>
      </c>
    </row>
    <row r="229" spans="1:11" ht="7.5" hidden="1" customHeight="1" x14ac:dyDescent="0.25">
      <c r="A229" s="146"/>
      <c r="B229" s="147"/>
      <c r="C229" s="147"/>
      <c r="D229" s="143"/>
      <c r="E229" s="143"/>
      <c r="F229" s="143"/>
      <c r="G229" s="143"/>
      <c r="H229" s="143"/>
      <c r="I229" s="143"/>
      <c r="J229" s="143"/>
      <c r="K229" s="144"/>
    </row>
    <row r="230" spans="1:11" ht="15.75" hidden="1" thickBot="1" x14ac:dyDescent="0.3">
      <c r="A230" s="2483" t="s">
        <v>761</v>
      </c>
      <c r="B230" s="2483"/>
      <c r="C230" s="2483"/>
      <c r="D230" s="2483"/>
      <c r="E230" s="2483"/>
      <c r="F230" s="2483"/>
      <c r="G230" s="2483"/>
      <c r="H230" s="2483"/>
      <c r="I230" s="2483"/>
      <c r="J230" s="2483"/>
      <c r="K230" s="2484"/>
    </row>
    <row r="231" spans="1:11" ht="15.75" hidden="1" thickBot="1" x14ac:dyDescent="0.3">
      <c r="A231" s="2485" t="s">
        <v>135</v>
      </c>
      <c r="B231" s="2486"/>
      <c r="C231" s="2486"/>
      <c r="D231" s="2486"/>
      <c r="E231" s="2486"/>
      <c r="F231" s="2486"/>
      <c r="G231" s="2486"/>
      <c r="H231" s="2486"/>
      <c r="I231" s="2486"/>
      <c r="J231" s="2486"/>
      <c r="K231" s="2487"/>
    </row>
    <row r="232" spans="1:11" ht="15.75" hidden="1" thickBot="1" x14ac:dyDescent="0.3">
      <c r="A232" s="2498"/>
      <c r="B232" s="2499"/>
      <c r="C232" s="2500"/>
      <c r="D232" s="326" t="s">
        <v>753</v>
      </c>
      <c r="E232" s="325" t="s">
        <v>711</v>
      </c>
      <c r="F232" s="325" t="s">
        <v>712</v>
      </c>
      <c r="G232" s="325" t="s">
        <v>713</v>
      </c>
      <c r="H232" s="325" t="s">
        <v>714</v>
      </c>
      <c r="I232" s="325" t="s">
        <v>786</v>
      </c>
      <c r="J232" s="735" t="s">
        <v>755</v>
      </c>
      <c r="K232" s="189" t="s">
        <v>132</v>
      </c>
    </row>
    <row r="233" spans="1:11" ht="15" hidden="1" customHeight="1" x14ac:dyDescent="0.25">
      <c r="A233" s="148"/>
      <c r="B233" s="2488" t="s">
        <v>762</v>
      </c>
      <c r="C233" s="2489"/>
      <c r="D233" s="509">
        <v>88</v>
      </c>
      <c r="E233" s="509">
        <v>62</v>
      </c>
      <c r="F233" s="509">
        <v>39</v>
      </c>
      <c r="G233" s="509">
        <v>19</v>
      </c>
      <c r="H233" s="509">
        <v>79</v>
      </c>
      <c r="I233" s="509">
        <v>11</v>
      </c>
      <c r="J233" s="725">
        <v>4</v>
      </c>
      <c r="K233" s="728">
        <f>SUM(D233:J233)</f>
        <v>302</v>
      </c>
    </row>
    <row r="234" spans="1:11" ht="15" hidden="1" customHeight="1" x14ac:dyDescent="0.25">
      <c r="A234" s="149"/>
      <c r="B234" s="2490" t="s">
        <v>763</v>
      </c>
      <c r="C234" s="2491"/>
      <c r="D234" s="509">
        <v>0</v>
      </c>
      <c r="E234" s="509">
        <v>0</v>
      </c>
      <c r="F234" s="509">
        <v>0</v>
      </c>
      <c r="G234" s="509">
        <v>0</v>
      </c>
      <c r="H234" s="509">
        <v>0</v>
      </c>
      <c r="I234" s="509">
        <v>0</v>
      </c>
      <c r="J234" s="725">
        <v>0</v>
      </c>
      <c r="K234" s="729">
        <f>SUM(D234:I234)</f>
        <v>0</v>
      </c>
    </row>
    <row r="235" spans="1:11" ht="15" hidden="1" customHeight="1" x14ac:dyDescent="0.25">
      <c r="A235" s="2492" t="s">
        <v>764</v>
      </c>
      <c r="B235" s="2490"/>
      <c r="C235" s="2491"/>
      <c r="D235" s="509">
        <v>3</v>
      </c>
      <c r="E235" s="509">
        <v>4</v>
      </c>
      <c r="F235" s="509">
        <v>0</v>
      </c>
      <c r="G235" s="509">
        <v>1</v>
      </c>
      <c r="H235" s="509">
        <v>12</v>
      </c>
      <c r="I235" s="509">
        <v>0</v>
      </c>
      <c r="J235" s="725">
        <v>0</v>
      </c>
      <c r="K235" s="729">
        <f>SUM(D235:I235)</f>
        <v>20</v>
      </c>
    </row>
    <row r="236" spans="1:11" ht="15" hidden="1" customHeight="1" x14ac:dyDescent="0.25">
      <c r="A236" s="2492" t="s">
        <v>765</v>
      </c>
      <c r="B236" s="2490"/>
      <c r="C236" s="2491"/>
      <c r="D236" s="509">
        <v>0</v>
      </c>
      <c r="E236" s="509">
        <v>0</v>
      </c>
      <c r="F236" s="509">
        <v>0</v>
      </c>
      <c r="G236" s="509">
        <v>0</v>
      </c>
      <c r="H236" s="509">
        <v>0</v>
      </c>
      <c r="I236" s="509">
        <v>0</v>
      </c>
      <c r="J236" s="725">
        <v>0</v>
      </c>
      <c r="K236" s="729">
        <f>SUM(D236:J236)</f>
        <v>0</v>
      </c>
    </row>
    <row r="237" spans="1:11" ht="15.75" hidden="1" thickBot="1" x14ac:dyDescent="0.3">
      <c r="A237" s="2493" t="s">
        <v>766</v>
      </c>
      <c r="B237" s="2494"/>
      <c r="C237" s="2495"/>
      <c r="D237" s="515">
        <v>0</v>
      </c>
      <c r="E237" s="516">
        <v>0</v>
      </c>
      <c r="F237" s="516">
        <v>0</v>
      </c>
      <c r="G237" s="516">
        <v>0</v>
      </c>
      <c r="H237" s="516">
        <v>0</v>
      </c>
      <c r="I237" s="516">
        <v>0</v>
      </c>
      <c r="J237" s="726">
        <v>0</v>
      </c>
      <c r="K237" s="730">
        <f>SUM(D237:J237)</f>
        <v>0</v>
      </c>
    </row>
    <row r="238" spans="1:11" ht="16.5" hidden="1" customHeight="1" thickTop="1" thickBot="1" x14ac:dyDescent="0.3">
      <c r="A238" s="190"/>
      <c r="B238" s="2496" t="s">
        <v>767</v>
      </c>
      <c r="C238" s="2497"/>
      <c r="D238" s="517">
        <f t="shared" ref="D238:K238" si="32">SUM(D233:D237)</f>
        <v>91</v>
      </c>
      <c r="E238" s="518">
        <f t="shared" si="32"/>
        <v>66</v>
      </c>
      <c r="F238" s="518">
        <f t="shared" si="32"/>
        <v>39</v>
      </c>
      <c r="G238" s="518">
        <f t="shared" si="32"/>
        <v>20</v>
      </c>
      <c r="H238" s="518">
        <f t="shared" si="32"/>
        <v>91</v>
      </c>
      <c r="I238" s="518">
        <f t="shared" si="32"/>
        <v>11</v>
      </c>
      <c r="J238" s="727">
        <f t="shared" si="32"/>
        <v>4</v>
      </c>
      <c r="K238" s="731">
        <f t="shared" si="32"/>
        <v>322</v>
      </c>
    </row>
    <row r="239" spans="1:11" ht="7.5" hidden="1" customHeight="1" thickBot="1" x14ac:dyDescent="0.3">
      <c r="A239" s="146"/>
      <c r="B239" s="147"/>
      <c r="C239" s="147"/>
      <c r="D239" s="143"/>
      <c r="E239" s="143"/>
      <c r="F239" s="143"/>
      <c r="G239" s="143"/>
      <c r="H239" s="143"/>
      <c r="I239" s="143"/>
      <c r="J239" s="143"/>
      <c r="K239" s="144"/>
    </row>
    <row r="240" spans="1:11" ht="15.75" hidden="1" thickBot="1" x14ac:dyDescent="0.3">
      <c r="A240" s="2508" t="s">
        <v>768</v>
      </c>
      <c r="B240" s="2509"/>
      <c r="C240" s="2509"/>
      <c r="D240" s="2509"/>
      <c r="E240" s="2509"/>
      <c r="F240" s="2509"/>
      <c r="G240" s="2509"/>
      <c r="H240" s="2509"/>
      <c r="I240" s="2509"/>
      <c r="J240" s="2509"/>
      <c r="K240" s="2510"/>
    </row>
    <row r="241" spans="1:11" ht="15.75" hidden="1" thickBot="1" x14ac:dyDescent="0.3">
      <c r="A241" s="2485" t="s">
        <v>135</v>
      </c>
      <c r="B241" s="2486"/>
      <c r="C241" s="2486"/>
      <c r="D241" s="2486"/>
      <c r="E241" s="2486"/>
      <c r="F241" s="2486"/>
      <c r="G241" s="2486"/>
      <c r="H241" s="2486"/>
      <c r="I241" s="2486"/>
      <c r="J241" s="2486"/>
      <c r="K241" s="2487"/>
    </row>
    <row r="242" spans="1:11" ht="15.75" hidden="1" thickBot="1" x14ac:dyDescent="0.3">
      <c r="A242" s="2501"/>
      <c r="B242" s="2502"/>
      <c r="C242" s="2503"/>
      <c r="D242" s="326" t="s">
        <v>753</v>
      </c>
      <c r="E242" s="325" t="s">
        <v>711</v>
      </c>
      <c r="F242" s="325" t="s">
        <v>712</v>
      </c>
      <c r="G242" s="325" t="s">
        <v>713</v>
      </c>
      <c r="H242" s="325" t="s">
        <v>714</v>
      </c>
      <c r="I242" s="325" t="s">
        <v>786</v>
      </c>
      <c r="J242" s="735" t="s">
        <v>755</v>
      </c>
      <c r="K242" s="189" t="s">
        <v>132</v>
      </c>
    </row>
    <row r="243" spans="1:11" ht="15" hidden="1" customHeight="1" x14ac:dyDescent="0.25">
      <c r="A243" s="1783"/>
      <c r="B243" s="2488" t="s">
        <v>769</v>
      </c>
      <c r="C243" s="2489"/>
      <c r="D243" s="506">
        <v>105</v>
      </c>
      <c r="E243" s="507">
        <v>52</v>
      </c>
      <c r="F243" s="507">
        <v>29</v>
      </c>
      <c r="G243" s="507">
        <v>28</v>
      </c>
      <c r="H243" s="507">
        <v>95</v>
      </c>
      <c r="I243" s="507">
        <v>16</v>
      </c>
      <c r="J243" s="732">
        <v>5</v>
      </c>
      <c r="K243" s="728">
        <f>SUM(D243:J243)</f>
        <v>330</v>
      </c>
    </row>
    <row r="244" spans="1:11" ht="15" hidden="1" customHeight="1" x14ac:dyDescent="0.25">
      <c r="A244" s="150"/>
      <c r="B244" s="2490" t="s">
        <v>770</v>
      </c>
      <c r="C244" s="2491"/>
      <c r="D244" s="508">
        <v>4</v>
      </c>
      <c r="E244" s="509">
        <v>4</v>
      </c>
      <c r="F244" s="509">
        <v>0</v>
      </c>
      <c r="G244" s="509">
        <v>0</v>
      </c>
      <c r="H244" s="509">
        <v>0</v>
      </c>
      <c r="I244" s="509">
        <v>0</v>
      </c>
      <c r="J244" s="725">
        <v>0</v>
      </c>
      <c r="K244" s="734">
        <f>SUM(D244:J244)</f>
        <v>8</v>
      </c>
    </row>
    <row r="245" spans="1:11" ht="15" hidden="1" customHeight="1" x14ac:dyDescent="0.25">
      <c r="A245" s="2492" t="s">
        <v>771</v>
      </c>
      <c r="B245" s="2490"/>
      <c r="C245" s="2491"/>
      <c r="D245" s="508">
        <v>0</v>
      </c>
      <c r="E245" s="509">
        <v>0</v>
      </c>
      <c r="F245" s="509">
        <v>0</v>
      </c>
      <c r="G245" s="509">
        <v>0</v>
      </c>
      <c r="H245" s="509">
        <v>0</v>
      </c>
      <c r="I245" s="509">
        <v>0</v>
      </c>
      <c r="J245" s="725">
        <v>0</v>
      </c>
      <c r="K245" s="734">
        <f>SUM(D245:J245)</f>
        <v>0</v>
      </c>
    </row>
    <row r="246" spans="1:11" ht="15" hidden="1" customHeight="1" x14ac:dyDescent="0.25">
      <c r="A246" s="150"/>
      <c r="B246" s="2490" t="s">
        <v>772</v>
      </c>
      <c r="C246" s="2491"/>
      <c r="D246" s="508">
        <v>0</v>
      </c>
      <c r="E246" s="509">
        <v>0</v>
      </c>
      <c r="F246" s="509">
        <v>0</v>
      </c>
      <c r="G246" s="509">
        <v>0</v>
      </c>
      <c r="H246" s="509">
        <v>0</v>
      </c>
      <c r="I246" s="509">
        <v>0</v>
      </c>
      <c r="J246" s="725">
        <v>0</v>
      </c>
      <c r="K246" s="734">
        <f>SUM(D246:J246)</f>
        <v>0</v>
      </c>
    </row>
    <row r="247" spans="1:11" ht="15.75" hidden="1" customHeight="1" thickBot="1" x14ac:dyDescent="0.3">
      <c r="A247" s="150"/>
      <c r="B247" s="2490" t="s">
        <v>773</v>
      </c>
      <c r="C247" s="2491"/>
      <c r="D247" s="510">
        <v>0</v>
      </c>
      <c r="E247" s="511">
        <v>0</v>
      </c>
      <c r="F247" s="511">
        <v>0</v>
      </c>
      <c r="G247" s="511">
        <v>0</v>
      </c>
      <c r="H247" s="511">
        <v>0</v>
      </c>
      <c r="I247" s="511">
        <v>0</v>
      </c>
      <c r="J247" s="733">
        <v>0</v>
      </c>
      <c r="K247" s="730">
        <f>SUM(D247:J247)</f>
        <v>0</v>
      </c>
    </row>
    <row r="248" spans="1:11" ht="16.5" hidden="1" customHeight="1" thickTop="1" thickBot="1" x14ac:dyDescent="0.3">
      <c r="A248" s="1784"/>
      <c r="B248" s="2515" t="s">
        <v>774</v>
      </c>
      <c r="C248" s="2516"/>
      <c r="D248" s="512">
        <f t="shared" ref="D248:K248" si="33">SUM(D243:D247)</f>
        <v>109</v>
      </c>
      <c r="E248" s="513">
        <f t="shared" si="33"/>
        <v>56</v>
      </c>
      <c r="F248" s="513">
        <f t="shared" si="33"/>
        <v>29</v>
      </c>
      <c r="G248" s="513">
        <f t="shared" si="33"/>
        <v>28</v>
      </c>
      <c r="H248" s="513">
        <f t="shared" si="33"/>
        <v>95</v>
      </c>
      <c r="I248" s="513">
        <f t="shared" si="33"/>
        <v>16</v>
      </c>
      <c r="J248" s="513">
        <f t="shared" si="33"/>
        <v>5</v>
      </c>
      <c r="K248" s="514">
        <f t="shared" si="33"/>
        <v>338</v>
      </c>
    </row>
    <row r="249" spans="1:11" ht="7.5" hidden="1" customHeight="1" x14ac:dyDescent="0.25">
      <c r="A249" s="146"/>
      <c r="B249" s="147"/>
      <c r="C249" s="147"/>
      <c r="D249" s="143"/>
      <c r="E249" s="143"/>
      <c r="F249" s="143"/>
      <c r="G249" s="143"/>
      <c r="H249" s="143"/>
      <c r="I249" s="143"/>
      <c r="J249" s="143"/>
      <c r="K249" s="145"/>
    </row>
    <row r="250" spans="1:11" ht="15.75" hidden="1" thickBot="1" x14ac:dyDescent="0.3">
      <c r="A250" s="2508" t="s">
        <v>775</v>
      </c>
      <c r="B250" s="2509"/>
      <c r="C250" s="2509"/>
      <c r="D250" s="2509"/>
      <c r="E250" s="2509"/>
      <c r="F250" s="2509"/>
      <c r="G250" s="2509"/>
      <c r="H250" s="2509"/>
      <c r="I250" s="2509"/>
      <c r="J250" s="2509"/>
      <c r="K250" s="2510"/>
    </row>
    <row r="251" spans="1:11" ht="15.75" hidden="1" thickBot="1" x14ac:dyDescent="0.3">
      <c r="A251" s="2485" t="s">
        <v>135</v>
      </c>
      <c r="B251" s="2486"/>
      <c r="C251" s="2486"/>
      <c r="D251" s="2486"/>
      <c r="E251" s="2486"/>
      <c r="F251" s="2486"/>
      <c r="G251" s="2486"/>
      <c r="H251" s="2486"/>
      <c r="I251" s="2486"/>
      <c r="J251" s="2486"/>
      <c r="K251" s="2487"/>
    </row>
    <row r="252" spans="1:11" ht="15.75" hidden="1" thickBot="1" x14ac:dyDescent="0.3">
      <c r="A252" s="2501"/>
      <c r="B252" s="2502"/>
      <c r="C252" s="2503"/>
      <c r="D252" s="326" t="s">
        <v>753</v>
      </c>
      <c r="E252" s="325" t="s">
        <v>711</v>
      </c>
      <c r="F252" s="325" t="s">
        <v>712</v>
      </c>
      <c r="G252" s="325" t="s">
        <v>713</v>
      </c>
      <c r="H252" s="325" t="s">
        <v>714</v>
      </c>
      <c r="I252" s="325" t="s">
        <v>786</v>
      </c>
      <c r="J252" s="735" t="s">
        <v>755</v>
      </c>
      <c r="K252" s="738" t="s">
        <v>132</v>
      </c>
    </row>
    <row r="253" spans="1:11" hidden="1" x14ac:dyDescent="0.25">
      <c r="A253" s="2504" t="s">
        <v>776</v>
      </c>
      <c r="B253" s="2505"/>
      <c r="C253" s="2505"/>
      <c r="D253" s="1601">
        <f t="shared" ref="D253:K253" si="34">1-D254</f>
        <v>0.15830115830115832</v>
      </c>
      <c r="E253" s="1602">
        <f t="shared" si="34"/>
        <v>0.62790697674418605</v>
      </c>
      <c r="F253" s="1602">
        <f t="shared" si="34"/>
        <v>0.45794392523364491</v>
      </c>
      <c r="G253" s="1602">
        <f t="shared" si="34"/>
        <v>0.3411764705882353</v>
      </c>
      <c r="H253" s="1602">
        <f t="shared" si="34"/>
        <v>0.39102564102564108</v>
      </c>
      <c r="I253" s="1602">
        <f t="shared" si="34"/>
        <v>0.60493827160493829</v>
      </c>
      <c r="J253" s="1603">
        <f t="shared" si="34"/>
        <v>0.66666666666666674</v>
      </c>
      <c r="K253" s="1604">
        <f t="shared" si="34"/>
        <v>0.4246808510638298</v>
      </c>
    </row>
    <row r="254" spans="1:11" ht="18" hidden="1" thickBot="1" x14ac:dyDescent="0.3">
      <c r="A254" s="2506" t="s">
        <v>777</v>
      </c>
      <c r="B254" s="2507"/>
      <c r="C254" s="2507"/>
      <c r="D254" s="1605">
        <f t="shared" ref="D254:K254" si="35">D248/D227*2</f>
        <v>0.84169884169884168</v>
      </c>
      <c r="E254" s="1606">
        <f t="shared" si="35"/>
        <v>0.37209302325581395</v>
      </c>
      <c r="F254" s="1606">
        <f t="shared" si="35"/>
        <v>0.54205607476635509</v>
      </c>
      <c r="G254" s="1606">
        <f t="shared" si="35"/>
        <v>0.6588235294117647</v>
      </c>
      <c r="H254" s="1606">
        <f t="shared" si="35"/>
        <v>0.60897435897435892</v>
      </c>
      <c r="I254" s="1606">
        <f t="shared" si="35"/>
        <v>0.39506172839506171</v>
      </c>
      <c r="J254" s="1607">
        <f t="shared" si="35"/>
        <v>0.33333333333333331</v>
      </c>
      <c r="K254" s="1608">
        <f t="shared" si="35"/>
        <v>0.5753191489361702</v>
      </c>
    </row>
    <row r="255" spans="1:11" ht="15.75" hidden="1" x14ac:dyDescent="0.25">
      <c r="A255" s="2" t="s">
        <v>778</v>
      </c>
      <c r="B255" s="141"/>
      <c r="C255" s="140"/>
      <c r="D255" s="140"/>
      <c r="E255" s="140"/>
      <c r="F255" s="140"/>
      <c r="G255" s="140"/>
      <c r="H255" s="140"/>
      <c r="I255" s="140"/>
      <c r="J255" s="140"/>
      <c r="K255" s="140"/>
    </row>
    <row r="256" spans="1:11" ht="15.75" hidden="1" x14ac:dyDescent="0.25">
      <c r="A256" s="2" t="s">
        <v>779</v>
      </c>
      <c r="B256" s="140"/>
      <c r="C256" s="140"/>
      <c r="D256" s="140"/>
      <c r="E256" s="140"/>
      <c r="F256" s="140"/>
      <c r="G256" s="140"/>
      <c r="H256" s="140"/>
      <c r="I256" s="140"/>
      <c r="J256" s="140"/>
      <c r="K256" s="140"/>
    </row>
    <row r="257" spans="1:11" ht="15.75" hidden="1" x14ac:dyDescent="0.25">
      <c r="A257" s="2" t="s">
        <v>780</v>
      </c>
      <c r="B257" s="140"/>
      <c r="C257" s="140"/>
      <c r="D257" s="140"/>
      <c r="E257" s="140"/>
      <c r="F257" s="140"/>
      <c r="G257" s="140"/>
      <c r="H257" s="140"/>
      <c r="I257" s="140"/>
      <c r="J257" s="140"/>
      <c r="K257" s="140"/>
    </row>
    <row r="258" spans="1:11" hidden="1" x14ac:dyDescent="0.25">
      <c r="A258" s="605" t="s">
        <v>781</v>
      </c>
      <c r="B258" s="140"/>
      <c r="C258" s="140"/>
      <c r="D258" s="140"/>
      <c r="E258" s="140"/>
      <c r="F258" s="140"/>
      <c r="G258" s="140"/>
      <c r="H258" s="140"/>
      <c r="I258" s="140"/>
      <c r="J258" s="140"/>
      <c r="K258" s="140"/>
    </row>
    <row r="259" spans="1:11" ht="9.75" hidden="1" customHeight="1" thickBot="1" x14ac:dyDescent="0.3">
      <c r="A259" s="142"/>
      <c r="B259" s="142"/>
      <c r="C259" s="142"/>
      <c r="D259" s="139"/>
      <c r="E259" s="139"/>
      <c r="F259" s="139"/>
      <c r="G259" s="139"/>
      <c r="H259" s="139"/>
      <c r="I259" s="139"/>
      <c r="J259" s="139"/>
      <c r="K259" s="142"/>
    </row>
    <row r="260" spans="1:11" ht="15.75" hidden="1" thickBot="1" x14ac:dyDescent="0.3">
      <c r="A260" s="2508" t="s">
        <v>782</v>
      </c>
      <c r="B260" s="2509"/>
      <c r="C260" s="2509"/>
      <c r="D260" s="2509"/>
      <c r="E260" s="2509"/>
      <c r="F260" s="2509"/>
      <c r="G260" s="2509"/>
      <c r="H260" s="2509"/>
      <c r="I260" s="2509"/>
      <c r="J260" s="2509"/>
      <c r="K260" s="2510"/>
    </row>
    <row r="261" spans="1:11" ht="15.75" hidden="1" thickBot="1" x14ac:dyDescent="0.3">
      <c r="A261" s="2485" t="s">
        <v>135</v>
      </c>
      <c r="B261" s="2486"/>
      <c r="C261" s="2486"/>
      <c r="D261" s="2486"/>
      <c r="E261" s="2486"/>
      <c r="F261" s="2486"/>
      <c r="G261" s="2486"/>
      <c r="H261" s="2486"/>
      <c r="I261" s="2486"/>
      <c r="J261" s="2486"/>
      <c r="K261" s="2487"/>
    </row>
    <row r="262" spans="1:11" ht="15.75" hidden="1" thickBot="1" x14ac:dyDescent="0.3">
      <c r="A262" s="2501"/>
      <c r="B262" s="2502"/>
      <c r="C262" s="2503"/>
      <c r="D262" s="187" t="s">
        <v>740</v>
      </c>
      <c r="E262" s="188" t="s">
        <v>458</v>
      </c>
      <c r="F262" s="188" t="s">
        <v>741</v>
      </c>
      <c r="G262" s="188" t="s">
        <v>742</v>
      </c>
      <c r="H262" s="188" t="s">
        <v>743</v>
      </c>
      <c r="I262" s="188" t="s">
        <v>786</v>
      </c>
      <c r="J262" s="741" t="s">
        <v>755</v>
      </c>
      <c r="K262" s="745" t="s">
        <v>132</v>
      </c>
    </row>
    <row r="263" spans="1:11" hidden="1" x14ac:dyDescent="0.25">
      <c r="A263" s="2517" t="s">
        <v>756</v>
      </c>
      <c r="B263" s="2518"/>
      <c r="C263" s="2518"/>
      <c r="D263" s="784">
        <v>52</v>
      </c>
      <c r="E263" s="785">
        <v>56</v>
      </c>
      <c r="F263" s="785">
        <v>20</v>
      </c>
      <c r="G263" s="785">
        <v>21</v>
      </c>
      <c r="H263" s="785">
        <v>59</v>
      </c>
      <c r="I263" s="785">
        <v>15</v>
      </c>
      <c r="J263" s="786">
        <v>7</v>
      </c>
      <c r="K263" s="746">
        <f>SUM(D263:J263)</f>
        <v>230</v>
      </c>
    </row>
    <row r="264" spans="1:11" hidden="1" x14ac:dyDescent="0.25">
      <c r="A264" s="2479" t="s">
        <v>783</v>
      </c>
      <c r="B264" s="2519"/>
      <c r="C264" s="2519"/>
      <c r="D264" s="499">
        <v>50</v>
      </c>
      <c r="E264" s="500">
        <v>54</v>
      </c>
      <c r="F264" s="500">
        <v>20</v>
      </c>
      <c r="G264" s="500">
        <v>21</v>
      </c>
      <c r="H264" s="500">
        <v>54</v>
      </c>
      <c r="I264" s="500">
        <v>15</v>
      </c>
      <c r="J264" s="743">
        <v>7</v>
      </c>
      <c r="K264" s="729">
        <f>SUM(D264:J264)</f>
        <v>221</v>
      </c>
    </row>
    <row r="265" spans="1:11" ht="15.75" hidden="1" thickBot="1" x14ac:dyDescent="0.3">
      <c r="A265" s="2520" t="s">
        <v>760</v>
      </c>
      <c r="B265" s="2521"/>
      <c r="C265" s="2521"/>
      <c r="D265" s="788">
        <v>2</v>
      </c>
      <c r="E265" s="789">
        <v>2</v>
      </c>
      <c r="F265" s="789">
        <v>0</v>
      </c>
      <c r="G265" s="789">
        <v>0</v>
      </c>
      <c r="H265" s="789">
        <v>5</v>
      </c>
      <c r="I265" s="789">
        <v>0</v>
      </c>
      <c r="J265" s="1475">
        <v>0</v>
      </c>
      <c r="K265" s="747">
        <f>SUM(K263-K264)</f>
        <v>9</v>
      </c>
    </row>
    <row r="266" spans="1:11" hidden="1" x14ac:dyDescent="0.25">
      <c r="A266" s="4" t="s">
        <v>784</v>
      </c>
      <c r="B266" s="5"/>
      <c r="C266" s="6"/>
      <c r="D266" s="7"/>
      <c r="E266" s="8"/>
      <c r="F266" s="42"/>
      <c r="G266" s="7"/>
      <c r="H266" s="7"/>
      <c r="I266" s="7"/>
      <c r="J266" s="7"/>
      <c r="K266" s="7"/>
    </row>
    <row r="267" spans="1:11" hidden="1" x14ac:dyDescent="0.25">
      <c r="A267" s="4" t="s">
        <v>785</v>
      </c>
      <c r="B267" s="4"/>
      <c r="C267" s="6"/>
      <c r="D267" s="3"/>
      <c r="E267" s="7"/>
      <c r="F267" s="9"/>
      <c r="G267" s="3"/>
      <c r="H267" s="3"/>
      <c r="I267" s="3"/>
      <c r="J267" s="3"/>
      <c r="K267" s="3"/>
    </row>
    <row r="268" spans="1:11" hidden="1" x14ac:dyDescent="0.25">
      <c r="A268" s="4"/>
      <c r="B268" s="4"/>
      <c r="C268" s="6"/>
      <c r="D268" s="3"/>
      <c r="E268" s="7"/>
      <c r="F268" s="9"/>
      <c r="G268" s="3"/>
      <c r="H268" s="3"/>
      <c r="I268" s="3"/>
      <c r="J268" s="3"/>
      <c r="K268" s="3"/>
    </row>
    <row r="269" spans="1:11" ht="15.75" hidden="1" thickBot="1" x14ac:dyDescent="0.3">
      <c r="A269" s="2485" t="s">
        <v>266</v>
      </c>
      <c r="B269" s="2486"/>
      <c r="C269" s="2486"/>
      <c r="D269" s="2486"/>
      <c r="E269" s="2486"/>
      <c r="F269" s="2486"/>
      <c r="G269" s="2486"/>
      <c r="H269" s="2486"/>
      <c r="I269" s="2486"/>
      <c r="J269" s="2486"/>
      <c r="K269" s="2487"/>
    </row>
    <row r="270" spans="1:11" ht="18" hidden="1" thickBot="1" x14ac:dyDescent="0.3">
      <c r="A270" s="2498"/>
      <c r="B270" s="2499"/>
      <c r="C270" s="2500"/>
      <c r="D270" s="326" t="s">
        <v>753</v>
      </c>
      <c r="E270" s="325" t="s">
        <v>711</v>
      </c>
      <c r="F270" s="325" t="s">
        <v>712</v>
      </c>
      <c r="G270" s="325" t="s">
        <v>713</v>
      </c>
      <c r="H270" s="325" t="s">
        <v>714</v>
      </c>
      <c r="I270" s="325" t="s">
        <v>787</v>
      </c>
      <c r="J270" s="325" t="s">
        <v>755</v>
      </c>
      <c r="K270" s="189" t="s">
        <v>132</v>
      </c>
    </row>
    <row r="271" spans="1:11" hidden="1" x14ac:dyDescent="0.25">
      <c r="A271" s="2511" t="s">
        <v>756</v>
      </c>
      <c r="B271" s="2512"/>
      <c r="C271" s="2512"/>
      <c r="D271" s="519">
        <v>345</v>
      </c>
      <c r="E271" s="520">
        <v>337</v>
      </c>
      <c r="F271" s="520">
        <v>113</v>
      </c>
      <c r="G271" s="520">
        <v>116</v>
      </c>
      <c r="H271" s="520">
        <v>379</v>
      </c>
      <c r="I271" s="520">
        <v>90</v>
      </c>
      <c r="J271" s="521">
        <v>26</v>
      </c>
      <c r="K271" s="522">
        <f>SUM(D271:J271)</f>
        <v>1406</v>
      </c>
    </row>
    <row r="272" spans="1:11" ht="17.25" hidden="1" x14ac:dyDescent="0.25">
      <c r="A272" s="2479" t="s">
        <v>757</v>
      </c>
      <c r="B272" s="2480"/>
      <c r="C272" s="2480"/>
      <c r="D272" s="523">
        <v>198</v>
      </c>
      <c r="E272" s="524">
        <v>235</v>
      </c>
      <c r="F272" s="524">
        <v>75</v>
      </c>
      <c r="G272" s="524">
        <v>81</v>
      </c>
      <c r="H272" s="524">
        <v>260</v>
      </c>
      <c r="I272" s="524">
        <v>81</v>
      </c>
      <c r="J272" s="525">
        <v>24</v>
      </c>
      <c r="K272" s="526">
        <f>SUM(D272:J272)</f>
        <v>954</v>
      </c>
    </row>
    <row r="273" spans="1:11" ht="15" hidden="1" customHeight="1" x14ac:dyDescent="0.25">
      <c r="A273" s="2513" t="s">
        <v>758</v>
      </c>
      <c r="B273" s="2514"/>
      <c r="C273" s="2514"/>
      <c r="D273" s="523">
        <v>90</v>
      </c>
      <c r="E273" s="524">
        <v>66</v>
      </c>
      <c r="F273" s="524">
        <v>27</v>
      </c>
      <c r="G273" s="524">
        <v>15</v>
      </c>
      <c r="H273" s="524">
        <v>72</v>
      </c>
      <c r="I273" s="524">
        <v>5</v>
      </c>
      <c r="J273" s="525">
        <v>5</v>
      </c>
      <c r="K273" s="526">
        <f>SUM(D273:J273)</f>
        <v>280</v>
      </c>
    </row>
    <row r="274" spans="1:11" ht="15.75" hidden="1" thickBot="1" x14ac:dyDescent="0.3">
      <c r="A274" s="2479" t="s">
        <v>759</v>
      </c>
      <c r="B274" s="2480"/>
      <c r="C274" s="2480"/>
      <c r="D274" s="527">
        <f>SUM(D272:D273)</f>
        <v>288</v>
      </c>
      <c r="E274" s="528">
        <f t="shared" ref="E274:J274" si="36">SUM(E272:E273)</f>
        <v>301</v>
      </c>
      <c r="F274" s="528">
        <f t="shared" si="36"/>
        <v>102</v>
      </c>
      <c r="G274" s="528">
        <f t="shared" si="36"/>
        <v>96</v>
      </c>
      <c r="H274" s="528">
        <f t="shared" si="36"/>
        <v>332</v>
      </c>
      <c r="I274" s="528">
        <f t="shared" si="36"/>
        <v>86</v>
      </c>
      <c r="J274" s="529">
        <f t="shared" si="36"/>
        <v>29</v>
      </c>
      <c r="K274" s="530">
        <f>K272+K273</f>
        <v>1234</v>
      </c>
    </row>
    <row r="275" spans="1:11" ht="18" hidden="1" customHeight="1" thickTop="1" thickBot="1" x14ac:dyDescent="0.3">
      <c r="A275" s="2481" t="s">
        <v>760</v>
      </c>
      <c r="B275" s="2482"/>
      <c r="C275" s="2482"/>
      <c r="D275" s="531">
        <f t="shared" ref="D275:K275" si="37">D271-D274</f>
        <v>57</v>
      </c>
      <c r="E275" s="532">
        <f t="shared" si="37"/>
        <v>36</v>
      </c>
      <c r="F275" s="532">
        <f t="shared" si="37"/>
        <v>11</v>
      </c>
      <c r="G275" s="532">
        <f t="shared" si="37"/>
        <v>20</v>
      </c>
      <c r="H275" s="532">
        <f t="shared" si="37"/>
        <v>47</v>
      </c>
      <c r="I275" s="579">
        <f t="shared" si="37"/>
        <v>4</v>
      </c>
      <c r="J275" s="580">
        <f t="shared" si="37"/>
        <v>-3</v>
      </c>
      <c r="K275" s="581">
        <f t="shared" si="37"/>
        <v>172</v>
      </c>
    </row>
    <row r="276" spans="1:11" ht="7.5" hidden="1" customHeight="1" x14ac:dyDescent="0.25">
      <c r="A276" s="146"/>
      <c r="B276" s="147"/>
      <c r="C276" s="147"/>
      <c r="D276" s="143"/>
      <c r="E276" s="143"/>
      <c r="F276" s="143"/>
      <c r="G276" s="143"/>
      <c r="H276" s="143"/>
      <c r="I276" s="143"/>
      <c r="J276" s="143"/>
      <c r="K276" s="144"/>
    </row>
    <row r="277" spans="1:11" ht="15.75" hidden="1" thickBot="1" x14ac:dyDescent="0.3">
      <c r="A277" s="2483" t="s">
        <v>761</v>
      </c>
      <c r="B277" s="2483"/>
      <c r="C277" s="2483"/>
      <c r="D277" s="2483"/>
      <c r="E277" s="2483"/>
      <c r="F277" s="2483"/>
      <c r="G277" s="2483"/>
      <c r="H277" s="2483"/>
      <c r="I277" s="2483"/>
      <c r="J277" s="2483"/>
      <c r="K277" s="2484"/>
    </row>
    <row r="278" spans="1:11" ht="15.75" hidden="1" thickBot="1" x14ac:dyDescent="0.3">
      <c r="A278" s="2485" t="s">
        <v>205</v>
      </c>
      <c r="B278" s="2486"/>
      <c r="C278" s="2486"/>
      <c r="D278" s="2486"/>
      <c r="E278" s="2486"/>
      <c r="F278" s="2486"/>
      <c r="G278" s="2486"/>
      <c r="H278" s="2486"/>
      <c r="I278" s="2486"/>
      <c r="J278" s="2486"/>
      <c r="K278" s="2487"/>
    </row>
    <row r="279" spans="1:11" ht="18" hidden="1" thickBot="1" x14ac:dyDescent="0.3">
      <c r="A279" s="2498"/>
      <c r="B279" s="2499"/>
      <c r="C279" s="2500"/>
      <c r="D279" s="326" t="s">
        <v>753</v>
      </c>
      <c r="E279" s="325" t="s">
        <v>711</v>
      </c>
      <c r="F279" s="325" t="s">
        <v>712</v>
      </c>
      <c r="G279" s="325" t="s">
        <v>713</v>
      </c>
      <c r="H279" s="325" t="s">
        <v>714</v>
      </c>
      <c r="I279" s="325" t="s">
        <v>787</v>
      </c>
      <c r="J279" s="325" t="s">
        <v>755</v>
      </c>
      <c r="K279" s="189" t="s">
        <v>132</v>
      </c>
    </row>
    <row r="280" spans="1:11" ht="15" hidden="1" customHeight="1" x14ac:dyDescent="0.25">
      <c r="A280" s="148"/>
      <c r="B280" s="2488" t="s">
        <v>762</v>
      </c>
      <c r="C280" s="2489"/>
      <c r="D280" s="509">
        <v>98</v>
      </c>
      <c r="E280" s="509">
        <v>61</v>
      </c>
      <c r="F280" s="509">
        <v>29</v>
      </c>
      <c r="G280" s="509">
        <v>14</v>
      </c>
      <c r="H280" s="509">
        <v>67</v>
      </c>
      <c r="I280" s="509">
        <v>3</v>
      </c>
      <c r="J280" s="725">
        <v>2</v>
      </c>
      <c r="K280" s="728">
        <f>SUM(D280:J280)</f>
        <v>274</v>
      </c>
    </row>
    <row r="281" spans="1:11" ht="15" hidden="1" customHeight="1" x14ac:dyDescent="0.25">
      <c r="A281" s="149"/>
      <c r="B281" s="2490" t="s">
        <v>763</v>
      </c>
      <c r="C281" s="2491"/>
      <c r="D281" s="509">
        <v>0</v>
      </c>
      <c r="E281" s="509">
        <v>0</v>
      </c>
      <c r="F281" s="509">
        <v>0</v>
      </c>
      <c r="G281" s="509">
        <v>0</v>
      </c>
      <c r="H281" s="509">
        <v>0</v>
      </c>
      <c r="I281" s="509">
        <v>0</v>
      </c>
      <c r="J281" s="725">
        <v>0</v>
      </c>
      <c r="K281" s="729">
        <f>SUM(D281:I281)</f>
        <v>0</v>
      </c>
    </row>
    <row r="282" spans="1:11" ht="15" hidden="1" customHeight="1" x14ac:dyDescent="0.25">
      <c r="A282" s="2492" t="s">
        <v>764</v>
      </c>
      <c r="B282" s="2490"/>
      <c r="C282" s="2491"/>
      <c r="D282" s="509">
        <v>2</v>
      </c>
      <c r="E282" s="509">
        <v>5</v>
      </c>
      <c r="F282" s="509">
        <v>0</v>
      </c>
      <c r="G282" s="509">
        <v>1</v>
      </c>
      <c r="H282" s="509">
        <v>4</v>
      </c>
      <c r="I282" s="509">
        <v>1</v>
      </c>
      <c r="J282" s="725">
        <v>0</v>
      </c>
      <c r="K282" s="729">
        <f>SUM(D282:I282)</f>
        <v>13</v>
      </c>
    </row>
    <row r="283" spans="1:11" ht="15" hidden="1" customHeight="1" x14ac:dyDescent="0.25">
      <c r="A283" s="2492" t="s">
        <v>765</v>
      </c>
      <c r="B283" s="2490"/>
      <c r="C283" s="2491"/>
      <c r="D283" s="509">
        <v>0</v>
      </c>
      <c r="E283" s="509">
        <v>0</v>
      </c>
      <c r="F283" s="509">
        <v>0</v>
      </c>
      <c r="G283" s="509">
        <v>0</v>
      </c>
      <c r="H283" s="509">
        <v>0</v>
      </c>
      <c r="I283" s="509">
        <v>0</v>
      </c>
      <c r="J283" s="725">
        <v>0</v>
      </c>
      <c r="K283" s="729">
        <f>SUM(D283:J283)</f>
        <v>0</v>
      </c>
    </row>
    <row r="284" spans="1:11" ht="15.75" hidden="1" thickBot="1" x14ac:dyDescent="0.3">
      <c r="A284" s="2493" t="s">
        <v>766</v>
      </c>
      <c r="B284" s="2494"/>
      <c r="C284" s="2495"/>
      <c r="D284" s="515">
        <v>0</v>
      </c>
      <c r="E284" s="516">
        <v>0</v>
      </c>
      <c r="F284" s="516">
        <v>0</v>
      </c>
      <c r="G284" s="516">
        <v>0</v>
      </c>
      <c r="H284" s="516">
        <v>0</v>
      </c>
      <c r="I284" s="516">
        <v>0</v>
      </c>
      <c r="J284" s="726">
        <v>0</v>
      </c>
      <c r="K284" s="730">
        <f>SUM(D284:J284)</f>
        <v>0</v>
      </c>
    </row>
    <row r="285" spans="1:11" ht="16.5" hidden="1" customHeight="1" thickTop="1" thickBot="1" x14ac:dyDescent="0.3">
      <c r="A285" s="190"/>
      <c r="B285" s="2496" t="s">
        <v>767</v>
      </c>
      <c r="C285" s="2497"/>
      <c r="D285" s="517">
        <f t="shared" ref="D285:K285" si="38">SUM(D280:D284)</f>
        <v>100</v>
      </c>
      <c r="E285" s="518">
        <f t="shared" si="38"/>
        <v>66</v>
      </c>
      <c r="F285" s="518">
        <f t="shared" si="38"/>
        <v>29</v>
      </c>
      <c r="G285" s="518">
        <f t="shared" si="38"/>
        <v>15</v>
      </c>
      <c r="H285" s="518">
        <f t="shared" si="38"/>
        <v>71</v>
      </c>
      <c r="I285" s="518">
        <f t="shared" si="38"/>
        <v>4</v>
      </c>
      <c r="J285" s="727">
        <f t="shared" si="38"/>
        <v>2</v>
      </c>
      <c r="K285" s="731">
        <f t="shared" si="38"/>
        <v>287</v>
      </c>
    </row>
    <row r="286" spans="1:11" ht="7.5" hidden="1" customHeight="1" thickBot="1" x14ac:dyDescent="0.3">
      <c r="A286" s="146"/>
      <c r="B286" s="147"/>
      <c r="C286" s="147"/>
      <c r="D286" s="143"/>
      <c r="E286" s="143"/>
      <c r="F286" s="143"/>
      <c r="G286" s="143"/>
      <c r="H286" s="143"/>
      <c r="I286" s="143"/>
      <c r="J286" s="143"/>
      <c r="K286" s="144"/>
    </row>
    <row r="287" spans="1:11" ht="15.75" hidden="1" thickBot="1" x14ac:dyDescent="0.3">
      <c r="A287" s="2508" t="s">
        <v>768</v>
      </c>
      <c r="B287" s="2509"/>
      <c r="C287" s="2509"/>
      <c r="D287" s="2509"/>
      <c r="E287" s="2509"/>
      <c r="F287" s="2509"/>
      <c r="G287" s="2509"/>
      <c r="H287" s="2509"/>
      <c r="I287" s="2509"/>
      <c r="J287" s="2509"/>
      <c r="K287" s="2510"/>
    </row>
    <row r="288" spans="1:11" ht="15.75" hidden="1" thickBot="1" x14ac:dyDescent="0.3">
      <c r="A288" s="2485" t="s">
        <v>205</v>
      </c>
      <c r="B288" s="2486"/>
      <c r="C288" s="2486"/>
      <c r="D288" s="2486"/>
      <c r="E288" s="2486"/>
      <c r="F288" s="2486"/>
      <c r="G288" s="2486"/>
      <c r="H288" s="2486"/>
      <c r="I288" s="2486"/>
      <c r="J288" s="2486"/>
      <c r="K288" s="2487"/>
    </row>
    <row r="289" spans="1:11" ht="18" hidden="1" thickBot="1" x14ac:dyDescent="0.3">
      <c r="A289" s="2501"/>
      <c r="B289" s="2502"/>
      <c r="C289" s="2503"/>
      <c r="D289" s="326" t="s">
        <v>753</v>
      </c>
      <c r="E289" s="325" t="s">
        <v>711</v>
      </c>
      <c r="F289" s="325" t="s">
        <v>712</v>
      </c>
      <c r="G289" s="325" t="s">
        <v>713</v>
      </c>
      <c r="H289" s="325" t="s">
        <v>714</v>
      </c>
      <c r="I289" s="325" t="s">
        <v>787</v>
      </c>
      <c r="J289" s="325" t="s">
        <v>755</v>
      </c>
      <c r="K289" s="189" t="s">
        <v>132</v>
      </c>
    </row>
    <row r="290" spans="1:11" ht="15" hidden="1" customHeight="1" x14ac:dyDescent="0.25">
      <c r="A290" s="1783"/>
      <c r="B290" s="2488" t="s">
        <v>769</v>
      </c>
      <c r="C290" s="2489"/>
      <c r="D290" s="506">
        <v>85</v>
      </c>
      <c r="E290" s="507">
        <v>64</v>
      </c>
      <c r="F290" s="507">
        <v>27</v>
      </c>
      <c r="G290" s="507">
        <v>25</v>
      </c>
      <c r="H290" s="507">
        <v>70</v>
      </c>
      <c r="I290" s="507">
        <v>13</v>
      </c>
      <c r="J290" s="732">
        <v>1</v>
      </c>
      <c r="K290" s="728">
        <f>SUM(D290:J290)</f>
        <v>285</v>
      </c>
    </row>
    <row r="291" spans="1:11" ht="15" hidden="1" customHeight="1" x14ac:dyDescent="0.25">
      <c r="A291" s="150"/>
      <c r="B291" s="2490" t="s">
        <v>770</v>
      </c>
      <c r="C291" s="2491"/>
      <c r="D291" s="508">
        <v>6</v>
      </c>
      <c r="E291" s="509">
        <v>1</v>
      </c>
      <c r="F291" s="509">
        <v>3</v>
      </c>
      <c r="G291" s="509">
        <v>0</v>
      </c>
      <c r="H291" s="509">
        <v>8</v>
      </c>
      <c r="I291" s="509">
        <v>0</v>
      </c>
      <c r="J291" s="725">
        <v>0</v>
      </c>
      <c r="K291" s="734">
        <f>SUM(D291:J291)</f>
        <v>18</v>
      </c>
    </row>
    <row r="292" spans="1:11" ht="15" hidden="1" customHeight="1" x14ac:dyDescent="0.25">
      <c r="A292" s="2492" t="s">
        <v>771</v>
      </c>
      <c r="B292" s="2490"/>
      <c r="C292" s="2491"/>
      <c r="D292" s="508">
        <v>0</v>
      </c>
      <c r="E292" s="509">
        <v>0</v>
      </c>
      <c r="F292" s="509">
        <v>0</v>
      </c>
      <c r="G292" s="509">
        <v>0</v>
      </c>
      <c r="H292" s="509">
        <v>0</v>
      </c>
      <c r="I292" s="509">
        <v>0</v>
      </c>
      <c r="J292" s="725">
        <v>0</v>
      </c>
      <c r="K292" s="734">
        <f>SUM(D292:J292)</f>
        <v>0</v>
      </c>
    </row>
    <row r="293" spans="1:11" ht="15" hidden="1" customHeight="1" x14ac:dyDescent="0.25">
      <c r="A293" s="150"/>
      <c r="B293" s="2490" t="s">
        <v>772</v>
      </c>
      <c r="C293" s="2491"/>
      <c r="D293" s="508">
        <v>0</v>
      </c>
      <c r="E293" s="509">
        <v>0</v>
      </c>
      <c r="F293" s="509">
        <v>0</v>
      </c>
      <c r="G293" s="509">
        <v>0</v>
      </c>
      <c r="H293" s="509">
        <v>0</v>
      </c>
      <c r="I293" s="509">
        <v>0</v>
      </c>
      <c r="J293" s="725">
        <v>0</v>
      </c>
      <c r="K293" s="734">
        <f>SUM(D293:J293)</f>
        <v>0</v>
      </c>
    </row>
    <row r="294" spans="1:11" ht="15.75" hidden="1" customHeight="1" thickBot="1" x14ac:dyDescent="0.3">
      <c r="A294" s="150"/>
      <c r="B294" s="2490" t="s">
        <v>773</v>
      </c>
      <c r="C294" s="2491"/>
      <c r="D294" s="510">
        <v>0</v>
      </c>
      <c r="E294" s="511">
        <v>0</v>
      </c>
      <c r="F294" s="511">
        <v>0</v>
      </c>
      <c r="G294" s="511">
        <v>0</v>
      </c>
      <c r="H294" s="511">
        <v>0</v>
      </c>
      <c r="I294" s="511">
        <v>0</v>
      </c>
      <c r="J294" s="733">
        <v>0</v>
      </c>
      <c r="K294" s="730">
        <f>SUM(D294:J294)</f>
        <v>0</v>
      </c>
    </row>
    <row r="295" spans="1:11" ht="16.5" hidden="1" customHeight="1" thickTop="1" thickBot="1" x14ac:dyDescent="0.3">
      <c r="A295" s="1784"/>
      <c r="B295" s="2515" t="s">
        <v>774</v>
      </c>
      <c r="C295" s="2516"/>
      <c r="D295" s="512">
        <f t="shared" ref="D295:K295" si="39">SUM(D290:D294)</f>
        <v>91</v>
      </c>
      <c r="E295" s="513">
        <f t="shared" si="39"/>
        <v>65</v>
      </c>
      <c r="F295" s="513">
        <f t="shared" si="39"/>
        <v>30</v>
      </c>
      <c r="G295" s="513">
        <f t="shared" si="39"/>
        <v>25</v>
      </c>
      <c r="H295" s="513">
        <f t="shared" si="39"/>
        <v>78</v>
      </c>
      <c r="I295" s="513">
        <f t="shared" si="39"/>
        <v>13</v>
      </c>
      <c r="J295" s="513">
        <f t="shared" si="39"/>
        <v>1</v>
      </c>
      <c r="K295" s="514">
        <f t="shared" si="39"/>
        <v>303</v>
      </c>
    </row>
    <row r="296" spans="1:11" ht="7.5" hidden="1" customHeight="1" thickBot="1" x14ac:dyDescent="0.3">
      <c r="A296" s="146"/>
      <c r="B296" s="147"/>
      <c r="C296" s="147"/>
      <c r="D296" s="143"/>
      <c r="E296" s="143"/>
      <c r="F296" s="143"/>
      <c r="G296" s="143"/>
      <c r="H296" s="143"/>
      <c r="I296" s="143"/>
      <c r="J296" s="143"/>
      <c r="K296" s="145"/>
    </row>
    <row r="297" spans="1:11" ht="15.75" hidden="1" thickBot="1" x14ac:dyDescent="0.3">
      <c r="A297" s="2508" t="s">
        <v>775</v>
      </c>
      <c r="B297" s="2509"/>
      <c r="C297" s="2509"/>
      <c r="D297" s="2509"/>
      <c r="E297" s="2509"/>
      <c r="F297" s="2509"/>
      <c r="G297" s="2509"/>
      <c r="H297" s="2509"/>
      <c r="I297" s="2509"/>
      <c r="J297" s="2509"/>
      <c r="K297" s="2510"/>
    </row>
    <row r="298" spans="1:11" ht="15.75" hidden="1" thickBot="1" x14ac:dyDescent="0.3">
      <c r="A298" s="2485" t="s">
        <v>205</v>
      </c>
      <c r="B298" s="2486"/>
      <c r="C298" s="2486"/>
      <c r="D298" s="2486"/>
      <c r="E298" s="2486"/>
      <c r="F298" s="2486"/>
      <c r="G298" s="2486"/>
      <c r="H298" s="2486"/>
      <c r="I298" s="2486"/>
      <c r="J298" s="2486"/>
      <c r="K298" s="2487"/>
    </row>
    <row r="299" spans="1:11" ht="18" hidden="1" thickBot="1" x14ac:dyDescent="0.3">
      <c r="A299" s="2501"/>
      <c r="B299" s="2502"/>
      <c r="C299" s="2503"/>
      <c r="D299" s="326" t="s">
        <v>753</v>
      </c>
      <c r="E299" s="325" t="s">
        <v>711</v>
      </c>
      <c r="F299" s="325" t="s">
        <v>712</v>
      </c>
      <c r="G299" s="325" t="s">
        <v>713</v>
      </c>
      <c r="H299" s="325" t="s">
        <v>714</v>
      </c>
      <c r="I299" s="325" t="s">
        <v>787</v>
      </c>
      <c r="J299" s="325" t="s">
        <v>755</v>
      </c>
      <c r="K299" s="738" t="s">
        <v>132</v>
      </c>
    </row>
    <row r="300" spans="1:11" hidden="1" x14ac:dyDescent="0.25">
      <c r="A300" s="2504" t="s">
        <v>776</v>
      </c>
      <c r="B300" s="2505"/>
      <c r="C300" s="2505"/>
      <c r="D300" s="502">
        <f t="shared" ref="D300:K300" si="40">1-D301</f>
        <v>0.36805555555555558</v>
      </c>
      <c r="E300" s="503">
        <f t="shared" si="40"/>
        <v>0.56810631229235886</v>
      </c>
      <c r="F300" s="503">
        <f t="shared" si="40"/>
        <v>0.41176470588235292</v>
      </c>
      <c r="G300" s="503">
        <f t="shared" si="40"/>
        <v>0.47916666666666663</v>
      </c>
      <c r="H300" s="503">
        <f t="shared" si="40"/>
        <v>0.53012048192771077</v>
      </c>
      <c r="I300" s="503">
        <f t="shared" si="40"/>
        <v>0.69767441860465118</v>
      </c>
      <c r="J300" s="736">
        <f t="shared" si="40"/>
        <v>0.93103448275862066</v>
      </c>
      <c r="K300" s="739">
        <f t="shared" si="40"/>
        <v>0.50891410048622365</v>
      </c>
    </row>
    <row r="301" spans="1:11" ht="18" hidden="1" thickBot="1" x14ac:dyDescent="0.3">
      <c r="A301" s="2506" t="s">
        <v>777</v>
      </c>
      <c r="B301" s="2507"/>
      <c r="C301" s="2507"/>
      <c r="D301" s="504">
        <f t="shared" ref="D301:K301" si="41">D295/D274*2</f>
        <v>0.63194444444444442</v>
      </c>
      <c r="E301" s="505">
        <f t="shared" si="41"/>
        <v>0.43189368770764119</v>
      </c>
      <c r="F301" s="505">
        <f t="shared" si="41"/>
        <v>0.58823529411764708</v>
      </c>
      <c r="G301" s="505">
        <f t="shared" si="41"/>
        <v>0.52083333333333337</v>
      </c>
      <c r="H301" s="505">
        <f t="shared" si="41"/>
        <v>0.46987951807228917</v>
      </c>
      <c r="I301" s="505">
        <f t="shared" si="41"/>
        <v>0.30232558139534882</v>
      </c>
      <c r="J301" s="737">
        <f t="shared" si="41"/>
        <v>6.8965517241379309E-2</v>
      </c>
      <c r="K301" s="740">
        <f t="shared" si="41"/>
        <v>0.49108589951377635</v>
      </c>
    </row>
    <row r="302" spans="1:11" ht="15.75" x14ac:dyDescent="0.25">
      <c r="A302" s="2" t="s">
        <v>778</v>
      </c>
      <c r="B302" s="141"/>
      <c r="C302" s="140"/>
      <c r="D302" s="140"/>
      <c r="E302" s="140"/>
      <c r="F302" s="140"/>
      <c r="G302" s="140"/>
      <c r="H302" s="140"/>
      <c r="I302" s="140"/>
      <c r="J302" s="140"/>
      <c r="K302" s="140"/>
    </row>
    <row r="303" spans="1:11" ht="15.75" x14ac:dyDescent="0.25">
      <c r="A303" s="2" t="s">
        <v>779</v>
      </c>
      <c r="B303" s="140"/>
      <c r="C303" s="140"/>
      <c r="D303" s="140"/>
      <c r="E303" s="140"/>
      <c r="F303" s="140"/>
      <c r="G303" s="140"/>
      <c r="H303" s="140"/>
      <c r="I303" s="140"/>
      <c r="J303" s="140"/>
      <c r="K303" s="140"/>
    </row>
    <row r="304" spans="1:11" ht="15.75" x14ac:dyDescent="0.25">
      <c r="A304" s="2" t="s">
        <v>780</v>
      </c>
      <c r="B304" s="140"/>
      <c r="C304" s="140"/>
      <c r="D304" s="140"/>
      <c r="E304" s="140"/>
      <c r="F304" s="140"/>
      <c r="G304" s="140"/>
      <c r="H304" s="140"/>
      <c r="I304" s="140"/>
      <c r="J304" s="140"/>
      <c r="K304" s="140"/>
    </row>
    <row r="305" spans="1:11" x14ac:dyDescent="0.25">
      <c r="A305" s="605" t="s">
        <v>781</v>
      </c>
      <c r="B305" s="140"/>
      <c r="C305" s="140"/>
      <c r="D305" s="140"/>
      <c r="E305" s="140"/>
      <c r="F305" s="140"/>
      <c r="G305" s="140"/>
      <c r="H305" s="140"/>
      <c r="I305" s="140"/>
      <c r="J305" s="140"/>
      <c r="K305" s="140"/>
    </row>
    <row r="306" spans="1:11" ht="9.75" customHeight="1" x14ac:dyDescent="0.25">
      <c r="A306" s="142"/>
      <c r="B306" s="142"/>
      <c r="C306" s="142"/>
      <c r="D306" s="139"/>
      <c r="E306" s="139"/>
      <c r="F306" s="139"/>
      <c r="G306" s="139"/>
      <c r="H306" s="139"/>
      <c r="I306" s="139"/>
      <c r="J306" s="139"/>
      <c r="K306" s="142"/>
    </row>
    <row r="307" spans="1:11" ht="15.75" hidden="1" thickBot="1" x14ac:dyDescent="0.3">
      <c r="A307" s="2508" t="s">
        <v>782</v>
      </c>
      <c r="B307" s="2509"/>
      <c r="C307" s="2509"/>
      <c r="D307" s="2509"/>
      <c r="E307" s="2509"/>
      <c r="F307" s="2509"/>
      <c r="G307" s="2509"/>
      <c r="H307" s="2509"/>
      <c r="I307" s="2509"/>
      <c r="J307" s="2509"/>
      <c r="K307" s="2510"/>
    </row>
    <row r="308" spans="1:11" ht="15.75" hidden="1" thickBot="1" x14ac:dyDescent="0.3">
      <c r="A308" s="2485" t="s">
        <v>625</v>
      </c>
      <c r="B308" s="2486"/>
      <c r="C308" s="2486"/>
      <c r="D308" s="2486"/>
      <c r="E308" s="2486"/>
      <c r="F308" s="2486"/>
      <c r="G308" s="2486"/>
      <c r="H308" s="2486"/>
      <c r="I308" s="2486"/>
      <c r="J308" s="2486"/>
      <c r="K308" s="2487"/>
    </row>
    <row r="309" spans="1:11" ht="15.75" hidden="1" thickBot="1" x14ac:dyDescent="0.3">
      <c r="A309" s="2501"/>
      <c r="B309" s="2502"/>
      <c r="C309" s="2503"/>
      <c r="D309" s="187" t="s">
        <v>740</v>
      </c>
      <c r="E309" s="188" t="s">
        <v>458</v>
      </c>
      <c r="F309" s="188" t="s">
        <v>741</v>
      </c>
      <c r="G309" s="188" t="s">
        <v>742</v>
      </c>
      <c r="H309" s="188" t="s">
        <v>743</v>
      </c>
      <c r="I309" s="188" t="s">
        <v>786</v>
      </c>
      <c r="J309" s="741" t="s">
        <v>755</v>
      </c>
      <c r="K309" s="745" t="s">
        <v>132</v>
      </c>
    </row>
    <row r="310" spans="1:11" hidden="1" x14ac:dyDescent="0.25">
      <c r="A310" s="2517" t="s">
        <v>756</v>
      </c>
      <c r="B310" s="2518"/>
      <c r="C310" s="2518"/>
      <c r="D310" s="497"/>
      <c r="E310" s="498"/>
      <c r="F310" s="498"/>
      <c r="G310" s="498"/>
      <c r="H310" s="498"/>
      <c r="I310" s="498"/>
      <c r="J310" s="742"/>
      <c r="K310" s="746">
        <f>SUM(D310:J310)</f>
        <v>0</v>
      </c>
    </row>
    <row r="311" spans="1:11" hidden="1" x14ac:dyDescent="0.25">
      <c r="A311" s="2479" t="s">
        <v>783</v>
      </c>
      <c r="B311" s="2519"/>
      <c r="C311" s="2519"/>
      <c r="D311" s="499"/>
      <c r="E311" s="500"/>
      <c r="F311" s="500"/>
      <c r="G311" s="500"/>
      <c r="H311" s="500"/>
      <c r="I311" s="500"/>
      <c r="J311" s="743"/>
      <c r="K311" s="729">
        <f>SUM(D311:J311)</f>
        <v>0</v>
      </c>
    </row>
    <row r="312" spans="1:11" ht="15.75" hidden="1" thickBot="1" x14ac:dyDescent="0.3">
      <c r="A312" s="2520" t="s">
        <v>760</v>
      </c>
      <c r="B312" s="2521"/>
      <c r="C312" s="2521"/>
      <c r="D312" s="501"/>
      <c r="E312" s="393"/>
      <c r="F312" s="393"/>
      <c r="G312" s="393"/>
      <c r="H312" s="393"/>
      <c r="I312" s="393"/>
      <c r="J312" s="744"/>
      <c r="K312" s="747">
        <f>SUM(K310-K311)</f>
        <v>0</v>
      </c>
    </row>
    <row r="313" spans="1:11" hidden="1" x14ac:dyDescent="0.25">
      <c r="A313" s="4" t="s">
        <v>784</v>
      </c>
      <c r="B313" s="5"/>
      <c r="C313" s="6"/>
      <c r="D313" s="7"/>
      <c r="E313" s="8"/>
      <c r="F313" s="42"/>
      <c r="G313" s="7"/>
      <c r="H313" s="7"/>
      <c r="I313" s="7"/>
      <c r="J313" s="7"/>
      <c r="K313" s="7"/>
    </row>
    <row r="314" spans="1:11" ht="15.75" hidden="1" thickBot="1" x14ac:dyDescent="0.3">
      <c r="A314" s="4" t="s">
        <v>785</v>
      </c>
      <c r="B314" s="4"/>
      <c r="C314" s="6"/>
      <c r="D314" s="3"/>
      <c r="E314" s="7"/>
      <c r="F314" s="9"/>
      <c r="G314" s="3"/>
      <c r="H314" s="3"/>
      <c r="I314" s="3"/>
      <c r="J314" s="3"/>
      <c r="K314" s="3"/>
    </row>
    <row r="315" spans="1:11" ht="15.75" hidden="1" thickBot="1" x14ac:dyDescent="0.3">
      <c r="A315" s="2485" t="s">
        <v>267</v>
      </c>
      <c r="B315" s="2486"/>
      <c r="C315" s="2486"/>
      <c r="D315" s="2486"/>
      <c r="E315" s="2486"/>
      <c r="F315" s="2486"/>
      <c r="G315" s="2486"/>
      <c r="H315" s="2486"/>
      <c r="I315" s="2486"/>
      <c r="J315" s="2486"/>
      <c r="K315" s="2487"/>
    </row>
    <row r="316" spans="1:11" ht="18" hidden="1" thickBot="1" x14ac:dyDescent="0.3">
      <c r="A316" s="2498"/>
      <c r="B316" s="2499"/>
      <c r="C316" s="2500"/>
      <c r="D316" s="326" t="s">
        <v>740</v>
      </c>
      <c r="E316" s="325" t="s">
        <v>458</v>
      </c>
      <c r="F316" s="325" t="s">
        <v>741</v>
      </c>
      <c r="G316" s="325" t="s">
        <v>742</v>
      </c>
      <c r="H316" s="325" t="s">
        <v>743</v>
      </c>
      <c r="I316" s="325" t="s">
        <v>788</v>
      </c>
      <c r="J316" s="325" t="s">
        <v>755</v>
      </c>
      <c r="K316" s="189" t="s">
        <v>132</v>
      </c>
    </row>
    <row r="317" spans="1:11" hidden="1" x14ac:dyDescent="0.25">
      <c r="A317" s="2511" t="s">
        <v>756</v>
      </c>
      <c r="B317" s="2512"/>
      <c r="C317" s="2512"/>
      <c r="D317" s="519">
        <v>345</v>
      </c>
      <c r="E317" s="520">
        <v>337</v>
      </c>
      <c r="F317" s="520">
        <v>113</v>
      </c>
      <c r="G317" s="520">
        <v>116</v>
      </c>
      <c r="H317" s="520">
        <v>379</v>
      </c>
      <c r="I317" s="520">
        <v>90</v>
      </c>
      <c r="J317" s="521">
        <v>26</v>
      </c>
      <c r="K317" s="522">
        <f>SUM(D317:J317)</f>
        <v>1406</v>
      </c>
    </row>
    <row r="318" spans="1:11" ht="17.25" hidden="1" x14ac:dyDescent="0.25">
      <c r="A318" s="2479" t="s">
        <v>757</v>
      </c>
      <c r="B318" s="2480"/>
      <c r="C318" s="2480"/>
      <c r="D318" s="523">
        <v>252</v>
      </c>
      <c r="E318" s="524">
        <v>252</v>
      </c>
      <c r="F318" s="524">
        <v>75</v>
      </c>
      <c r="G318" s="524">
        <v>97</v>
      </c>
      <c r="H318" s="524">
        <v>294</v>
      </c>
      <c r="I318" s="524">
        <v>89</v>
      </c>
      <c r="J318" s="525">
        <v>25</v>
      </c>
      <c r="K318" s="526">
        <f>SUM(D318:J318)</f>
        <v>1084</v>
      </c>
    </row>
    <row r="319" spans="1:11" ht="15" hidden="1" customHeight="1" x14ac:dyDescent="0.25">
      <c r="A319" s="2513" t="s">
        <v>758</v>
      </c>
      <c r="B319" s="2514"/>
      <c r="C319" s="2514"/>
      <c r="D319" s="523">
        <v>44</v>
      </c>
      <c r="E319" s="524">
        <v>57</v>
      </c>
      <c r="F319" s="524">
        <v>30</v>
      </c>
      <c r="G319" s="524">
        <v>12</v>
      </c>
      <c r="H319" s="524">
        <v>48</v>
      </c>
      <c r="I319" s="524">
        <v>5</v>
      </c>
      <c r="J319" s="525">
        <v>0</v>
      </c>
      <c r="K319" s="526">
        <f>SUM(D319:J319)</f>
        <v>196</v>
      </c>
    </row>
    <row r="320" spans="1:11" ht="15.75" hidden="1" thickBot="1" x14ac:dyDescent="0.3">
      <c r="A320" s="2479" t="s">
        <v>759</v>
      </c>
      <c r="B320" s="2480"/>
      <c r="C320" s="2480"/>
      <c r="D320" s="915">
        <f>SUM(D318:D319)</f>
        <v>296</v>
      </c>
      <c r="E320" s="916">
        <f t="shared" ref="E320:J320" si="42">SUM(E318:E319)</f>
        <v>309</v>
      </c>
      <c r="F320" s="916">
        <f t="shared" si="42"/>
        <v>105</v>
      </c>
      <c r="G320" s="916">
        <f t="shared" si="42"/>
        <v>109</v>
      </c>
      <c r="H320" s="916">
        <f t="shared" si="42"/>
        <v>342</v>
      </c>
      <c r="I320" s="916">
        <f t="shared" si="42"/>
        <v>94</v>
      </c>
      <c r="J320" s="917">
        <f t="shared" si="42"/>
        <v>25</v>
      </c>
      <c r="K320" s="530">
        <f>K318+K319</f>
        <v>1280</v>
      </c>
    </row>
    <row r="321" spans="1:11" ht="18" hidden="1" customHeight="1" thickBot="1" x14ac:dyDescent="0.3">
      <c r="A321" s="2481" t="s">
        <v>760</v>
      </c>
      <c r="B321" s="2482"/>
      <c r="C321" s="2482"/>
      <c r="D321" s="531">
        <f t="shared" ref="D321:K321" si="43">D317-D320</f>
        <v>49</v>
      </c>
      <c r="E321" s="532">
        <f t="shared" si="43"/>
        <v>28</v>
      </c>
      <c r="F321" s="532">
        <f t="shared" si="43"/>
        <v>8</v>
      </c>
      <c r="G321" s="532">
        <f t="shared" si="43"/>
        <v>7</v>
      </c>
      <c r="H321" s="532">
        <f t="shared" si="43"/>
        <v>37</v>
      </c>
      <c r="I321" s="579">
        <f t="shared" si="43"/>
        <v>-4</v>
      </c>
      <c r="J321" s="580">
        <f t="shared" si="43"/>
        <v>1</v>
      </c>
      <c r="K321" s="581">
        <f t="shared" si="43"/>
        <v>126</v>
      </c>
    </row>
    <row r="322" spans="1:11" ht="7.5" hidden="1" customHeight="1" x14ac:dyDescent="0.25">
      <c r="A322" s="146"/>
      <c r="B322" s="147"/>
      <c r="C322" s="147"/>
      <c r="D322" s="143"/>
      <c r="E322" s="143"/>
      <c r="F322" s="143"/>
      <c r="G322" s="143"/>
      <c r="H322" s="143"/>
      <c r="I322" s="143"/>
      <c r="J322" s="143"/>
      <c r="K322" s="144"/>
    </row>
    <row r="323" spans="1:11" ht="15.75" hidden="1" thickBot="1" x14ac:dyDescent="0.3">
      <c r="A323" s="2483" t="s">
        <v>761</v>
      </c>
      <c r="B323" s="2483"/>
      <c r="C323" s="2483"/>
      <c r="D323" s="2483"/>
      <c r="E323" s="2483"/>
      <c r="F323" s="2483"/>
      <c r="G323" s="2483"/>
      <c r="H323" s="2483"/>
      <c r="I323" s="2483"/>
      <c r="J323" s="2483"/>
      <c r="K323" s="2484"/>
    </row>
    <row r="324" spans="1:11" ht="15.75" hidden="1" thickBot="1" x14ac:dyDescent="0.3">
      <c r="A324" s="2485" t="s">
        <v>137</v>
      </c>
      <c r="B324" s="2486"/>
      <c r="C324" s="2486"/>
      <c r="D324" s="2486"/>
      <c r="E324" s="2486"/>
      <c r="F324" s="2486"/>
      <c r="G324" s="2486"/>
      <c r="H324" s="2486"/>
      <c r="I324" s="2486"/>
      <c r="J324" s="2486"/>
      <c r="K324" s="2487"/>
    </row>
    <row r="325" spans="1:11" ht="15.75" hidden="1" thickBot="1" x14ac:dyDescent="0.3">
      <c r="A325" s="2498"/>
      <c r="B325" s="2499"/>
      <c r="C325" s="2500"/>
      <c r="D325" s="187" t="s">
        <v>740</v>
      </c>
      <c r="E325" s="188" t="s">
        <v>458</v>
      </c>
      <c r="F325" s="188" t="s">
        <v>741</v>
      </c>
      <c r="G325" s="188" t="s">
        <v>742</v>
      </c>
      <c r="H325" s="188" t="s">
        <v>743</v>
      </c>
      <c r="I325" s="188" t="s">
        <v>786</v>
      </c>
      <c r="J325" s="188" t="s">
        <v>755</v>
      </c>
      <c r="K325" s="189" t="s">
        <v>132</v>
      </c>
    </row>
    <row r="326" spans="1:11" ht="15" hidden="1" customHeight="1" x14ac:dyDescent="0.25">
      <c r="A326" s="148"/>
      <c r="B326" s="2488" t="s">
        <v>762</v>
      </c>
      <c r="C326" s="2489"/>
      <c r="D326" s="509">
        <v>49</v>
      </c>
      <c r="E326" s="509">
        <v>54</v>
      </c>
      <c r="F326" s="509">
        <v>40</v>
      </c>
      <c r="G326" s="509">
        <v>11</v>
      </c>
      <c r="H326" s="509">
        <v>58</v>
      </c>
      <c r="I326" s="509">
        <v>6</v>
      </c>
      <c r="J326" s="725">
        <v>0</v>
      </c>
      <c r="K326" s="728">
        <f>SUM(D326:J326)</f>
        <v>218</v>
      </c>
    </row>
    <row r="327" spans="1:11" ht="15" hidden="1" customHeight="1" x14ac:dyDescent="0.25">
      <c r="A327" s="149"/>
      <c r="B327" s="2490" t="s">
        <v>763</v>
      </c>
      <c r="C327" s="2491"/>
      <c r="D327" s="509">
        <v>0</v>
      </c>
      <c r="E327" s="509">
        <v>0</v>
      </c>
      <c r="F327" s="509">
        <v>0</v>
      </c>
      <c r="G327" s="509">
        <v>0</v>
      </c>
      <c r="H327" s="509">
        <v>0</v>
      </c>
      <c r="I327" s="509">
        <v>0</v>
      </c>
      <c r="J327" s="725">
        <v>0</v>
      </c>
      <c r="K327" s="729">
        <f>SUM(D327:I327)</f>
        <v>0</v>
      </c>
    </row>
    <row r="328" spans="1:11" ht="15" hidden="1" customHeight="1" x14ac:dyDescent="0.25">
      <c r="A328" s="2492" t="s">
        <v>764</v>
      </c>
      <c r="B328" s="2490"/>
      <c r="C328" s="2491"/>
      <c r="D328" s="509">
        <v>6</v>
      </c>
      <c r="E328" s="509">
        <v>7</v>
      </c>
      <c r="F328" s="509">
        <v>3</v>
      </c>
      <c r="G328" s="509">
        <v>0</v>
      </c>
      <c r="H328" s="509">
        <v>9</v>
      </c>
      <c r="I328" s="509">
        <v>3</v>
      </c>
      <c r="J328" s="725">
        <v>0</v>
      </c>
      <c r="K328" s="729">
        <f>SUM(D328:I328)</f>
        <v>28</v>
      </c>
    </row>
    <row r="329" spans="1:11" ht="15" hidden="1" customHeight="1" x14ac:dyDescent="0.25">
      <c r="A329" s="2492" t="s">
        <v>765</v>
      </c>
      <c r="B329" s="2490"/>
      <c r="C329" s="2491"/>
      <c r="D329" s="509">
        <v>0</v>
      </c>
      <c r="E329" s="509">
        <v>0</v>
      </c>
      <c r="F329" s="509">
        <v>0</v>
      </c>
      <c r="G329" s="509">
        <v>0</v>
      </c>
      <c r="H329" s="509">
        <v>0</v>
      </c>
      <c r="I329" s="509">
        <v>0</v>
      </c>
      <c r="J329" s="725">
        <v>0</v>
      </c>
      <c r="K329" s="729">
        <f>SUM(D329:J329)</f>
        <v>0</v>
      </c>
    </row>
    <row r="330" spans="1:11" ht="15.75" hidden="1" thickBot="1" x14ac:dyDescent="0.3">
      <c r="A330" s="2493" t="s">
        <v>766</v>
      </c>
      <c r="B330" s="2494"/>
      <c r="C330" s="2495"/>
      <c r="D330" s="515">
        <v>0</v>
      </c>
      <c r="E330" s="516">
        <v>0</v>
      </c>
      <c r="F330" s="516">
        <v>0</v>
      </c>
      <c r="G330" s="516">
        <v>0</v>
      </c>
      <c r="H330" s="516">
        <v>0</v>
      </c>
      <c r="I330" s="516">
        <v>0</v>
      </c>
      <c r="J330" s="726">
        <v>0</v>
      </c>
      <c r="K330" s="730">
        <f>SUM(D330:J330)</f>
        <v>0</v>
      </c>
    </row>
    <row r="331" spans="1:11" ht="16.5" hidden="1" customHeight="1" thickTop="1" thickBot="1" x14ac:dyDescent="0.3">
      <c r="A331" s="190"/>
      <c r="B331" s="2496" t="s">
        <v>767</v>
      </c>
      <c r="C331" s="2497"/>
      <c r="D331" s="517">
        <f t="shared" ref="D331:K331" si="44">SUM(D326:D330)</f>
        <v>55</v>
      </c>
      <c r="E331" s="518">
        <f t="shared" si="44"/>
        <v>61</v>
      </c>
      <c r="F331" s="518">
        <f t="shared" si="44"/>
        <v>43</v>
      </c>
      <c r="G331" s="518">
        <f t="shared" si="44"/>
        <v>11</v>
      </c>
      <c r="H331" s="518">
        <f t="shared" si="44"/>
        <v>67</v>
      </c>
      <c r="I331" s="518">
        <f t="shared" si="44"/>
        <v>9</v>
      </c>
      <c r="J331" s="727">
        <f t="shared" si="44"/>
        <v>0</v>
      </c>
      <c r="K331" s="731">
        <f t="shared" si="44"/>
        <v>246</v>
      </c>
    </row>
    <row r="332" spans="1:11" ht="7.5" hidden="1" customHeight="1" thickBot="1" x14ac:dyDescent="0.3">
      <c r="A332" s="146"/>
      <c r="B332" s="147"/>
      <c r="C332" s="147"/>
      <c r="D332" s="143"/>
      <c r="E332" s="143"/>
      <c r="F332" s="143"/>
      <c r="G332" s="143"/>
      <c r="H332" s="143"/>
      <c r="I332" s="143"/>
      <c r="J332" s="143"/>
      <c r="K332" s="144"/>
    </row>
    <row r="333" spans="1:11" ht="15.75" hidden="1" thickBot="1" x14ac:dyDescent="0.3">
      <c r="A333" s="2508" t="s">
        <v>768</v>
      </c>
      <c r="B333" s="2509"/>
      <c r="C333" s="2509"/>
      <c r="D333" s="2509"/>
      <c r="E333" s="2509"/>
      <c r="F333" s="2509"/>
      <c r="G333" s="2509"/>
      <c r="H333" s="2509"/>
      <c r="I333" s="2509"/>
      <c r="J333" s="2509"/>
      <c r="K333" s="2510"/>
    </row>
    <row r="334" spans="1:11" ht="15.75" hidden="1" thickBot="1" x14ac:dyDescent="0.3">
      <c r="A334" s="2485" t="s">
        <v>137</v>
      </c>
      <c r="B334" s="2486"/>
      <c r="C334" s="2486"/>
      <c r="D334" s="2486"/>
      <c r="E334" s="2486"/>
      <c r="F334" s="2486"/>
      <c r="G334" s="2486"/>
      <c r="H334" s="2486"/>
      <c r="I334" s="2486"/>
      <c r="J334" s="2486"/>
      <c r="K334" s="2487"/>
    </row>
    <row r="335" spans="1:11" ht="15.75" hidden="1" thickBot="1" x14ac:dyDescent="0.3">
      <c r="A335" s="2501"/>
      <c r="B335" s="2502"/>
      <c r="C335" s="2503"/>
      <c r="D335" s="187" t="s">
        <v>740</v>
      </c>
      <c r="E335" s="188" t="s">
        <v>458</v>
      </c>
      <c r="F335" s="188" t="s">
        <v>741</v>
      </c>
      <c r="G335" s="188" t="s">
        <v>742</v>
      </c>
      <c r="H335" s="188" t="s">
        <v>743</v>
      </c>
      <c r="I335" s="188" t="s">
        <v>786</v>
      </c>
      <c r="J335" s="188" t="s">
        <v>755</v>
      </c>
      <c r="K335" s="189" t="s">
        <v>132</v>
      </c>
    </row>
    <row r="336" spans="1:11" ht="15" hidden="1" customHeight="1" x14ac:dyDescent="0.25">
      <c r="A336" s="1783"/>
      <c r="B336" s="2488" t="s">
        <v>769</v>
      </c>
      <c r="C336" s="2489"/>
      <c r="D336" s="506">
        <v>85</v>
      </c>
      <c r="E336" s="507">
        <v>46</v>
      </c>
      <c r="F336" s="507">
        <v>30</v>
      </c>
      <c r="G336" s="507">
        <v>12</v>
      </c>
      <c r="H336" s="507">
        <v>70</v>
      </c>
      <c r="I336" s="507">
        <v>8</v>
      </c>
      <c r="J336" s="732">
        <v>2</v>
      </c>
      <c r="K336" s="728">
        <f>SUM(D336:J336)</f>
        <v>253</v>
      </c>
    </row>
    <row r="337" spans="1:11" ht="15" hidden="1" customHeight="1" x14ac:dyDescent="0.25">
      <c r="A337" s="150"/>
      <c r="B337" s="2490" t="s">
        <v>770</v>
      </c>
      <c r="C337" s="2491"/>
      <c r="D337" s="508">
        <v>2</v>
      </c>
      <c r="E337" s="509">
        <v>2</v>
      </c>
      <c r="F337" s="509">
        <v>0</v>
      </c>
      <c r="G337" s="509">
        <v>1</v>
      </c>
      <c r="H337" s="509">
        <v>3</v>
      </c>
      <c r="I337" s="509">
        <v>0</v>
      </c>
      <c r="J337" s="725">
        <v>0</v>
      </c>
      <c r="K337" s="734">
        <f>SUM(D337:J337)</f>
        <v>8</v>
      </c>
    </row>
    <row r="338" spans="1:11" ht="15" hidden="1" customHeight="1" x14ac:dyDescent="0.25">
      <c r="A338" s="2492" t="s">
        <v>771</v>
      </c>
      <c r="B338" s="2490"/>
      <c r="C338" s="2491"/>
      <c r="D338" s="508">
        <v>0</v>
      </c>
      <c r="E338" s="509">
        <v>0</v>
      </c>
      <c r="F338" s="509">
        <v>0</v>
      </c>
      <c r="G338" s="509">
        <v>0</v>
      </c>
      <c r="H338" s="509">
        <v>0</v>
      </c>
      <c r="I338" s="509">
        <v>0</v>
      </c>
      <c r="J338" s="725">
        <v>0</v>
      </c>
      <c r="K338" s="734">
        <f>SUM(D338:J338)</f>
        <v>0</v>
      </c>
    </row>
    <row r="339" spans="1:11" ht="15" hidden="1" customHeight="1" x14ac:dyDescent="0.25">
      <c r="A339" s="150"/>
      <c r="B339" s="2490" t="s">
        <v>772</v>
      </c>
      <c r="C339" s="2491"/>
      <c r="D339" s="508">
        <v>0</v>
      </c>
      <c r="E339" s="509">
        <v>0</v>
      </c>
      <c r="F339" s="509">
        <v>0</v>
      </c>
      <c r="G339" s="509">
        <v>0</v>
      </c>
      <c r="H339" s="509">
        <v>0</v>
      </c>
      <c r="I339" s="509">
        <v>0</v>
      </c>
      <c r="J339" s="725">
        <v>0</v>
      </c>
      <c r="K339" s="734">
        <f>SUM(D339:J339)</f>
        <v>0</v>
      </c>
    </row>
    <row r="340" spans="1:11" ht="15.75" hidden="1" customHeight="1" thickBot="1" x14ac:dyDescent="0.3">
      <c r="A340" s="150"/>
      <c r="B340" s="2490" t="s">
        <v>773</v>
      </c>
      <c r="C340" s="2491"/>
      <c r="D340" s="510">
        <v>0</v>
      </c>
      <c r="E340" s="511">
        <v>0</v>
      </c>
      <c r="F340" s="511">
        <v>0</v>
      </c>
      <c r="G340" s="511">
        <v>0</v>
      </c>
      <c r="H340" s="511">
        <v>0</v>
      </c>
      <c r="I340" s="511">
        <v>0</v>
      </c>
      <c r="J340" s="733">
        <v>0</v>
      </c>
      <c r="K340" s="730">
        <f>SUM(D340:J340)</f>
        <v>0</v>
      </c>
    </row>
    <row r="341" spans="1:11" ht="16.5" hidden="1" customHeight="1" thickTop="1" thickBot="1" x14ac:dyDescent="0.3">
      <c r="A341" s="1784"/>
      <c r="B341" s="2515" t="s">
        <v>774</v>
      </c>
      <c r="C341" s="2516"/>
      <c r="D341" s="512">
        <f t="shared" ref="D341:K341" si="45">SUM(D336:D340)</f>
        <v>87</v>
      </c>
      <c r="E341" s="513">
        <f t="shared" si="45"/>
        <v>48</v>
      </c>
      <c r="F341" s="513">
        <f t="shared" si="45"/>
        <v>30</v>
      </c>
      <c r="G341" s="513">
        <f t="shared" si="45"/>
        <v>13</v>
      </c>
      <c r="H341" s="513">
        <f t="shared" si="45"/>
        <v>73</v>
      </c>
      <c r="I341" s="513">
        <f t="shared" si="45"/>
        <v>8</v>
      </c>
      <c r="J341" s="513">
        <f t="shared" si="45"/>
        <v>2</v>
      </c>
      <c r="K341" s="514">
        <f t="shared" si="45"/>
        <v>261</v>
      </c>
    </row>
    <row r="342" spans="1:11" ht="7.5" hidden="1" customHeight="1" thickBot="1" x14ac:dyDescent="0.3">
      <c r="A342" s="146"/>
      <c r="B342" s="147"/>
      <c r="C342" s="147"/>
      <c r="D342" s="143"/>
      <c r="E342" s="143"/>
      <c r="F342" s="143"/>
      <c r="G342" s="143"/>
      <c r="H342" s="143"/>
      <c r="I342" s="143"/>
      <c r="J342" s="143"/>
      <c r="K342" s="145"/>
    </row>
    <row r="343" spans="1:11" ht="15.75" hidden="1" thickBot="1" x14ac:dyDescent="0.3">
      <c r="A343" s="2508" t="s">
        <v>775</v>
      </c>
      <c r="B343" s="2509"/>
      <c r="C343" s="2509"/>
      <c r="D343" s="2509"/>
      <c r="E343" s="2509"/>
      <c r="F343" s="2509"/>
      <c r="G343" s="2509"/>
      <c r="H343" s="2509"/>
      <c r="I343" s="2509"/>
      <c r="J343" s="2509"/>
      <c r="K343" s="2510"/>
    </row>
    <row r="344" spans="1:11" ht="15.75" hidden="1" thickBot="1" x14ac:dyDescent="0.3">
      <c r="A344" s="2485" t="s">
        <v>267</v>
      </c>
      <c r="B344" s="2486"/>
      <c r="C344" s="2486"/>
      <c r="D344" s="2486"/>
      <c r="E344" s="2486"/>
      <c r="F344" s="2486"/>
      <c r="G344" s="2486"/>
      <c r="H344" s="2486"/>
      <c r="I344" s="2486"/>
      <c r="J344" s="2486"/>
      <c r="K344" s="2487"/>
    </row>
    <row r="345" spans="1:11" ht="15.75" hidden="1" thickBot="1" x14ac:dyDescent="0.3">
      <c r="A345" s="2501"/>
      <c r="B345" s="2502"/>
      <c r="C345" s="2503"/>
      <c r="D345" s="326" t="s">
        <v>740</v>
      </c>
      <c r="E345" s="325" t="s">
        <v>458</v>
      </c>
      <c r="F345" s="325" t="s">
        <v>741</v>
      </c>
      <c r="G345" s="325" t="s">
        <v>742</v>
      </c>
      <c r="H345" s="325" t="s">
        <v>743</v>
      </c>
      <c r="I345" s="325" t="s">
        <v>786</v>
      </c>
      <c r="J345" s="735" t="s">
        <v>755</v>
      </c>
      <c r="K345" s="738" t="s">
        <v>132</v>
      </c>
    </row>
    <row r="346" spans="1:11" hidden="1" x14ac:dyDescent="0.25">
      <c r="A346" s="2504" t="s">
        <v>776</v>
      </c>
      <c r="B346" s="2505"/>
      <c r="C346" s="2505"/>
      <c r="D346" s="502">
        <f t="shared" ref="D346:K346" si="46">1-D347</f>
        <v>0.41216216216216217</v>
      </c>
      <c r="E346" s="503">
        <f t="shared" si="46"/>
        <v>0.68932038834951459</v>
      </c>
      <c r="F346" s="503">
        <f t="shared" si="46"/>
        <v>0.4285714285714286</v>
      </c>
      <c r="G346" s="503">
        <f t="shared" si="46"/>
        <v>0.76146788990825687</v>
      </c>
      <c r="H346" s="503">
        <f t="shared" si="46"/>
        <v>0.57309941520467844</v>
      </c>
      <c r="I346" s="503">
        <f t="shared" si="46"/>
        <v>0.82978723404255317</v>
      </c>
      <c r="J346" s="736">
        <f t="shared" si="46"/>
        <v>0.84</v>
      </c>
      <c r="K346" s="739">
        <f t="shared" si="46"/>
        <v>0.59218749999999998</v>
      </c>
    </row>
    <row r="347" spans="1:11" ht="18" hidden="1" thickBot="1" x14ac:dyDescent="0.3">
      <c r="A347" s="2506" t="s">
        <v>777</v>
      </c>
      <c r="B347" s="2507"/>
      <c r="C347" s="2507"/>
      <c r="D347" s="504">
        <f t="shared" ref="D347:K347" si="47">D341/D320*2</f>
        <v>0.58783783783783783</v>
      </c>
      <c r="E347" s="505">
        <f t="shared" si="47"/>
        <v>0.31067961165048541</v>
      </c>
      <c r="F347" s="505">
        <f t="shared" si="47"/>
        <v>0.5714285714285714</v>
      </c>
      <c r="G347" s="505">
        <f t="shared" si="47"/>
        <v>0.23853211009174313</v>
      </c>
      <c r="H347" s="505">
        <f t="shared" si="47"/>
        <v>0.42690058479532161</v>
      </c>
      <c r="I347" s="505">
        <f t="shared" si="47"/>
        <v>0.1702127659574468</v>
      </c>
      <c r="J347" s="737">
        <f t="shared" si="47"/>
        <v>0.16</v>
      </c>
      <c r="K347" s="740">
        <f t="shared" si="47"/>
        <v>0.40781250000000002</v>
      </c>
    </row>
    <row r="348" spans="1:11" s="1464" customFormat="1" ht="12.75" hidden="1" x14ac:dyDescent="0.2">
      <c r="A348" s="1462" t="s">
        <v>789</v>
      </c>
      <c r="B348" s="1463"/>
      <c r="C348" s="1462"/>
      <c r="D348" s="1462"/>
      <c r="E348" s="1462"/>
      <c r="F348" s="1462"/>
      <c r="G348" s="1462"/>
      <c r="H348" s="1462"/>
      <c r="I348" s="1462"/>
      <c r="J348" s="1462"/>
      <c r="K348" s="1462"/>
    </row>
    <row r="349" spans="1:11" s="1464" customFormat="1" ht="12.75" hidden="1" x14ac:dyDescent="0.2">
      <c r="A349" s="1462" t="s">
        <v>790</v>
      </c>
      <c r="B349" s="1462"/>
      <c r="C349" s="1462"/>
      <c r="D349" s="1462"/>
      <c r="E349" s="1462"/>
      <c r="F349" s="1462"/>
      <c r="G349" s="1462"/>
      <c r="H349" s="1462"/>
      <c r="I349" s="1462"/>
      <c r="J349" s="1462"/>
      <c r="K349" s="1462"/>
    </row>
    <row r="350" spans="1:11" s="1464" customFormat="1" ht="12.75" hidden="1" x14ac:dyDescent="0.2">
      <c r="A350" s="1462" t="s">
        <v>791</v>
      </c>
      <c r="B350" s="1462"/>
      <c r="C350" s="1462"/>
      <c r="D350" s="1462"/>
      <c r="E350" s="1462"/>
      <c r="F350" s="1462"/>
      <c r="G350" s="1462"/>
      <c r="H350" s="1462"/>
      <c r="I350" s="1462"/>
      <c r="J350" s="1462"/>
      <c r="K350" s="1462"/>
    </row>
    <row r="351" spans="1:11" s="1464" customFormat="1" ht="12.75" hidden="1" x14ac:dyDescent="0.2">
      <c r="A351" s="1465" t="s">
        <v>792</v>
      </c>
      <c r="B351" s="1462"/>
      <c r="C351" s="1462"/>
      <c r="D351" s="1462"/>
      <c r="E351" s="1462"/>
      <c r="F351" s="1462"/>
      <c r="G351" s="1462"/>
      <c r="H351" s="1462"/>
      <c r="I351" s="1462"/>
      <c r="J351" s="1462"/>
      <c r="K351" s="1462"/>
    </row>
    <row r="352" spans="1:11" ht="9.75" hidden="1" customHeight="1" thickBot="1" x14ac:dyDescent="0.3">
      <c r="A352" s="142"/>
      <c r="B352" s="142"/>
      <c r="C352" s="142"/>
      <c r="D352" s="139"/>
      <c r="E352" s="139"/>
      <c r="F352" s="139"/>
      <c r="G352" s="139"/>
      <c r="H352" s="139"/>
      <c r="I352" s="139"/>
      <c r="J352" s="139"/>
      <c r="K352" s="142"/>
    </row>
    <row r="353" spans="1:11" ht="15.75" hidden="1" thickBot="1" x14ac:dyDescent="0.3">
      <c r="A353" s="2508" t="s">
        <v>782</v>
      </c>
      <c r="B353" s="2509"/>
      <c r="C353" s="2509"/>
      <c r="D353" s="2509"/>
      <c r="E353" s="2509"/>
      <c r="F353" s="2509"/>
      <c r="G353" s="2509"/>
      <c r="H353" s="2509"/>
      <c r="I353" s="2509"/>
      <c r="J353" s="2509"/>
      <c r="K353" s="2510"/>
    </row>
    <row r="354" spans="1:11" ht="15.75" hidden="1" thickBot="1" x14ac:dyDescent="0.3">
      <c r="A354" s="2485" t="s">
        <v>267</v>
      </c>
      <c r="B354" s="2486"/>
      <c r="C354" s="2486"/>
      <c r="D354" s="2486"/>
      <c r="E354" s="2486"/>
      <c r="F354" s="2486"/>
      <c r="G354" s="2486"/>
      <c r="H354" s="2486"/>
      <c r="I354" s="2486"/>
      <c r="J354" s="2486"/>
      <c r="K354" s="2487"/>
    </row>
    <row r="355" spans="1:11" ht="15.75" hidden="1" thickBot="1" x14ac:dyDescent="0.3">
      <c r="A355" s="2501"/>
      <c r="B355" s="2502"/>
      <c r="C355" s="2503"/>
      <c r="D355" s="187" t="s">
        <v>740</v>
      </c>
      <c r="E355" s="188" t="s">
        <v>458</v>
      </c>
      <c r="F355" s="188" t="s">
        <v>741</v>
      </c>
      <c r="G355" s="188" t="s">
        <v>742</v>
      </c>
      <c r="H355" s="188" t="s">
        <v>743</v>
      </c>
      <c r="I355" s="188" t="s">
        <v>786</v>
      </c>
      <c r="J355" s="741" t="s">
        <v>755</v>
      </c>
      <c r="K355" s="745" t="s">
        <v>132</v>
      </c>
    </row>
    <row r="356" spans="1:11" hidden="1" x14ac:dyDescent="0.25">
      <c r="A356" s="2517" t="s">
        <v>756</v>
      </c>
      <c r="B356" s="2518"/>
      <c r="C356" s="2518"/>
      <c r="D356" s="784">
        <v>52</v>
      </c>
      <c r="E356" s="785">
        <v>57</v>
      </c>
      <c r="F356" s="785">
        <v>20</v>
      </c>
      <c r="G356" s="785">
        <v>21</v>
      </c>
      <c r="H356" s="785">
        <v>58</v>
      </c>
      <c r="I356" s="785">
        <v>15</v>
      </c>
      <c r="J356" s="786">
        <v>6</v>
      </c>
      <c r="K356" s="746">
        <f>SUM(D356:J356)</f>
        <v>229</v>
      </c>
    </row>
    <row r="357" spans="1:11" hidden="1" x14ac:dyDescent="0.25">
      <c r="A357" s="2479" t="s">
        <v>783</v>
      </c>
      <c r="B357" s="2519"/>
      <c r="C357" s="2519"/>
      <c r="D357" s="499">
        <v>49</v>
      </c>
      <c r="E357" s="500">
        <v>54</v>
      </c>
      <c r="F357" s="500">
        <v>20</v>
      </c>
      <c r="G357" s="500">
        <v>20</v>
      </c>
      <c r="H357" s="500">
        <v>57</v>
      </c>
      <c r="I357" s="500">
        <v>15</v>
      </c>
      <c r="J357" s="743">
        <v>6</v>
      </c>
      <c r="K357" s="729">
        <f>SUM(D357:J357)</f>
        <v>221</v>
      </c>
    </row>
    <row r="358" spans="1:11" ht="15.75" hidden="1" thickBot="1" x14ac:dyDescent="0.3">
      <c r="A358" s="2520" t="s">
        <v>760</v>
      </c>
      <c r="B358" s="2521"/>
      <c r="C358" s="2521"/>
      <c r="D358" s="788">
        <v>3</v>
      </c>
      <c r="E358" s="789">
        <v>3</v>
      </c>
      <c r="F358" s="789">
        <v>0</v>
      </c>
      <c r="G358" s="789">
        <v>1</v>
      </c>
      <c r="H358" s="789">
        <v>1</v>
      </c>
      <c r="I358" s="789">
        <v>0</v>
      </c>
      <c r="J358" s="1475">
        <v>0</v>
      </c>
      <c r="K358" s="747">
        <f>SUM(K356-K357)</f>
        <v>8</v>
      </c>
    </row>
    <row r="359" spans="1:11" s="1461" customFormat="1" ht="12" hidden="1" x14ac:dyDescent="0.2">
      <c r="A359" s="1476" t="s">
        <v>793</v>
      </c>
      <c r="B359" s="1477"/>
      <c r="C359" s="1478"/>
      <c r="D359" s="1479"/>
      <c r="E359" s="1480"/>
      <c r="F359" s="1467"/>
      <c r="G359" s="1466"/>
      <c r="H359" s="1466"/>
      <c r="I359" s="1466"/>
      <c r="J359" s="1466"/>
      <c r="K359" s="1466"/>
    </row>
    <row r="360" spans="1:11" s="1461" customFormat="1" ht="12" hidden="1" x14ac:dyDescent="0.2">
      <c r="A360" s="1476" t="s">
        <v>794</v>
      </c>
      <c r="B360" s="1476"/>
      <c r="C360" s="1478"/>
      <c r="D360" s="1481"/>
      <c r="E360" s="1479"/>
      <c r="F360" s="1469"/>
      <c r="G360" s="1468"/>
      <c r="H360" s="1468"/>
      <c r="I360" s="1468"/>
      <c r="J360" s="1468"/>
      <c r="K360" s="1468"/>
    </row>
    <row r="361" spans="1:11" ht="15.75" hidden="1" thickBot="1" x14ac:dyDescent="0.3">
      <c r="A361" s="2485" t="s">
        <v>268</v>
      </c>
      <c r="B361" s="2486"/>
      <c r="C361" s="2486"/>
      <c r="D361" s="2486"/>
      <c r="E361" s="2486"/>
      <c r="F361" s="2486"/>
      <c r="G361" s="2486"/>
      <c r="H361" s="2486"/>
      <c r="I361" s="2486"/>
      <c r="J361" s="2486"/>
      <c r="K361" s="2487"/>
    </row>
    <row r="362" spans="1:11" ht="18" hidden="1" thickBot="1" x14ac:dyDescent="0.3">
      <c r="A362" s="2498"/>
      <c r="B362" s="2499"/>
      <c r="C362" s="2500"/>
      <c r="D362" s="326" t="s">
        <v>740</v>
      </c>
      <c r="E362" s="325" t="s">
        <v>458</v>
      </c>
      <c r="F362" s="325" t="s">
        <v>741</v>
      </c>
      <c r="G362" s="325" t="s">
        <v>742</v>
      </c>
      <c r="H362" s="325" t="s">
        <v>743</v>
      </c>
      <c r="I362" s="325" t="s">
        <v>788</v>
      </c>
      <c r="J362" s="325" t="s">
        <v>755</v>
      </c>
      <c r="K362" s="189" t="s">
        <v>132</v>
      </c>
    </row>
    <row r="363" spans="1:11" hidden="1" x14ac:dyDescent="0.25">
      <c r="A363" s="2511" t="s">
        <v>756</v>
      </c>
      <c r="B363" s="2512"/>
      <c r="C363" s="2512"/>
      <c r="D363" s="519">
        <v>345</v>
      </c>
      <c r="E363" s="520">
        <v>337</v>
      </c>
      <c r="F363" s="520">
        <v>113</v>
      </c>
      <c r="G363" s="520">
        <v>116</v>
      </c>
      <c r="H363" s="520">
        <v>379</v>
      </c>
      <c r="I363" s="520">
        <v>90</v>
      </c>
      <c r="J363" s="521">
        <v>26</v>
      </c>
      <c r="K363" s="522">
        <f>SUM(D363:J363)</f>
        <v>1406</v>
      </c>
    </row>
    <row r="364" spans="1:11" ht="17.25" hidden="1" x14ac:dyDescent="0.25">
      <c r="A364" s="2479" t="s">
        <v>757</v>
      </c>
      <c r="B364" s="2480"/>
      <c r="C364" s="2480"/>
      <c r="D364" s="523">
        <v>276</v>
      </c>
      <c r="E364" s="524">
        <v>269</v>
      </c>
      <c r="F364" s="524">
        <v>80</v>
      </c>
      <c r="G364" s="524">
        <v>93</v>
      </c>
      <c r="H364" s="524">
        <v>295</v>
      </c>
      <c r="I364" s="524">
        <v>80</v>
      </c>
      <c r="J364" s="525">
        <v>27</v>
      </c>
      <c r="K364" s="526">
        <f>SUM(D364:J364)</f>
        <v>1120</v>
      </c>
    </row>
    <row r="365" spans="1:11" ht="15" hidden="1" customHeight="1" x14ac:dyDescent="0.25">
      <c r="A365" s="2513" t="s">
        <v>758</v>
      </c>
      <c r="B365" s="2514"/>
      <c r="C365" s="2514"/>
      <c r="D365" s="523">
        <v>67</v>
      </c>
      <c r="E365" s="524">
        <v>41</v>
      </c>
      <c r="F365" s="524">
        <v>18</v>
      </c>
      <c r="G365" s="524">
        <v>18</v>
      </c>
      <c r="H365" s="524">
        <v>66</v>
      </c>
      <c r="I365" s="524">
        <v>10</v>
      </c>
      <c r="J365" s="525">
        <v>0</v>
      </c>
      <c r="K365" s="526">
        <f>SUM(D365:J365)</f>
        <v>220</v>
      </c>
    </row>
    <row r="366" spans="1:11" ht="15.75" hidden="1" thickBot="1" x14ac:dyDescent="0.3">
      <c r="A366" s="2526" t="s">
        <v>759</v>
      </c>
      <c r="B366" s="2527"/>
      <c r="C366" s="2528"/>
      <c r="D366" s="527">
        <f>SUM(D364:D365)</f>
        <v>343</v>
      </c>
      <c r="E366" s="528">
        <f t="shared" ref="E366:J366" si="48">SUM(E364:E365)</f>
        <v>310</v>
      </c>
      <c r="F366" s="528">
        <f t="shared" si="48"/>
        <v>98</v>
      </c>
      <c r="G366" s="528">
        <f t="shared" si="48"/>
        <v>111</v>
      </c>
      <c r="H366" s="528">
        <f t="shared" si="48"/>
        <v>361</v>
      </c>
      <c r="I366" s="528">
        <f t="shared" si="48"/>
        <v>90</v>
      </c>
      <c r="J366" s="529">
        <f t="shared" si="48"/>
        <v>27</v>
      </c>
      <c r="K366" s="530">
        <f>K364+K365</f>
        <v>1340</v>
      </c>
    </row>
    <row r="367" spans="1:11" ht="18" hidden="1" customHeight="1" thickTop="1" thickBot="1" x14ac:dyDescent="0.3">
      <c r="A367" s="2529" t="s">
        <v>760</v>
      </c>
      <c r="B367" s="2530"/>
      <c r="C367" s="2530"/>
      <c r="D367" s="531">
        <f t="shared" ref="D367:K367" si="49">D363-D366</f>
        <v>2</v>
      </c>
      <c r="E367" s="532">
        <f t="shared" si="49"/>
        <v>27</v>
      </c>
      <c r="F367" s="532">
        <f t="shared" si="49"/>
        <v>15</v>
      </c>
      <c r="G367" s="532">
        <f t="shared" si="49"/>
        <v>5</v>
      </c>
      <c r="H367" s="532">
        <f t="shared" si="49"/>
        <v>18</v>
      </c>
      <c r="I367" s="532">
        <f t="shared" si="49"/>
        <v>0</v>
      </c>
      <c r="J367" s="1391">
        <f t="shared" si="49"/>
        <v>-1</v>
      </c>
      <c r="K367" s="1392">
        <f t="shared" si="49"/>
        <v>66</v>
      </c>
    </row>
    <row r="368" spans="1:11" ht="7.5" hidden="1" customHeight="1" x14ac:dyDescent="0.25">
      <c r="A368" s="146"/>
      <c r="B368" s="147"/>
      <c r="C368" s="147"/>
      <c r="D368" s="143"/>
      <c r="E368" s="143"/>
      <c r="F368" s="143"/>
      <c r="G368" s="143"/>
      <c r="H368" s="143"/>
      <c r="I368" s="143"/>
      <c r="J368" s="143"/>
      <c r="K368" s="144"/>
    </row>
    <row r="369" spans="1:11" ht="15.75" hidden="1" thickBot="1" x14ac:dyDescent="0.3">
      <c r="A369" s="2483" t="s">
        <v>761</v>
      </c>
      <c r="B369" s="2483"/>
      <c r="C369" s="2483"/>
      <c r="D369" s="2483"/>
      <c r="E369" s="2483"/>
      <c r="F369" s="2483"/>
      <c r="G369" s="2483"/>
      <c r="H369" s="2483"/>
      <c r="I369" s="2483"/>
      <c r="J369" s="2483"/>
      <c r="K369" s="2484"/>
    </row>
    <row r="370" spans="1:11" ht="15.75" hidden="1" thickBot="1" x14ac:dyDescent="0.3">
      <c r="A370" s="2485" t="s">
        <v>139</v>
      </c>
      <c r="B370" s="2486"/>
      <c r="C370" s="2486"/>
      <c r="D370" s="2486"/>
      <c r="E370" s="2486"/>
      <c r="F370" s="2486"/>
      <c r="G370" s="2486"/>
      <c r="H370" s="2486"/>
      <c r="I370" s="2486"/>
      <c r="J370" s="2486"/>
      <c r="K370" s="2487"/>
    </row>
    <row r="371" spans="1:11" ht="15.75" hidden="1" thickBot="1" x14ac:dyDescent="0.3">
      <c r="A371" s="2498"/>
      <c r="B371" s="2499"/>
      <c r="C371" s="2500"/>
      <c r="D371" s="187" t="s">
        <v>740</v>
      </c>
      <c r="E371" s="188" t="s">
        <v>458</v>
      </c>
      <c r="F371" s="188" t="s">
        <v>741</v>
      </c>
      <c r="G371" s="188" t="s">
        <v>742</v>
      </c>
      <c r="H371" s="188" t="s">
        <v>743</v>
      </c>
      <c r="I371" s="188" t="s">
        <v>786</v>
      </c>
      <c r="J371" s="188" t="s">
        <v>755</v>
      </c>
      <c r="K371" s="189" t="s">
        <v>132</v>
      </c>
    </row>
    <row r="372" spans="1:11" ht="15" hidden="1" customHeight="1" x14ac:dyDescent="0.25">
      <c r="A372" s="148"/>
      <c r="B372" s="2488" t="s">
        <v>762</v>
      </c>
      <c r="C372" s="2489"/>
      <c r="D372" s="1393">
        <v>75</v>
      </c>
      <c r="E372" s="1393">
        <v>55</v>
      </c>
      <c r="F372" s="1393">
        <v>21</v>
      </c>
      <c r="G372" s="1393">
        <v>19</v>
      </c>
      <c r="H372" s="1393">
        <v>74</v>
      </c>
      <c r="I372" s="801">
        <v>12</v>
      </c>
      <c r="J372" s="802">
        <v>0</v>
      </c>
      <c r="K372" s="728">
        <f>SUM(D372:J372)</f>
        <v>256</v>
      </c>
    </row>
    <row r="373" spans="1:11" ht="15" hidden="1" customHeight="1" x14ac:dyDescent="0.25">
      <c r="A373" s="149"/>
      <c r="B373" s="2490" t="s">
        <v>763</v>
      </c>
      <c r="C373" s="2491"/>
      <c r="D373" s="806">
        <v>0</v>
      </c>
      <c r="E373" s="801">
        <v>0</v>
      </c>
      <c r="F373" s="801">
        <v>0</v>
      </c>
      <c r="G373" s="801">
        <v>0</v>
      </c>
      <c r="H373" s="801">
        <v>0</v>
      </c>
      <c r="I373" s="801">
        <v>0</v>
      </c>
      <c r="J373" s="802">
        <v>0</v>
      </c>
      <c r="K373" s="729">
        <f>SUM(D373:I373)</f>
        <v>0</v>
      </c>
    </row>
    <row r="374" spans="1:11" ht="15" hidden="1" customHeight="1" x14ac:dyDescent="0.25">
      <c r="A374" s="2492" t="s">
        <v>764</v>
      </c>
      <c r="B374" s="2490"/>
      <c r="C374" s="2491"/>
      <c r="D374" s="806">
        <v>4</v>
      </c>
      <c r="E374" s="801">
        <v>1</v>
      </c>
      <c r="F374" s="801">
        <v>0</v>
      </c>
      <c r="G374" s="801">
        <v>0</v>
      </c>
      <c r="H374" s="801">
        <v>5</v>
      </c>
      <c r="I374" s="801">
        <v>1</v>
      </c>
      <c r="J374" s="802">
        <v>0</v>
      </c>
      <c r="K374" s="729">
        <f>SUM(D374:I374)</f>
        <v>11</v>
      </c>
    </row>
    <row r="375" spans="1:11" ht="15" hidden="1" customHeight="1" x14ac:dyDescent="0.25">
      <c r="A375" s="2492" t="s">
        <v>765</v>
      </c>
      <c r="B375" s="2490"/>
      <c r="C375" s="2491"/>
      <c r="D375" s="806">
        <v>0</v>
      </c>
      <c r="E375" s="801">
        <v>0</v>
      </c>
      <c r="F375" s="801">
        <v>0</v>
      </c>
      <c r="G375" s="801">
        <v>0</v>
      </c>
      <c r="H375" s="801">
        <v>0</v>
      </c>
      <c r="I375" s="801">
        <v>0</v>
      </c>
      <c r="J375" s="802">
        <v>0</v>
      </c>
      <c r="K375" s="729">
        <f>SUM(D375:J375)</f>
        <v>0</v>
      </c>
    </row>
    <row r="376" spans="1:11" ht="15.75" hidden="1" thickBot="1" x14ac:dyDescent="0.3">
      <c r="A376" s="2493" t="s">
        <v>766</v>
      </c>
      <c r="B376" s="2494"/>
      <c r="C376" s="2495"/>
      <c r="D376" s="515">
        <v>0</v>
      </c>
      <c r="E376" s="516">
        <v>0</v>
      </c>
      <c r="F376" s="516">
        <v>0</v>
      </c>
      <c r="G376" s="516">
        <v>0</v>
      </c>
      <c r="H376" s="516">
        <v>0</v>
      </c>
      <c r="I376" s="516">
        <v>0</v>
      </c>
      <c r="J376" s="726">
        <v>0</v>
      </c>
      <c r="K376" s="730">
        <f>SUM(D376:J376)</f>
        <v>0</v>
      </c>
    </row>
    <row r="377" spans="1:11" ht="16.5" hidden="1" customHeight="1" thickTop="1" thickBot="1" x14ac:dyDescent="0.3">
      <c r="A377" s="190"/>
      <c r="B377" s="2496" t="s">
        <v>767</v>
      </c>
      <c r="C377" s="2497"/>
      <c r="D377" s="517">
        <f t="shared" ref="D377:K377" si="50">SUM(D372:D376)</f>
        <v>79</v>
      </c>
      <c r="E377" s="518">
        <f t="shared" si="50"/>
        <v>56</v>
      </c>
      <c r="F377" s="518">
        <f t="shared" si="50"/>
        <v>21</v>
      </c>
      <c r="G377" s="518">
        <f t="shared" si="50"/>
        <v>19</v>
      </c>
      <c r="H377" s="518">
        <f t="shared" si="50"/>
        <v>79</v>
      </c>
      <c r="I377" s="518">
        <f t="shared" si="50"/>
        <v>13</v>
      </c>
      <c r="J377" s="727">
        <f t="shared" si="50"/>
        <v>0</v>
      </c>
      <c r="K377" s="731">
        <f t="shared" si="50"/>
        <v>267</v>
      </c>
    </row>
    <row r="378" spans="1:11" ht="7.5" hidden="1" customHeight="1" thickBot="1" x14ac:dyDescent="0.3">
      <c r="A378" s="146"/>
      <c r="B378" s="147"/>
      <c r="C378" s="147"/>
      <c r="D378" s="143"/>
      <c r="E378" s="143"/>
      <c r="F378" s="143"/>
      <c r="G378" s="143"/>
      <c r="H378" s="143"/>
      <c r="I378" s="143"/>
      <c r="J378" s="143"/>
      <c r="K378" s="144"/>
    </row>
    <row r="379" spans="1:11" ht="15.75" hidden="1" thickBot="1" x14ac:dyDescent="0.3">
      <c r="A379" s="2508" t="s">
        <v>768</v>
      </c>
      <c r="B379" s="2509"/>
      <c r="C379" s="2509"/>
      <c r="D379" s="2509"/>
      <c r="E379" s="2509"/>
      <c r="F379" s="2509"/>
      <c r="G379" s="2509"/>
      <c r="H379" s="2509"/>
      <c r="I379" s="2509"/>
      <c r="J379" s="2509"/>
      <c r="K379" s="2510"/>
    </row>
    <row r="380" spans="1:11" ht="15.75" hidden="1" thickBot="1" x14ac:dyDescent="0.3">
      <c r="A380" s="2485" t="s">
        <v>139</v>
      </c>
      <c r="B380" s="2486"/>
      <c r="C380" s="2486"/>
      <c r="D380" s="2486"/>
      <c r="E380" s="2486"/>
      <c r="F380" s="2486"/>
      <c r="G380" s="2486"/>
      <c r="H380" s="2486"/>
      <c r="I380" s="2486"/>
      <c r="J380" s="2486"/>
      <c r="K380" s="2487"/>
    </row>
    <row r="381" spans="1:11" ht="15.75" hidden="1" thickBot="1" x14ac:dyDescent="0.3">
      <c r="A381" s="2501"/>
      <c r="B381" s="2502"/>
      <c r="C381" s="2503"/>
      <c r="D381" s="187" t="s">
        <v>740</v>
      </c>
      <c r="E381" s="188" t="s">
        <v>458</v>
      </c>
      <c r="F381" s="188" t="s">
        <v>741</v>
      </c>
      <c r="G381" s="188" t="s">
        <v>742</v>
      </c>
      <c r="H381" s="188" t="s">
        <v>743</v>
      </c>
      <c r="I381" s="188" t="s">
        <v>786</v>
      </c>
      <c r="J381" s="188" t="s">
        <v>755</v>
      </c>
      <c r="K381" s="189" t="s">
        <v>132</v>
      </c>
    </row>
    <row r="382" spans="1:11" ht="15" hidden="1" customHeight="1" x14ac:dyDescent="0.25">
      <c r="A382" s="1783"/>
      <c r="B382" s="2488" t="s">
        <v>769</v>
      </c>
      <c r="C382" s="2489"/>
      <c r="D382" s="803">
        <v>52</v>
      </c>
      <c r="E382" s="804">
        <v>44</v>
      </c>
      <c r="F382" s="804">
        <v>23</v>
      </c>
      <c r="G382" s="804">
        <v>16</v>
      </c>
      <c r="H382" s="804">
        <v>66</v>
      </c>
      <c r="I382" s="804">
        <v>11</v>
      </c>
      <c r="J382" s="805">
        <v>0</v>
      </c>
      <c r="K382" s="728">
        <f>SUM(D382:J382)</f>
        <v>212</v>
      </c>
    </row>
    <row r="383" spans="1:11" ht="15" hidden="1" customHeight="1" x14ac:dyDescent="0.25">
      <c r="A383" s="150"/>
      <c r="B383" s="2490" t="s">
        <v>770</v>
      </c>
      <c r="C383" s="2491"/>
      <c r="D383" s="806">
        <v>3</v>
      </c>
      <c r="E383" s="801">
        <v>4</v>
      </c>
      <c r="F383" s="801">
        <v>2</v>
      </c>
      <c r="G383" s="801">
        <v>0</v>
      </c>
      <c r="H383" s="801">
        <v>5</v>
      </c>
      <c r="I383" s="801">
        <v>1</v>
      </c>
      <c r="J383" s="802">
        <v>0</v>
      </c>
      <c r="K383" s="734">
        <f>SUM(D383:J383)</f>
        <v>15</v>
      </c>
    </row>
    <row r="384" spans="1:11" ht="15" hidden="1" customHeight="1" x14ac:dyDescent="0.25">
      <c r="A384" s="2492" t="s">
        <v>771</v>
      </c>
      <c r="B384" s="2490"/>
      <c r="C384" s="2491"/>
      <c r="D384" s="1394">
        <v>0</v>
      </c>
      <c r="E384" s="801">
        <v>0</v>
      </c>
      <c r="F384" s="801">
        <v>0</v>
      </c>
      <c r="G384" s="801">
        <v>0</v>
      </c>
      <c r="H384" s="801">
        <v>0</v>
      </c>
      <c r="I384" s="801">
        <v>0</v>
      </c>
      <c r="J384" s="1395">
        <v>0</v>
      </c>
      <c r="K384" s="734">
        <f>SUM(D384:J384)</f>
        <v>0</v>
      </c>
    </row>
    <row r="385" spans="1:11" ht="15" hidden="1" customHeight="1" x14ac:dyDescent="0.25">
      <c r="A385" s="150"/>
      <c r="B385" s="2490" t="s">
        <v>772</v>
      </c>
      <c r="C385" s="2491"/>
      <c r="D385" s="1394">
        <v>0</v>
      </c>
      <c r="E385" s="801">
        <v>0</v>
      </c>
      <c r="F385" s="801">
        <v>0</v>
      </c>
      <c r="G385" s="801">
        <v>0</v>
      </c>
      <c r="H385" s="801">
        <v>0</v>
      </c>
      <c r="I385" s="801">
        <v>0</v>
      </c>
      <c r="J385" s="1395">
        <v>0</v>
      </c>
      <c r="K385" s="734">
        <f>SUM(D385:J385)</f>
        <v>0</v>
      </c>
    </row>
    <row r="386" spans="1:11" ht="15.75" hidden="1" customHeight="1" thickBot="1" x14ac:dyDescent="0.3">
      <c r="A386" s="150"/>
      <c r="B386" s="2494" t="s">
        <v>773</v>
      </c>
      <c r="C386" s="2495"/>
      <c r="D386" s="1396">
        <v>0</v>
      </c>
      <c r="E386" s="516">
        <v>0</v>
      </c>
      <c r="F386" s="516">
        <v>0</v>
      </c>
      <c r="G386" s="516">
        <v>0</v>
      </c>
      <c r="H386" s="516">
        <v>0</v>
      </c>
      <c r="I386" s="516">
        <v>0</v>
      </c>
      <c r="J386" s="1397">
        <v>0</v>
      </c>
      <c r="K386" s="730">
        <f>SUM(D386:J386)</f>
        <v>0</v>
      </c>
    </row>
    <row r="387" spans="1:11" ht="16.5" hidden="1" customHeight="1" thickTop="1" thickBot="1" x14ac:dyDescent="0.3">
      <c r="A387" s="1784"/>
      <c r="B387" s="2496" t="s">
        <v>774</v>
      </c>
      <c r="C387" s="2497"/>
      <c r="D387" s="512">
        <f t="shared" ref="D387:K387" si="51">SUM(D382:D386)</f>
        <v>55</v>
      </c>
      <c r="E387" s="513">
        <f t="shared" si="51"/>
        <v>48</v>
      </c>
      <c r="F387" s="513">
        <f t="shared" si="51"/>
        <v>25</v>
      </c>
      <c r="G387" s="513">
        <f t="shared" si="51"/>
        <v>16</v>
      </c>
      <c r="H387" s="513">
        <f t="shared" si="51"/>
        <v>71</v>
      </c>
      <c r="I387" s="513">
        <f t="shared" si="51"/>
        <v>12</v>
      </c>
      <c r="J387" s="513">
        <f t="shared" si="51"/>
        <v>0</v>
      </c>
      <c r="K387" s="731">
        <f t="shared" si="51"/>
        <v>227</v>
      </c>
    </row>
    <row r="388" spans="1:11" ht="7.5" hidden="1" customHeight="1" thickBot="1" x14ac:dyDescent="0.3">
      <c r="A388" s="146"/>
      <c r="B388" s="147"/>
      <c r="C388" s="147"/>
      <c r="D388" s="143"/>
      <c r="E388" s="143"/>
      <c r="F388" s="143"/>
      <c r="G388" s="143"/>
      <c r="H388" s="143"/>
      <c r="I388" s="143"/>
      <c r="J388" s="143"/>
      <c r="K388" s="145"/>
    </row>
    <row r="389" spans="1:11" ht="15.75" hidden="1" thickBot="1" x14ac:dyDescent="0.3">
      <c r="A389" s="2508" t="s">
        <v>775</v>
      </c>
      <c r="B389" s="2509"/>
      <c r="C389" s="2509"/>
      <c r="D389" s="2509"/>
      <c r="E389" s="2509"/>
      <c r="F389" s="2509"/>
      <c r="G389" s="2509"/>
      <c r="H389" s="2509"/>
      <c r="I389" s="2509"/>
      <c r="J389" s="2509"/>
      <c r="K389" s="2510"/>
    </row>
    <row r="390" spans="1:11" ht="15.75" hidden="1" thickBot="1" x14ac:dyDescent="0.3">
      <c r="A390" s="2485" t="s">
        <v>268</v>
      </c>
      <c r="B390" s="2486"/>
      <c r="C390" s="2486"/>
      <c r="D390" s="2486"/>
      <c r="E390" s="2486"/>
      <c r="F390" s="2486"/>
      <c r="G390" s="2486"/>
      <c r="H390" s="2486"/>
      <c r="I390" s="2486"/>
      <c r="J390" s="2486"/>
      <c r="K390" s="2487"/>
    </row>
    <row r="391" spans="1:11" ht="15.75" hidden="1" thickBot="1" x14ac:dyDescent="0.3">
      <c r="A391" s="2501"/>
      <c r="B391" s="2502"/>
      <c r="C391" s="2503"/>
      <c r="D391" s="326" t="s">
        <v>740</v>
      </c>
      <c r="E391" s="325" t="s">
        <v>458</v>
      </c>
      <c r="F391" s="325" t="s">
        <v>741</v>
      </c>
      <c r="G391" s="325" t="s">
        <v>742</v>
      </c>
      <c r="H391" s="325" t="s">
        <v>743</v>
      </c>
      <c r="I391" s="325" t="s">
        <v>786</v>
      </c>
      <c r="J391" s="735" t="s">
        <v>755</v>
      </c>
      <c r="K391" s="738" t="s">
        <v>132</v>
      </c>
    </row>
    <row r="392" spans="1:11" hidden="1" x14ac:dyDescent="0.25">
      <c r="A392" s="2504" t="s">
        <v>776</v>
      </c>
      <c r="B392" s="2505"/>
      <c r="C392" s="2505"/>
      <c r="D392" s="502">
        <f t="shared" ref="D392:K392" si="52">1-D393</f>
        <v>0.67930029154518956</v>
      </c>
      <c r="E392" s="503">
        <f t="shared" si="52"/>
        <v>0.69032258064516128</v>
      </c>
      <c r="F392" s="503">
        <f t="shared" si="52"/>
        <v>0.48979591836734693</v>
      </c>
      <c r="G392" s="503">
        <f t="shared" si="52"/>
        <v>0.71171171171171177</v>
      </c>
      <c r="H392" s="503">
        <f t="shared" si="52"/>
        <v>0.60664819944598336</v>
      </c>
      <c r="I392" s="503">
        <f t="shared" si="52"/>
        <v>0.73333333333333339</v>
      </c>
      <c r="J392" s="736">
        <f t="shared" si="52"/>
        <v>1</v>
      </c>
      <c r="K392" s="739">
        <f t="shared" si="52"/>
        <v>0.66119402985074627</v>
      </c>
    </row>
    <row r="393" spans="1:11" ht="18" hidden="1" thickBot="1" x14ac:dyDescent="0.3">
      <c r="A393" s="2506" t="s">
        <v>777</v>
      </c>
      <c r="B393" s="2507"/>
      <c r="C393" s="2507"/>
      <c r="D393" s="504">
        <f t="shared" ref="D393:K393" si="53">D387/D366*2</f>
        <v>0.32069970845481049</v>
      </c>
      <c r="E393" s="505">
        <f t="shared" si="53"/>
        <v>0.30967741935483872</v>
      </c>
      <c r="F393" s="505">
        <f t="shared" si="53"/>
        <v>0.51020408163265307</v>
      </c>
      <c r="G393" s="505">
        <f t="shared" si="53"/>
        <v>0.28828828828828829</v>
      </c>
      <c r="H393" s="505">
        <f t="shared" si="53"/>
        <v>0.39335180055401664</v>
      </c>
      <c r="I393" s="505">
        <f t="shared" si="53"/>
        <v>0.26666666666666666</v>
      </c>
      <c r="J393" s="737">
        <f t="shared" si="53"/>
        <v>0</v>
      </c>
      <c r="K393" s="740">
        <f t="shared" si="53"/>
        <v>0.33880597014925373</v>
      </c>
    </row>
    <row r="394" spans="1:11" ht="15.75" hidden="1" x14ac:dyDescent="0.25">
      <c r="A394" s="2" t="s">
        <v>778</v>
      </c>
      <c r="B394" s="141"/>
      <c r="C394" s="140"/>
      <c r="D394" s="140"/>
      <c r="E394" s="140"/>
      <c r="F394" s="140"/>
      <c r="G394" s="140"/>
      <c r="H394" s="140"/>
      <c r="I394" s="140"/>
      <c r="J394" s="140"/>
      <c r="K394" s="140"/>
    </row>
    <row r="395" spans="1:11" ht="15.75" hidden="1" x14ac:dyDescent="0.25">
      <c r="A395" s="2" t="s">
        <v>779</v>
      </c>
      <c r="B395" s="140"/>
      <c r="C395" s="140"/>
      <c r="D395" s="140"/>
      <c r="E395" s="140"/>
      <c r="F395" s="140"/>
      <c r="G395" s="140"/>
      <c r="H395" s="140"/>
      <c r="I395" s="140"/>
      <c r="J395" s="140"/>
      <c r="K395" s="140"/>
    </row>
    <row r="396" spans="1:11" ht="15.75" hidden="1" x14ac:dyDescent="0.25">
      <c r="A396" s="2" t="s">
        <v>780</v>
      </c>
      <c r="B396" s="140"/>
      <c r="C396" s="140"/>
      <c r="D396" s="140"/>
      <c r="E396" s="140"/>
      <c r="F396" s="140"/>
      <c r="G396" s="140"/>
      <c r="H396" s="140"/>
      <c r="I396" s="140"/>
      <c r="J396" s="140"/>
      <c r="K396" s="140"/>
    </row>
    <row r="397" spans="1:11" hidden="1" x14ac:dyDescent="0.25">
      <c r="A397" s="605" t="s">
        <v>781</v>
      </c>
      <c r="B397" s="140"/>
      <c r="C397" s="140"/>
      <c r="D397" s="140"/>
      <c r="E397" s="140"/>
      <c r="F397" s="140"/>
      <c r="G397" s="140"/>
      <c r="H397" s="140"/>
      <c r="I397" s="140"/>
      <c r="J397" s="140"/>
      <c r="K397" s="140"/>
    </row>
    <row r="398" spans="1:11" ht="9.75" hidden="1" customHeight="1" thickBot="1" x14ac:dyDescent="0.3">
      <c r="A398" s="142"/>
      <c r="B398" s="142"/>
      <c r="C398" s="142"/>
      <c r="D398" s="139"/>
      <c r="E398" s="139"/>
      <c r="F398" s="139"/>
      <c r="G398" s="139"/>
      <c r="H398" s="139"/>
      <c r="I398" s="139"/>
      <c r="J398" s="139"/>
      <c r="K398" s="142"/>
    </row>
    <row r="399" spans="1:11" ht="15.75" hidden="1" thickBot="1" x14ac:dyDescent="0.3">
      <c r="A399" s="2508" t="s">
        <v>782</v>
      </c>
      <c r="B399" s="2509"/>
      <c r="C399" s="2509"/>
      <c r="D399" s="2509"/>
      <c r="E399" s="2509"/>
      <c r="F399" s="2509"/>
      <c r="G399" s="2509"/>
      <c r="H399" s="2509"/>
      <c r="I399" s="2509"/>
      <c r="J399" s="2509"/>
      <c r="K399" s="2510"/>
    </row>
    <row r="400" spans="1:11" ht="15.75" hidden="1" thickBot="1" x14ac:dyDescent="0.3">
      <c r="A400" s="2485" t="s">
        <v>268</v>
      </c>
      <c r="B400" s="2486"/>
      <c r="C400" s="2486"/>
      <c r="D400" s="2486"/>
      <c r="E400" s="2486"/>
      <c r="F400" s="2486"/>
      <c r="G400" s="2486"/>
      <c r="H400" s="2486"/>
      <c r="I400" s="2486"/>
      <c r="J400" s="2486"/>
      <c r="K400" s="2487"/>
    </row>
    <row r="401" spans="1:11" ht="15.75" hidden="1" thickBot="1" x14ac:dyDescent="0.3">
      <c r="A401" s="2501"/>
      <c r="B401" s="2502"/>
      <c r="C401" s="2503"/>
      <c r="D401" s="187" t="s">
        <v>740</v>
      </c>
      <c r="E401" s="188" t="s">
        <v>458</v>
      </c>
      <c r="F401" s="188" t="s">
        <v>741</v>
      </c>
      <c r="G401" s="188" t="s">
        <v>742</v>
      </c>
      <c r="H401" s="188" t="s">
        <v>743</v>
      </c>
      <c r="I401" s="188" t="s">
        <v>786</v>
      </c>
      <c r="J401" s="741" t="s">
        <v>755</v>
      </c>
      <c r="K401" s="745" t="s">
        <v>132</v>
      </c>
    </row>
    <row r="402" spans="1:11" hidden="1" x14ac:dyDescent="0.25">
      <c r="A402" s="2517" t="s">
        <v>756</v>
      </c>
      <c r="B402" s="2518"/>
      <c r="C402" s="2518"/>
      <c r="D402" s="497">
        <v>52</v>
      </c>
      <c r="E402" s="498">
        <v>57</v>
      </c>
      <c r="F402" s="498">
        <v>20</v>
      </c>
      <c r="G402" s="498">
        <v>21</v>
      </c>
      <c r="H402" s="498">
        <v>58</v>
      </c>
      <c r="I402" s="498">
        <v>15</v>
      </c>
      <c r="J402" s="742">
        <v>6</v>
      </c>
      <c r="K402" s="746">
        <f>SUM(D402:J402)</f>
        <v>229</v>
      </c>
    </row>
    <row r="403" spans="1:11" hidden="1" x14ac:dyDescent="0.25">
      <c r="A403" s="2479" t="s">
        <v>783</v>
      </c>
      <c r="B403" s="2519"/>
      <c r="C403" s="2519"/>
      <c r="D403" s="499">
        <v>51</v>
      </c>
      <c r="E403" s="500">
        <v>55</v>
      </c>
      <c r="F403" s="500">
        <v>18</v>
      </c>
      <c r="G403" s="500">
        <v>20</v>
      </c>
      <c r="H403" s="500">
        <v>58</v>
      </c>
      <c r="I403" s="500">
        <v>15</v>
      </c>
      <c r="J403" s="743">
        <v>6</v>
      </c>
      <c r="K403" s="729">
        <f>SUM(D403:J403)</f>
        <v>223</v>
      </c>
    </row>
    <row r="404" spans="1:11" ht="15.75" hidden="1" thickBot="1" x14ac:dyDescent="0.3">
      <c r="A404" s="2520" t="s">
        <v>760</v>
      </c>
      <c r="B404" s="2521"/>
      <c r="C404" s="2521"/>
      <c r="D404" s="501">
        <v>1</v>
      </c>
      <c r="E404" s="393">
        <v>2</v>
      </c>
      <c r="F404" s="1398">
        <v>2</v>
      </c>
      <c r="G404" s="393">
        <v>1</v>
      </c>
      <c r="H404" s="393">
        <v>0</v>
      </c>
      <c r="I404" s="1398">
        <v>0</v>
      </c>
      <c r="J404" s="1398">
        <v>0</v>
      </c>
      <c r="K404" s="1399">
        <f>SUM(K402-K403)</f>
        <v>6</v>
      </c>
    </row>
    <row r="405" spans="1:11" hidden="1" x14ac:dyDescent="0.25">
      <c r="A405" s="4" t="s">
        <v>784</v>
      </c>
      <c r="B405" s="5"/>
      <c r="C405" s="6"/>
      <c r="D405" s="7"/>
      <c r="E405" s="8"/>
      <c r="F405" s="42"/>
      <c r="G405" s="7"/>
      <c r="H405" s="7"/>
      <c r="I405" s="7"/>
      <c r="J405" s="7"/>
      <c r="K405" s="7"/>
    </row>
    <row r="406" spans="1:11" hidden="1" x14ac:dyDescent="0.25">
      <c r="A406" s="4" t="s">
        <v>785</v>
      </c>
      <c r="B406" s="4"/>
      <c r="C406" s="6"/>
      <c r="D406" s="3"/>
      <c r="E406" s="7"/>
      <c r="F406" s="9"/>
      <c r="G406" s="3"/>
      <c r="H406" s="3"/>
      <c r="I406" s="3"/>
      <c r="J406" s="3"/>
      <c r="K406" s="3"/>
    </row>
    <row r="407" spans="1:11" ht="15.75" hidden="1" thickBot="1" x14ac:dyDescent="0.3">
      <c r="A407" s="4"/>
      <c r="B407" s="4"/>
      <c r="C407" s="6"/>
      <c r="D407" s="3"/>
      <c r="E407" s="7"/>
      <c r="F407" s="9"/>
      <c r="G407" s="3"/>
      <c r="H407" s="3"/>
      <c r="I407" s="3"/>
      <c r="J407" s="3"/>
      <c r="K407" s="3"/>
    </row>
    <row r="408" spans="1:11" ht="15.75" hidden="1" thickBot="1" x14ac:dyDescent="0.3">
      <c r="A408" s="2485" t="s">
        <v>184</v>
      </c>
      <c r="B408" s="2486"/>
      <c r="C408" s="2486"/>
      <c r="D408" s="2486"/>
      <c r="E408" s="2486"/>
      <c r="F408" s="2486"/>
      <c r="G408" s="2486"/>
      <c r="H408" s="2486"/>
      <c r="I408" s="2486"/>
      <c r="J408" s="2486"/>
      <c r="K408" s="2487"/>
    </row>
    <row r="409" spans="1:11" ht="15.75" hidden="1" thickBot="1" x14ac:dyDescent="0.3">
      <c r="A409" s="2498"/>
      <c r="B409" s="2499"/>
      <c r="C409" s="2500"/>
      <c r="D409" s="326" t="s">
        <v>710</v>
      </c>
      <c r="E409" s="325" t="s">
        <v>711</v>
      </c>
      <c r="F409" s="325" t="s">
        <v>712</v>
      </c>
      <c r="G409" s="325" t="s">
        <v>713</v>
      </c>
      <c r="H409" s="325" t="s">
        <v>714</v>
      </c>
      <c r="I409" s="325" t="s">
        <v>795</v>
      </c>
      <c r="J409" s="325" t="s">
        <v>755</v>
      </c>
      <c r="K409" s="189" t="s">
        <v>132</v>
      </c>
    </row>
    <row r="410" spans="1:11" hidden="1" x14ac:dyDescent="0.25">
      <c r="A410" s="2511" t="s">
        <v>756</v>
      </c>
      <c r="B410" s="2512"/>
      <c r="C410" s="2512"/>
      <c r="D410" s="1159">
        <v>345</v>
      </c>
      <c r="E410" s="1160">
        <v>337</v>
      </c>
      <c r="F410" s="1160">
        <v>113</v>
      </c>
      <c r="G410" s="1160">
        <v>116</v>
      </c>
      <c r="H410" s="1160">
        <v>379</v>
      </c>
      <c r="I410" s="1160">
        <v>90</v>
      </c>
      <c r="J410" s="1161">
        <v>26</v>
      </c>
      <c r="K410" s="1247">
        <f>SUM(D410:J410)</f>
        <v>1406</v>
      </c>
    </row>
    <row r="411" spans="1:11" ht="17.25" hidden="1" x14ac:dyDescent="0.25">
      <c r="A411" s="2479" t="s">
        <v>757</v>
      </c>
      <c r="B411" s="2480"/>
      <c r="C411" s="2480"/>
      <c r="D411" s="1162">
        <v>264</v>
      </c>
      <c r="E411" s="1163">
        <v>266</v>
      </c>
      <c r="F411" s="1163">
        <v>80</v>
      </c>
      <c r="G411" s="1163">
        <v>82</v>
      </c>
      <c r="H411" s="1163">
        <v>272</v>
      </c>
      <c r="I411" s="1163">
        <v>76</v>
      </c>
      <c r="J411" s="1164">
        <v>23</v>
      </c>
      <c r="K411" s="1248">
        <f>SUM(D411:J411)</f>
        <v>1063</v>
      </c>
    </row>
    <row r="412" spans="1:11" ht="15" hidden="1" customHeight="1" x14ac:dyDescent="0.25">
      <c r="A412" s="2513" t="s">
        <v>758</v>
      </c>
      <c r="B412" s="2514"/>
      <c r="C412" s="2514"/>
      <c r="D412" s="1162">
        <v>63</v>
      </c>
      <c r="E412" s="1163">
        <v>43</v>
      </c>
      <c r="F412" s="1163">
        <v>25</v>
      </c>
      <c r="G412" s="1163">
        <v>25</v>
      </c>
      <c r="H412" s="1163">
        <v>89</v>
      </c>
      <c r="I412" s="1163">
        <v>8</v>
      </c>
      <c r="J412" s="1164">
        <v>4</v>
      </c>
      <c r="K412" s="1248">
        <f>SUM(D412:J412)</f>
        <v>257</v>
      </c>
    </row>
    <row r="413" spans="1:11" ht="15.75" hidden="1" thickBot="1" x14ac:dyDescent="0.3">
      <c r="A413" s="2479" t="s">
        <v>759</v>
      </c>
      <c r="B413" s="2480"/>
      <c r="C413" s="2480"/>
      <c r="D413" s="1249">
        <f>SUM(D411:D412)</f>
        <v>327</v>
      </c>
      <c r="E413" s="1250">
        <f t="shared" ref="E413:J413" si="54">SUM(E411:E412)</f>
        <v>309</v>
      </c>
      <c r="F413" s="1250">
        <f t="shared" si="54"/>
        <v>105</v>
      </c>
      <c r="G413" s="1250">
        <f t="shared" si="54"/>
        <v>107</v>
      </c>
      <c r="H413" s="1250">
        <f t="shared" si="54"/>
        <v>361</v>
      </c>
      <c r="I413" s="1250">
        <f t="shared" si="54"/>
        <v>84</v>
      </c>
      <c r="J413" s="1251">
        <f t="shared" si="54"/>
        <v>27</v>
      </c>
      <c r="K413" s="1252">
        <f>K411+K412</f>
        <v>1320</v>
      </c>
    </row>
    <row r="414" spans="1:11" ht="18" hidden="1" customHeight="1" thickTop="1" thickBot="1" x14ac:dyDescent="0.3">
      <c r="A414" s="2481" t="s">
        <v>760</v>
      </c>
      <c r="B414" s="2482"/>
      <c r="C414" s="2482"/>
      <c r="D414" s="1168">
        <f t="shared" ref="D414:J414" si="55">D410-D413</f>
        <v>18</v>
      </c>
      <c r="E414" s="579">
        <f t="shared" si="55"/>
        <v>28</v>
      </c>
      <c r="F414" s="579">
        <f t="shared" si="55"/>
        <v>8</v>
      </c>
      <c r="G414" s="579">
        <f t="shared" si="55"/>
        <v>9</v>
      </c>
      <c r="H414" s="579">
        <f t="shared" si="55"/>
        <v>18</v>
      </c>
      <c r="I414" s="579">
        <f t="shared" si="55"/>
        <v>6</v>
      </c>
      <c r="J414" s="580">
        <f t="shared" si="55"/>
        <v>-1</v>
      </c>
      <c r="K414" s="581">
        <f>K410-K413</f>
        <v>86</v>
      </c>
    </row>
    <row r="415" spans="1:11" ht="7.5" hidden="1" customHeight="1" x14ac:dyDescent="0.25">
      <c r="A415" s="146"/>
      <c r="B415" s="147"/>
      <c r="C415" s="147"/>
      <c r="D415" s="143"/>
      <c r="E415" s="143"/>
      <c r="F415" s="143"/>
      <c r="G415" s="143"/>
      <c r="H415" s="143"/>
      <c r="I415" s="143"/>
      <c r="J415" s="143"/>
      <c r="K415" s="144"/>
    </row>
    <row r="416" spans="1:11" ht="15.75" hidden="1" thickBot="1" x14ac:dyDescent="0.3">
      <c r="A416" s="2483" t="s">
        <v>761</v>
      </c>
      <c r="B416" s="2483"/>
      <c r="C416" s="2483"/>
      <c r="D416" s="2483"/>
      <c r="E416" s="2483"/>
      <c r="F416" s="2483"/>
      <c r="G416" s="2483"/>
      <c r="H416" s="2483"/>
      <c r="I416" s="2483"/>
      <c r="J416" s="2483"/>
      <c r="K416" s="2484"/>
    </row>
    <row r="417" spans="1:11" ht="15.75" hidden="1" thickBot="1" x14ac:dyDescent="0.3">
      <c r="A417" s="2485" t="s">
        <v>140</v>
      </c>
      <c r="B417" s="2486"/>
      <c r="C417" s="2486"/>
      <c r="D417" s="2486"/>
      <c r="E417" s="2486"/>
      <c r="F417" s="2486"/>
      <c r="G417" s="2486"/>
      <c r="H417" s="2486"/>
      <c r="I417" s="2486"/>
      <c r="J417" s="2486"/>
      <c r="K417" s="2487"/>
    </row>
    <row r="418" spans="1:11" ht="15.75" hidden="1" thickBot="1" x14ac:dyDescent="0.3">
      <c r="A418" s="2498"/>
      <c r="B418" s="2499"/>
      <c r="C418" s="2500"/>
      <c r="D418" s="326" t="s">
        <v>710</v>
      </c>
      <c r="E418" s="325" t="s">
        <v>711</v>
      </c>
      <c r="F418" s="325" t="s">
        <v>712</v>
      </c>
      <c r="G418" s="325" t="s">
        <v>713</v>
      </c>
      <c r="H418" s="325" t="s">
        <v>714</v>
      </c>
      <c r="I418" s="188" t="s">
        <v>796</v>
      </c>
      <c r="J418" s="188" t="s">
        <v>755</v>
      </c>
      <c r="K418" s="189" t="s">
        <v>132</v>
      </c>
    </row>
    <row r="419" spans="1:11" ht="15" hidden="1" customHeight="1" x14ac:dyDescent="0.25">
      <c r="A419" s="148"/>
      <c r="B419" s="2488" t="s">
        <v>762</v>
      </c>
      <c r="C419" s="2489"/>
      <c r="D419" s="1253">
        <v>95</v>
      </c>
      <c r="E419" s="1253">
        <v>57</v>
      </c>
      <c r="F419" s="1253">
        <v>31</v>
      </c>
      <c r="G419" s="1253">
        <v>30</v>
      </c>
      <c r="H419" s="1253">
        <v>97</v>
      </c>
      <c r="I419" s="1253">
        <v>12</v>
      </c>
      <c r="J419" s="1254">
        <v>3</v>
      </c>
      <c r="K419" s="1142">
        <f>SUM(D419:J419)</f>
        <v>325</v>
      </c>
    </row>
    <row r="420" spans="1:11" ht="15" hidden="1" customHeight="1" x14ac:dyDescent="0.25">
      <c r="A420" s="149"/>
      <c r="B420" s="2490" t="s">
        <v>763</v>
      </c>
      <c r="C420" s="2491"/>
      <c r="D420" s="1253">
        <v>0</v>
      </c>
      <c r="E420" s="1253">
        <v>0</v>
      </c>
      <c r="F420" s="1253">
        <v>0</v>
      </c>
      <c r="G420" s="1253">
        <v>0</v>
      </c>
      <c r="H420" s="1253">
        <v>0</v>
      </c>
      <c r="I420" s="1253">
        <v>0</v>
      </c>
      <c r="J420" s="1254">
        <v>0</v>
      </c>
      <c r="K420" s="1153">
        <f>SUM(D420:I420)</f>
        <v>0</v>
      </c>
    </row>
    <row r="421" spans="1:11" ht="15" hidden="1" customHeight="1" x14ac:dyDescent="0.25">
      <c r="A421" s="2492" t="s">
        <v>764</v>
      </c>
      <c r="B421" s="2490"/>
      <c r="C421" s="2491"/>
      <c r="D421" s="1253">
        <v>2</v>
      </c>
      <c r="E421" s="1253">
        <v>2</v>
      </c>
      <c r="F421" s="1253">
        <v>1</v>
      </c>
      <c r="G421" s="1253">
        <v>1</v>
      </c>
      <c r="H421" s="1253">
        <v>1</v>
      </c>
      <c r="I421" s="1253">
        <v>0</v>
      </c>
      <c r="J421" s="1254">
        <v>0</v>
      </c>
      <c r="K421" s="1153">
        <f>SUM(D421:I421)</f>
        <v>7</v>
      </c>
    </row>
    <row r="422" spans="1:11" ht="15" hidden="1" customHeight="1" x14ac:dyDescent="0.25">
      <c r="A422" s="2492" t="s">
        <v>765</v>
      </c>
      <c r="B422" s="2490"/>
      <c r="C422" s="2491"/>
      <c r="D422" s="1253">
        <v>0</v>
      </c>
      <c r="E422" s="1253">
        <v>0</v>
      </c>
      <c r="F422" s="1253">
        <v>0</v>
      </c>
      <c r="G422" s="1253">
        <v>0</v>
      </c>
      <c r="H422" s="1253">
        <v>0</v>
      </c>
      <c r="I422" s="1253">
        <v>0</v>
      </c>
      <c r="J422" s="1254">
        <v>0</v>
      </c>
      <c r="K422" s="1153">
        <f>SUM(D422:J422)</f>
        <v>0</v>
      </c>
    </row>
    <row r="423" spans="1:11" ht="15.75" hidden="1" thickBot="1" x14ac:dyDescent="0.3">
      <c r="A423" s="2493" t="s">
        <v>766</v>
      </c>
      <c r="B423" s="2494"/>
      <c r="C423" s="2495"/>
      <c r="D423" s="1147">
        <v>0</v>
      </c>
      <c r="E423" s="1148">
        <v>0</v>
      </c>
      <c r="F423" s="1148">
        <v>0</v>
      </c>
      <c r="G423" s="1148">
        <v>0</v>
      </c>
      <c r="H423" s="1148">
        <v>0</v>
      </c>
      <c r="I423" s="1148">
        <v>0</v>
      </c>
      <c r="J423" s="1149">
        <v>0</v>
      </c>
      <c r="K423" s="1150">
        <f>SUM(D423:J423)</f>
        <v>0</v>
      </c>
    </row>
    <row r="424" spans="1:11" ht="16.5" hidden="1" customHeight="1" thickTop="1" thickBot="1" x14ac:dyDescent="0.3">
      <c r="A424" s="190"/>
      <c r="B424" s="2496" t="s">
        <v>767</v>
      </c>
      <c r="C424" s="2497"/>
      <c r="D424" s="1154">
        <f t="shared" ref="D424:K424" si="56">SUM(D419:D423)</f>
        <v>97</v>
      </c>
      <c r="E424" s="792">
        <f t="shared" si="56"/>
        <v>59</v>
      </c>
      <c r="F424" s="792">
        <f t="shared" si="56"/>
        <v>32</v>
      </c>
      <c r="G424" s="792">
        <f t="shared" si="56"/>
        <v>31</v>
      </c>
      <c r="H424" s="792">
        <f t="shared" si="56"/>
        <v>98</v>
      </c>
      <c r="I424" s="792">
        <f t="shared" si="56"/>
        <v>12</v>
      </c>
      <c r="J424" s="1155">
        <f t="shared" si="56"/>
        <v>3</v>
      </c>
      <c r="K424" s="1156">
        <f t="shared" si="56"/>
        <v>332</v>
      </c>
    </row>
    <row r="425" spans="1:11" ht="7.5" hidden="1" customHeight="1" thickBot="1" x14ac:dyDescent="0.3">
      <c r="A425" s="146"/>
      <c r="B425" s="147"/>
      <c r="C425" s="147"/>
      <c r="D425" s="143"/>
      <c r="E425" s="143"/>
      <c r="F425" s="143"/>
      <c r="G425" s="143"/>
      <c r="H425" s="143"/>
      <c r="I425" s="143"/>
      <c r="J425" s="143"/>
      <c r="K425" s="144"/>
    </row>
    <row r="426" spans="1:11" ht="15.75" hidden="1" thickBot="1" x14ac:dyDescent="0.3">
      <c r="A426" s="2508" t="s">
        <v>768</v>
      </c>
      <c r="B426" s="2509"/>
      <c r="C426" s="2509"/>
      <c r="D426" s="2509"/>
      <c r="E426" s="2509"/>
      <c r="F426" s="2509"/>
      <c r="G426" s="2509"/>
      <c r="H426" s="2509"/>
      <c r="I426" s="2509"/>
      <c r="J426" s="2509"/>
      <c r="K426" s="2510"/>
    </row>
    <row r="427" spans="1:11" ht="15.75" hidden="1" thickBot="1" x14ac:dyDescent="0.3">
      <c r="A427" s="2485" t="s">
        <v>140</v>
      </c>
      <c r="B427" s="2486"/>
      <c r="C427" s="2486"/>
      <c r="D427" s="2486"/>
      <c r="E427" s="2486"/>
      <c r="F427" s="2486"/>
      <c r="G427" s="2486"/>
      <c r="H427" s="2486"/>
      <c r="I427" s="2486"/>
      <c r="J427" s="2486"/>
      <c r="K427" s="2487"/>
    </row>
    <row r="428" spans="1:11" ht="15.75" hidden="1" thickBot="1" x14ac:dyDescent="0.3">
      <c r="A428" s="2501"/>
      <c r="B428" s="2502"/>
      <c r="C428" s="2503"/>
      <c r="D428" s="326" t="s">
        <v>710</v>
      </c>
      <c r="E428" s="325" t="s">
        <v>711</v>
      </c>
      <c r="F428" s="325" t="s">
        <v>712</v>
      </c>
      <c r="G428" s="325" t="s">
        <v>713</v>
      </c>
      <c r="H428" s="325" t="s">
        <v>714</v>
      </c>
      <c r="I428" s="188" t="s">
        <v>796</v>
      </c>
      <c r="J428" s="188" t="s">
        <v>755</v>
      </c>
      <c r="K428" s="189" t="s">
        <v>132</v>
      </c>
    </row>
    <row r="429" spans="1:11" ht="15" hidden="1" customHeight="1" x14ac:dyDescent="0.25">
      <c r="A429" s="1783"/>
      <c r="B429" s="2488" t="s">
        <v>769</v>
      </c>
      <c r="C429" s="2489"/>
      <c r="D429" s="1255">
        <v>60</v>
      </c>
      <c r="E429" s="1256">
        <v>52</v>
      </c>
      <c r="F429" s="1256">
        <v>23</v>
      </c>
      <c r="G429" s="1256">
        <v>12</v>
      </c>
      <c r="H429" s="1256">
        <v>61</v>
      </c>
      <c r="I429" s="1256">
        <v>9</v>
      </c>
      <c r="J429" s="1257">
        <v>2</v>
      </c>
      <c r="K429" s="1142">
        <f>SUM(D429:J429)</f>
        <v>219</v>
      </c>
    </row>
    <row r="430" spans="1:11" ht="15" hidden="1" customHeight="1" x14ac:dyDescent="0.25">
      <c r="A430" s="150"/>
      <c r="B430" s="2490" t="s">
        <v>770</v>
      </c>
      <c r="C430" s="2491"/>
      <c r="D430" s="1258">
        <v>2</v>
      </c>
      <c r="E430" s="1253">
        <v>1</v>
      </c>
      <c r="F430" s="1253">
        <v>3</v>
      </c>
      <c r="G430" s="1253">
        <v>0</v>
      </c>
      <c r="H430" s="1253">
        <v>7</v>
      </c>
      <c r="I430" s="1253">
        <v>0</v>
      </c>
      <c r="J430" s="1254">
        <v>1</v>
      </c>
      <c r="K430" s="1146">
        <f>SUM(D430:J430)</f>
        <v>14</v>
      </c>
    </row>
    <row r="431" spans="1:11" ht="15" hidden="1" customHeight="1" x14ac:dyDescent="0.25">
      <c r="A431" s="2492" t="s">
        <v>771</v>
      </c>
      <c r="B431" s="2490"/>
      <c r="C431" s="2491"/>
      <c r="D431" s="1258">
        <v>0</v>
      </c>
      <c r="E431" s="1253">
        <v>0</v>
      </c>
      <c r="F431" s="1253">
        <v>0</v>
      </c>
      <c r="G431" s="1253">
        <v>0</v>
      </c>
      <c r="H431" s="1253">
        <v>0</v>
      </c>
      <c r="I431" s="1253">
        <v>0</v>
      </c>
      <c r="J431" s="1254">
        <v>0</v>
      </c>
      <c r="K431" s="1146">
        <f>SUM(D431:J431)</f>
        <v>0</v>
      </c>
    </row>
    <row r="432" spans="1:11" ht="15" hidden="1" customHeight="1" x14ac:dyDescent="0.25">
      <c r="A432" s="150"/>
      <c r="B432" s="2490" t="s">
        <v>772</v>
      </c>
      <c r="C432" s="2491"/>
      <c r="D432" s="1258">
        <v>0</v>
      </c>
      <c r="E432" s="1253">
        <v>0</v>
      </c>
      <c r="F432" s="1253">
        <v>0</v>
      </c>
      <c r="G432" s="1253">
        <v>0</v>
      </c>
      <c r="H432" s="1253">
        <v>0</v>
      </c>
      <c r="I432" s="1253">
        <v>0</v>
      </c>
      <c r="J432" s="1254">
        <v>0</v>
      </c>
      <c r="K432" s="1146">
        <f>SUM(D432:J432)</f>
        <v>0</v>
      </c>
    </row>
    <row r="433" spans="1:11" ht="15.75" hidden="1" customHeight="1" thickBot="1" x14ac:dyDescent="0.3">
      <c r="A433" s="150"/>
      <c r="B433" s="2490" t="s">
        <v>773</v>
      </c>
      <c r="C433" s="2491"/>
      <c r="D433" s="1259">
        <v>0</v>
      </c>
      <c r="E433" s="1260">
        <v>0</v>
      </c>
      <c r="F433" s="1260">
        <v>0</v>
      </c>
      <c r="G433" s="1260">
        <v>0</v>
      </c>
      <c r="H433" s="1260">
        <v>0</v>
      </c>
      <c r="I433" s="1260">
        <v>0</v>
      </c>
      <c r="J433" s="1261">
        <v>0</v>
      </c>
      <c r="K433" s="1150">
        <f>SUM(D433:J433)</f>
        <v>0</v>
      </c>
    </row>
    <row r="434" spans="1:11" ht="16.5" hidden="1" customHeight="1" thickTop="1" thickBot="1" x14ac:dyDescent="0.3">
      <c r="A434" s="1784"/>
      <c r="B434" s="2515" t="s">
        <v>774</v>
      </c>
      <c r="C434" s="2516"/>
      <c r="D434" s="1151">
        <f t="shared" ref="D434:K434" si="57">SUM(D429:D433)</f>
        <v>62</v>
      </c>
      <c r="E434" s="1152">
        <f t="shared" si="57"/>
        <v>53</v>
      </c>
      <c r="F434" s="1152">
        <f t="shared" si="57"/>
        <v>26</v>
      </c>
      <c r="G434" s="1152">
        <f t="shared" si="57"/>
        <v>12</v>
      </c>
      <c r="H434" s="1152">
        <f t="shared" si="57"/>
        <v>68</v>
      </c>
      <c r="I434" s="1152">
        <f t="shared" si="57"/>
        <v>9</v>
      </c>
      <c r="J434" s="1262">
        <f t="shared" si="57"/>
        <v>3</v>
      </c>
      <c r="K434" s="1263">
        <f t="shared" si="57"/>
        <v>233</v>
      </c>
    </row>
    <row r="435" spans="1:11" ht="7.5" hidden="1" customHeight="1" thickBot="1" x14ac:dyDescent="0.3">
      <c r="A435" s="146"/>
      <c r="B435" s="147"/>
      <c r="C435" s="147"/>
      <c r="D435" s="143"/>
      <c r="E435" s="143"/>
      <c r="F435" s="143"/>
      <c r="G435" s="143"/>
      <c r="H435" s="143"/>
      <c r="I435" s="143"/>
      <c r="J435" s="143"/>
      <c r="K435" s="145"/>
    </row>
    <row r="436" spans="1:11" ht="15.75" hidden="1" thickBot="1" x14ac:dyDescent="0.3">
      <c r="A436" s="2508" t="s">
        <v>775</v>
      </c>
      <c r="B436" s="2509"/>
      <c r="C436" s="2509"/>
      <c r="D436" s="2509"/>
      <c r="E436" s="2509"/>
      <c r="F436" s="2509"/>
      <c r="G436" s="2509"/>
      <c r="H436" s="2509"/>
      <c r="I436" s="2509"/>
      <c r="J436" s="2509"/>
      <c r="K436" s="2510"/>
    </row>
    <row r="437" spans="1:11" ht="15.75" hidden="1" thickBot="1" x14ac:dyDescent="0.3">
      <c r="A437" s="2485" t="s">
        <v>184</v>
      </c>
      <c r="B437" s="2486"/>
      <c r="C437" s="2486"/>
      <c r="D437" s="2486"/>
      <c r="E437" s="2486"/>
      <c r="F437" s="2486"/>
      <c r="G437" s="2486"/>
      <c r="H437" s="2486"/>
      <c r="I437" s="2486"/>
      <c r="J437" s="2486"/>
      <c r="K437" s="2487"/>
    </row>
    <row r="438" spans="1:11" ht="15.75" hidden="1" thickBot="1" x14ac:dyDescent="0.3">
      <c r="A438" s="2501"/>
      <c r="B438" s="2502"/>
      <c r="C438" s="2503"/>
      <c r="D438" s="326" t="s">
        <v>710</v>
      </c>
      <c r="E438" s="325" t="s">
        <v>711</v>
      </c>
      <c r="F438" s="325" t="s">
        <v>712</v>
      </c>
      <c r="G438" s="325" t="s">
        <v>713</v>
      </c>
      <c r="H438" s="325" t="s">
        <v>714</v>
      </c>
      <c r="I438" s="188" t="s">
        <v>796</v>
      </c>
      <c r="J438" s="735" t="s">
        <v>755</v>
      </c>
      <c r="K438" s="738" t="s">
        <v>132</v>
      </c>
    </row>
    <row r="439" spans="1:11" hidden="1" x14ac:dyDescent="0.25">
      <c r="A439" s="2504" t="s">
        <v>776</v>
      </c>
      <c r="B439" s="2505"/>
      <c r="C439" s="2505"/>
      <c r="D439" s="1131">
        <f t="shared" ref="D439:K439" si="58">1-D440</f>
        <v>0.62079510703363916</v>
      </c>
      <c r="E439" s="1132">
        <f t="shared" si="58"/>
        <v>0.65695792880258908</v>
      </c>
      <c r="F439" s="1132">
        <f t="shared" si="58"/>
        <v>0.50476190476190474</v>
      </c>
      <c r="G439" s="1132">
        <f t="shared" si="58"/>
        <v>0.77570093457943923</v>
      </c>
      <c r="H439" s="1132">
        <f t="shared" si="58"/>
        <v>0.62326869806094187</v>
      </c>
      <c r="I439" s="1132">
        <f t="shared" si="58"/>
        <v>0.7857142857142857</v>
      </c>
      <c r="J439" s="1133">
        <f t="shared" si="58"/>
        <v>0.77777777777777779</v>
      </c>
      <c r="K439" s="1264">
        <f t="shared" si="58"/>
        <v>0.64696969696969697</v>
      </c>
    </row>
    <row r="440" spans="1:11" ht="18" hidden="1" thickBot="1" x14ac:dyDescent="0.3">
      <c r="A440" s="2506" t="s">
        <v>777</v>
      </c>
      <c r="B440" s="2507"/>
      <c r="C440" s="2507"/>
      <c r="D440" s="1135">
        <f t="shared" ref="D440:K440" si="59">D434/D413*2</f>
        <v>0.37920489296636084</v>
      </c>
      <c r="E440" s="1136">
        <f t="shared" si="59"/>
        <v>0.34304207119741098</v>
      </c>
      <c r="F440" s="1136">
        <f t="shared" si="59"/>
        <v>0.49523809523809526</v>
      </c>
      <c r="G440" s="1136">
        <f t="shared" si="59"/>
        <v>0.22429906542056074</v>
      </c>
      <c r="H440" s="1136">
        <f t="shared" si="59"/>
        <v>0.37673130193905818</v>
      </c>
      <c r="I440" s="1136">
        <f t="shared" si="59"/>
        <v>0.21428571428571427</v>
      </c>
      <c r="J440" s="1137">
        <f t="shared" si="59"/>
        <v>0.22222222222222221</v>
      </c>
      <c r="K440" s="1265">
        <f t="shared" si="59"/>
        <v>0.35303030303030303</v>
      </c>
    </row>
    <row r="441" spans="1:11" ht="15.75" hidden="1" x14ac:dyDescent="0.25">
      <c r="A441" s="2" t="s">
        <v>797</v>
      </c>
      <c r="B441" s="141"/>
      <c r="C441" s="140"/>
      <c r="D441" s="140"/>
      <c r="E441" s="140"/>
      <c r="F441" s="140"/>
      <c r="G441" s="140"/>
      <c r="H441" s="140"/>
      <c r="I441" s="140"/>
      <c r="J441" s="140"/>
      <c r="K441" s="140"/>
    </row>
    <row r="442" spans="1:11" ht="15.75" hidden="1" x14ac:dyDescent="0.25">
      <c r="A442" s="2" t="s">
        <v>779</v>
      </c>
      <c r="B442" s="140"/>
      <c r="C442" s="140"/>
      <c r="D442" s="140"/>
      <c r="E442" s="140"/>
      <c r="F442" s="140"/>
      <c r="G442" s="140"/>
      <c r="H442" s="140"/>
      <c r="I442" s="140"/>
      <c r="J442" s="140"/>
      <c r="K442" s="140"/>
    </row>
    <row r="443" spans="1:11" ht="15.75" hidden="1" x14ac:dyDescent="0.25">
      <c r="A443" s="2" t="s">
        <v>780</v>
      </c>
      <c r="B443" s="140"/>
      <c r="C443" s="140"/>
      <c r="D443" s="140"/>
      <c r="E443" s="140"/>
      <c r="F443" s="140"/>
      <c r="G443" s="140"/>
      <c r="H443" s="140"/>
      <c r="I443" s="140"/>
      <c r="J443" s="140"/>
      <c r="K443" s="140"/>
    </row>
    <row r="444" spans="1:11" ht="9.75" hidden="1" customHeight="1" thickBot="1" x14ac:dyDescent="0.3">
      <c r="A444" s="142"/>
      <c r="B444" s="142"/>
      <c r="C444" s="142"/>
      <c r="D444" s="139"/>
      <c r="E444" s="139"/>
      <c r="F444" s="139"/>
      <c r="G444" s="139"/>
      <c r="H444" s="139"/>
      <c r="I444" s="139"/>
      <c r="J444" s="139"/>
      <c r="K444" s="142"/>
    </row>
    <row r="445" spans="1:11" ht="15.75" hidden="1" thickBot="1" x14ac:dyDescent="0.3">
      <c r="A445" s="2508" t="s">
        <v>782</v>
      </c>
      <c r="B445" s="2509"/>
      <c r="C445" s="2509"/>
      <c r="D445" s="2509"/>
      <c r="E445" s="2509"/>
      <c r="F445" s="2509"/>
      <c r="G445" s="2509"/>
      <c r="H445" s="2509"/>
      <c r="I445" s="2509"/>
      <c r="J445" s="2509"/>
      <c r="K445" s="2510"/>
    </row>
    <row r="446" spans="1:11" ht="15.75" hidden="1" thickBot="1" x14ac:dyDescent="0.3">
      <c r="A446" s="2485" t="s">
        <v>184</v>
      </c>
      <c r="B446" s="2486"/>
      <c r="C446" s="2486"/>
      <c r="D446" s="2486"/>
      <c r="E446" s="2486"/>
      <c r="F446" s="2486"/>
      <c r="G446" s="2486"/>
      <c r="H446" s="2486"/>
      <c r="I446" s="2486"/>
      <c r="J446" s="2486"/>
      <c r="K446" s="2487"/>
    </row>
    <row r="447" spans="1:11" ht="15.75" hidden="1" thickBot="1" x14ac:dyDescent="0.3">
      <c r="A447" s="2501"/>
      <c r="B447" s="2502"/>
      <c r="C447" s="2503"/>
      <c r="D447" s="326" t="s">
        <v>710</v>
      </c>
      <c r="E447" s="325" t="s">
        <v>711</v>
      </c>
      <c r="F447" s="325" t="s">
        <v>712</v>
      </c>
      <c r="G447" s="325" t="s">
        <v>713</v>
      </c>
      <c r="H447" s="325" t="s">
        <v>714</v>
      </c>
      <c r="I447" s="188" t="s">
        <v>796</v>
      </c>
      <c r="J447" s="741" t="s">
        <v>755</v>
      </c>
      <c r="K447" s="745" t="s">
        <v>132</v>
      </c>
    </row>
    <row r="448" spans="1:11" hidden="1" x14ac:dyDescent="0.25">
      <c r="A448" s="2517" t="s">
        <v>756</v>
      </c>
      <c r="B448" s="2518"/>
      <c r="C448" s="2518"/>
      <c r="D448" s="1266">
        <v>52</v>
      </c>
      <c r="E448" s="1267">
        <v>57</v>
      </c>
      <c r="F448" s="1267">
        <v>20</v>
      </c>
      <c r="G448" s="1267">
        <v>21</v>
      </c>
      <c r="H448" s="1267">
        <v>58</v>
      </c>
      <c r="I448" s="1267">
        <v>15</v>
      </c>
      <c r="J448" s="1268">
        <v>6</v>
      </c>
      <c r="K448" s="1269">
        <f>SUM(D448:J448)</f>
        <v>229</v>
      </c>
    </row>
    <row r="449" spans="1:11" ht="15.75" hidden="1" thickBot="1" x14ac:dyDescent="0.3">
      <c r="A449" s="2479" t="s">
        <v>783</v>
      </c>
      <c r="B449" s="2519"/>
      <c r="C449" s="2519"/>
      <c r="D449" s="1270">
        <v>50</v>
      </c>
      <c r="E449" s="1271">
        <v>56</v>
      </c>
      <c r="F449" s="1271">
        <v>20</v>
      </c>
      <c r="G449" s="1271">
        <v>20</v>
      </c>
      <c r="H449" s="1271">
        <v>58</v>
      </c>
      <c r="I449" s="1271">
        <v>15</v>
      </c>
      <c r="J449" s="1272">
        <v>6</v>
      </c>
      <c r="K449" s="1150">
        <f>SUM(D449:J449)</f>
        <v>225</v>
      </c>
    </row>
    <row r="450" spans="1:11" ht="16.5" hidden="1" thickTop="1" thickBot="1" x14ac:dyDescent="0.3">
      <c r="A450" s="2520" t="s">
        <v>760</v>
      </c>
      <c r="B450" s="2521"/>
      <c r="C450" s="2521"/>
      <c r="D450" s="1273">
        <v>2</v>
      </c>
      <c r="E450" s="1274">
        <v>1</v>
      </c>
      <c r="F450" s="1274">
        <v>0</v>
      </c>
      <c r="G450" s="1274">
        <v>1</v>
      </c>
      <c r="H450" s="1274">
        <v>0</v>
      </c>
      <c r="I450" s="1274">
        <v>0</v>
      </c>
      <c r="J450" s="1275">
        <v>0</v>
      </c>
      <c r="K450" s="1263">
        <f>SUM(K448-K449)</f>
        <v>4</v>
      </c>
    </row>
    <row r="451" spans="1:11" hidden="1" x14ac:dyDescent="0.25">
      <c r="A451" s="1186" t="s">
        <v>784</v>
      </c>
      <c r="B451" s="1187"/>
      <c r="C451" s="1188"/>
      <c r="D451" s="1189"/>
      <c r="E451" s="1190"/>
      <c r="F451" s="42"/>
      <c r="G451" s="7"/>
      <c r="H451" s="7"/>
      <c r="I451" s="7"/>
      <c r="J451" s="7"/>
      <c r="K451" s="7"/>
    </row>
    <row r="452" spans="1:11" hidden="1" x14ac:dyDescent="0.25">
      <c r="A452" s="1186" t="s">
        <v>785</v>
      </c>
      <c r="B452" s="1186"/>
      <c r="C452" s="1188"/>
      <c r="D452" s="1191"/>
      <c r="E452" s="1189"/>
      <c r="F452" s="9"/>
      <c r="G452" s="3"/>
      <c r="H452" s="3"/>
      <c r="I452" s="3"/>
      <c r="J452" s="3"/>
      <c r="K452" s="3"/>
    </row>
    <row r="453" spans="1:11" ht="16.5" hidden="1" customHeight="1" x14ac:dyDescent="0.25">
      <c r="A453" s="4"/>
      <c r="B453" s="4"/>
      <c r="C453" s="6"/>
      <c r="D453" s="3"/>
      <c r="E453" s="7"/>
      <c r="F453" s="9"/>
      <c r="G453" s="3"/>
      <c r="H453" s="3"/>
      <c r="I453" s="3"/>
      <c r="J453" s="3"/>
      <c r="K453" s="3"/>
    </row>
    <row r="454" spans="1:11" s="179" customFormat="1" ht="26.25" hidden="1" customHeight="1" thickBot="1" x14ac:dyDescent="0.4">
      <c r="A454" s="2522" t="s">
        <v>798</v>
      </c>
      <c r="B454" s="2522"/>
      <c r="C454" s="2522"/>
      <c r="D454" s="2522"/>
      <c r="E454" s="2522"/>
      <c r="F454" s="2522"/>
      <c r="G454" s="2522"/>
      <c r="H454" s="2522"/>
      <c r="I454" s="2522"/>
      <c r="J454" s="2522"/>
      <c r="K454" s="2523"/>
    </row>
    <row r="455" spans="1:11" ht="15.75" hidden="1" thickBot="1" x14ac:dyDescent="0.3">
      <c r="A455" s="2485" t="s">
        <v>185</v>
      </c>
      <c r="B455" s="2486"/>
      <c r="C455" s="2486"/>
      <c r="D455" s="2486"/>
      <c r="E455" s="2486"/>
      <c r="F455" s="2486"/>
      <c r="G455" s="2486"/>
      <c r="H455" s="2486"/>
      <c r="I455" s="2486"/>
      <c r="J455" s="2486"/>
      <c r="K455" s="2487"/>
    </row>
    <row r="456" spans="1:11" ht="18" hidden="1" thickBot="1" x14ac:dyDescent="0.3">
      <c r="A456" s="2498"/>
      <c r="B456" s="2499"/>
      <c r="C456" s="2500"/>
      <c r="D456" s="326" t="s">
        <v>753</v>
      </c>
      <c r="E456" s="325" t="s">
        <v>711</v>
      </c>
      <c r="F456" s="325" t="s">
        <v>712</v>
      </c>
      <c r="G456" s="325" t="s">
        <v>713</v>
      </c>
      <c r="H456" s="325" t="s">
        <v>714</v>
      </c>
      <c r="I456" s="325" t="s">
        <v>788</v>
      </c>
      <c r="J456" s="325" t="s">
        <v>755</v>
      </c>
      <c r="K456" s="189" t="s">
        <v>132</v>
      </c>
    </row>
    <row r="457" spans="1:11" hidden="1" x14ac:dyDescent="0.25">
      <c r="A457" s="2511" t="s">
        <v>756</v>
      </c>
      <c r="B457" s="2512"/>
      <c r="C457" s="2512"/>
      <c r="D457" s="1159">
        <v>344</v>
      </c>
      <c r="E457" s="1160">
        <v>337</v>
      </c>
      <c r="F457" s="1160">
        <v>113</v>
      </c>
      <c r="G457" s="1160">
        <v>116</v>
      </c>
      <c r="H457" s="1160">
        <v>381</v>
      </c>
      <c r="I457" s="1160">
        <v>89</v>
      </c>
      <c r="J457" s="1161">
        <v>26</v>
      </c>
      <c r="K457" s="522">
        <f>SUM(D457:J457)</f>
        <v>1406</v>
      </c>
    </row>
    <row r="458" spans="1:11" ht="17.25" hidden="1" x14ac:dyDescent="0.25">
      <c r="A458" s="2479" t="s">
        <v>757</v>
      </c>
      <c r="B458" s="2480"/>
      <c r="C458" s="2480"/>
      <c r="D458" s="1162">
        <v>260</v>
      </c>
      <c r="E458" s="1163">
        <v>269</v>
      </c>
      <c r="F458" s="1163">
        <v>82</v>
      </c>
      <c r="G458" s="1163">
        <v>87</v>
      </c>
      <c r="H458" s="1163">
        <v>262</v>
      </c>
      <c r="I458" s="1163">
        <v>79</v>
      </c>
      <c r="J458" s="1164">
        <v>23</v>
      </c>
      <c r="K458" s="526">
        <f>SUM(D458:J458)</f>
        <v>1062</v>
      </c>
    </row>
    <row r="459" spans="1:11" ht="15" hidden="1" customHeight="1" x14ac:dyDescent="0.25">
      <c r="A459" s="2513" t="s">
        <v>758</v>
      </c>
      <c r="B459" s="2514"/>
      <c r="C459" s="2514"/>
      <c r="D459" s="1162">
        <v>79</v>
      </c>
      <c r="E459" s="1163">
        <v>48</v>
      </c>
      <c r="F459" s="1163">
        <v>20</v>
      </c>
      <c r="G459" s="1163">
        <v>16</v>
      </c>
      <c r="H459" s="1163">
        <v>88</v>
      </c>
      <c r="I459" s="1163">
        <v>7</v>
      </c>
      <c r="J459" s="1164">
        <v>1</v>
      </c>
      <c r="K459" s="526">
        <f>SUM(D459:J459)</f>
        <v>259</v>
      </c>
    </row>
    <row r="460" spans="1:11" ht="15.75" hidden="1" thickBot="1" x14ac:dyDescent="0.3">
      <c r="A460" s="2526" t="s">
        <v>759</v>
      </c>
      <c r="B460" s="2527"/>
      <c r="C460" s="2528"/>
      <c r="D460" s="1165">
        <f>SUM(D458:D459)</f>
        <v>339</v>
      </c>
      <c r="E460" s="1166">
        <f t="shared" ref="E460:J460" si="60">SUM(E458:E459)</f>
        <v>317</v>
      </c>
      <c r="F460" s="1166">
        <f t="shared" si="60"/>
        <v>102</v>
      </c>
      <c r="G460" s="1166">
        <f t="shared" si="60"/>
        <v>103</v>
      </c>
      <c r="H460" s="1166">
        <f t="shared" si="60"/>
        <v>350</v>
      </c>
      <c r="I460" s="1166">
        <f t="shared" si="60"/>
        <v>86</v>
      </c>
      <c r="J460" s="1167">
        <f t="shared" si="60"/>
        <v>24</v>
      </c>
      <c r="K460" s="530">
        <f>K458+K459</f>
        <v>1321</v>
      </c>
    </row>
    <row r="461" spans="1:11" ht="18" hidden="1" customHeight="1" thickTop="1" thickBot="1" x14ac:dyDescent="0.3">
      <c r="A461" s="2529" t="s">
        <v>760</v>
      </c>
      <c r="B461" s="2530"/>
      <c r="C461" s="2530"/>
      <c r="D461" s="1168">
        <f t="shared" ref="D461:K461" si="61">D457-D460</f>
        <v>5</v>
      </c>
      <c r="E461" s="579">
        <f t="shared" si="61"/>
        <v>20</v>
      </c>
      <c r="F461" s="579">
        <f t="shared" si="61"/>
        <v>11</v>
      </c>
      <c r="G461" s="579">
        <f t="shared" si="61"/>
        <v>13</v>
      </c>
      <c r="H461" s="579">
        <f t="shared" si="61"/>
        <v>31</v>
      </c>
      <c r="I461" s="579">
        <f t="shared" si="61"/>
        <v>3</v>
      </c>
      <c r="J461" s="580">
        <f t="shared" si="61"/>
        <v>2</v>
      </c>
      <c r="K461" s="581">
        <f t="shared" si="61"/>
        <v>85</v>
      </c>
    </row>
    <row r="462" spans="1:11" ht="7.5" hidden="1" customHeight="1" x14ac:dyDescent="0.25">
      <c r="A462" s="2531"/>
      <c r="B462" s="2532"/>
      <c r="C462" s="2532"/>
      <c r="D462" s="2532"/>
      <c r="E462" s="2532"/>
      <c r="F462" s="2532"/>
      <c r="G462" s="2532"/>
      <c r="H462" s="2532"/>
      <c r="I462" s="2532"/>
      <c r="J462" s="2532"/>
      <c r="K462" s="2533"/>
    </row>
    <row r="463" spans="1:11" hidden="1" x14ac:dyDescent="0.25">
      <c r="A463" s="2483" t="s">
        <v>761</v>
      </c>
      <c r="B463" s="2483"/>
      <c r="C463" s="2483"/>
      <c r="D463" s="2483"/>
      <c r="E463" s="2483"/>
      <c r="F463" s="2483"/>
      <c r="G463" s="2483"/>
      <c r="H463" s="2483"/>
      <c r="I463" s="2483"/>
      <c r="J463" s="2483"/>
      <c r="K463" s="2484"/>
    </row>
    <row r="464" spans="1:11" ht="15.75" hidden="1" thickBot="1" x14ac:dyDescent="0.3">
      <c r="A464" s="2485" t="s">
        <v>799</v>
      </c>
      <c r="B464" s="2486"/>
      <c r="C464" s="2486"/>
      <c r="D464" s="2486"/>
      <c r="E464" s="2486"/>
      <c r="F464" s="2486"/>
      <c r="G464" s="2486"/>
      <c r="H464" s="2486"/>
      <c r="I464" s="2486"/>
      <c r="J464" s="2486"/>
      <c r="K464" s="2487"/>
    </row>
    <row r="465" spans="1:11" ht="15.75" hidden="1" thickBot="1" x14ac:dyDescent="0.3">
      <c r="A465" s="2498"/>
      <c r="B465" s="2499"/>
      <c r="C465" s="2500"/>
      <c r="D465" s="326" t="s">
        <v>753</v>
      </c>
      <c r="E465" s="325" t="s">
        <v>711</v>
      </c>
      <c r="F465" s="325" t="s">
        <v>712</v>
      </c>
      <c r="G465" s="325" t="s">
        <v>713</v>
      </c>
      <c r="H465" s="325" t="s">
        <v>714</v>
      </c>
      <c r="I465" s="188" t="s">
        <v>786</v>
      </c>
      <c r="J465" s="188" t="s">
        <v>755</v>
      </c>
      <c r="K465" s="189" t="s">
        <v>132</v>
      </c>
    </row>
    <row r="466" spans="1:11" ht="15" hidden="1" customHeight="1" x14ac:dyDescent="0.25">
      <c r="A466" s="148"/>
      <c r="B466" s="2488" t="s">
        <v>762</v>
      </c>
      <c r="C466" s="2489"/>
      <c r="D466" s="1144">
        <v>47</v>
      </c>
      <c r="E466" s="1144">
        <v>25</v>
      </c>
      <c r="F466" s="1144">
        <v>13</v>
      </c>
      <c r="G466" s="1144">
        <v>6</v>
      </c>
      <c r="H466" s="1144">
        <v>61</v>
      </c>
      <c r="I466" s="1144">
        <v>4</v>
      </c>
      <c r="J466" s="1145">
        <v>1</v>
      </c>
      <c r="K466" s="1142">
        <f>SUM(D466:J466)</f>
        <v>157</v>
      </c>
    </row>
    <row r="467" spans="1:11" ht="15" hidden="1" customHeight="1" x14ac:dyDescent="0.25">
      <c r="A467" s="149"/>
      <c r="B467" s="2490" t="s">
        <v>763</v>
      </c>
      <c r="C467" s="2491"/>
      <c r="D467" s="1143">
        <v>0</v>
      </c>
      <c r="E467" s="1144">
        <v>0</v>
      </c>
      <c r="F467" s="1144">
        <v>0</v>
      </c>
      <c r="G467" s="1144">
        <v>0</v>
      </c>
      <c r="H467" s="1144">
        <v>0</v>
      </c>
      <c r="I467" s="1144">
        <v>0</v>
      </c>
      <c r="J467" s="1145">
        <v>0</v>
      </c>
      <c r="K467" s="1153">
        <f>SUM(D467:I467)</f>
        <v>0</v>
      </c>
    </row>
    <row r="468" spans="1:11" ht="15" hidden="1" customHeight="1" x14ac:dyDescent="0.25">
      <c r="A468" s="2492" t="s">
        <v>764</v>
      </c>
      <c r="B468" s="2490"/>
      <c r="C468" s="2491"/>
      <c r="D468" s="1143">
        <v>0</v>
      </c>
      <c r="E468" s="1144">
        <v>0</v>
      </c>
      <c r="F468" s="1144">
        <v>0</v>
      </c>
      <c r="G468" s="1144">
        <v>0</v>
      </c>
      <c r="H468" s="1144">
        <v>0</v>
      </c>
      <c r="I468" s="1144">
        <v>0</v>
      </c>
      <c r="J468" s="1145">
        <v>0</v>
      </c>
      <c r="K468" s="1153">
        <f>SUM(D468:I468)</f>
        <v>0</v>
      </c>
    </row>
    <row r="469" spans="1:11" ht="15" hidden="1" customHeight="1" x14ac:dyDescent="0.25">
      <c r="A469" s="2492" t="s">
        <v>765</v>
      </c>
      <c r="B469" s="2490"/>
      <c r="C469" s="2491"/>
      <c r="D469" s="1143">
        <v>0</v>
      </c>
      <c r="E469" s="1144">
        <v>0</v>
      </c>
      <c r="F469" s="1144">
        <v>0</v>
      </c>
      <c r="G469" s="1144">
        <v>0</v>
      </c>
      <c r="H469" s="1144">
        <v>0</v>
      </c>
      <c r="I469" s="1144">
        <v>0</v>
      </c>
      <c r="J469" s="1145">
        <v>0</v>
      </c>
      <c r="K469" s="1153">
        <f>SUM(D469:J469)</f>
        <v>0</v>
      </c>
    </row>
    <row r="470" spans="1:11" ht="15.75" hidden="1" thickBot="1" x14ac:dyDescent="0.3">
      <c r="A470" s="2493" t="s">
        <v>766</v>
      </c>
      <c r="B470" s="2494"/>
      <c r="C470" s="2495"/>
      <c r="D470" s="1147">
        <v>0</v>
      </c>
      <c r="E470" s="1148">
        <v>0</v>
      </c>
      <c r="F470" s="1148">
        <v>0</v>
      </c>
      <c r="G470" s="1148">
        <v>0</v>
      </c>
      <c r="H470" s="1148">
        <v>0</v>
      </c>
      <c r="I470" s="1148">
        <v>0</v>
      </c>
      <c r="J470" s="1149">
        <v>0</v>
      </c>
      <c r="K470" s="1150">
        <f>SUM(D470:J470)</f>
        <v>0</v>
      </c>
    </row>
    <row r="471" spans="1:11" ht="16.5" hidden="1" customHeight="1" thickTop="1" thickBot="1" x14ac:dyDescent="0.3">
      <c r="A471" s="190"/>
      <c r="B471" s="2496" t="s">
        <v>767</v>
      </c>
      <c r="C471" s="2497"/>
      <c r="D471" s="1154">
        <f t="shared" ref="D471:K471" si="62">SUM(D466:D470)</f>
        <v>47</v>
      </c>
      <c r="E471" s="792">
        <f t="shared" si="62"/>
        <v>25</v>
      </c>
      <c r="F471" s="792">
        <f t="shared" si="62"/>
        <v>13</v>
      </c>
      <c r="G471" s="792">
        <f t="shared" si="62"/>
        <v>6</v>
      </c>
      <c r="H471" s="792">
        <f t="shared" si="62"/>
        <v>61</v>
      </c>
      <c r="I471" s="792">
        <f t="shared" si="62"/>
        <v>4</v>
      </c>
      <c r="J471" s="1155">
        <f t="shared" si="62"/>
        <v>1</v>
      </c>
      <c r="K471" s="1156">
        <f t="shared" si="62"/>
        <v>157</v>
      </c>
    </row>
    <row r="472" spans="1:11" ht="7.5" hidden="1" customHeight="1" thickBot="1" x14ac:dyDescent="0.3">
      <c r="A472" s="146"/>
      <c r="B472" s="147"/>
      <c r="C472" s="147"/>
      <c r="D472" s="143"/>
      <c r="E472" s="143"/>
      <c r="F472" s="143"/>
      <c r="G472" s="143"/>
      <c r="H472" s="143"/>
      <c r="I472" s="143"/>
      <c r="J472" s="143"/>
      <c r="K472" s="144"/>
    </row>
    <row r="473" spans="1:11" ht="15.75" hidden="1" thickBot="1" x14ac:dyDescent="0.3">
      <c r="A473" s="2508" t="s">
        <v>768</v>
      </c>
      <c r="B473" s="2509"/>
      <c r="C473" s="2509"/>
      <c r="D473" s="2509"/>
      <c r="E473" s="2509"/>
      <c r="F473" s="2509"/>
      <c r="G473" s="2509"/>
      <c r="H473" s="2509"/>
      <c r="I473" s="2509"/>
      <c r="J473" s="2509"/>
      <c r="K473" s="2510"/>
    </row>
    <row r="474" spans="1:11" ht="15.75" hidden="1" thickBot="1" x14ac:dyDescent="0.3">
      <c r="A474" s="2485" t="s">
        <v>799</v>
      </c>
      <c r="B474" s="2486"/>
      <c r="C474" s="2486"/>
      <c r="D474" s="2486"/>
      <c r="E474" s="2486"/>
      <c r="F474" s="2486"/>
      <c r="G474" s="2486"/>
      <c r="H474" s="2486"/>
      <c r="I474" s="2486"/>
      <c r="J474" s="2486"/>
      <c r="K474" s="2487"/>
    </row>
    <row r="475" spans="1:11" ht="15.75" hidden="1" thickBot="1" x14ac:dyDescent="0.3">
      <c r="A475" s="2501"/>
      <c r="B475" s="2502"/>
      <c r="C475" s="2503"/>
      <c r="D475" s="326" t="s">
        <v>753</v>
      </c>
      <c r="E475" s="325" t="s">
        <v>711</v>
      </c>
      <c r="F475" s="325" t="s">
        <v>712</v>
      </c>
      <c r="G475" s="325" t="s">
        <v>713</v>
      </c>
      <c r="H475" s="325" t="s">
        <v>714</v>
      </c>
      <c r="I475" s="188" t="s">
        <v>786</v>
      </c>
      <c r="J475" s="188" t="s">
        <v>755</v>
      </c>
      <c r="K475" s="189" t="s">
        <v>132</v>
      </c>
    </row>
    <row r="476" spans="1:11" ht="15" hidden="1" customHeight="1" x14ac:dyDescent="0.25">
      <c r="A476" s="1783"/>
      <c r="B476" s="2488" t="s">
        <v>769</v>
      </c>
      <c r="C476" s="2489"/>
      <c r="D476" s="1139">
        <v>50</v>
      </c>
      <c r="E476" s="1140">
        <v>47</v>
      </c>
      <c r="F476" s="1140">
        <v>19</v>
      </c>
      <c r="G476" s="1140">
        <v>3</v>
      </c>
      <c r="H476" s="1140">
        <v>60</v>
      </c>
      <c r="I476" s="1140">
        <v>4</v>
      </c>
      <c r="J476" s="1141">
        <v>1</v>
      </c>
      <c r="K476" s="1142">
        <f>SUM(D476:J476)</f>
        <v>184</v>
      </c>
    </row>
    <row r="477" spans="1:11" ht="15" hidden="1" customHeight="1" x14ac:dyDescent="0.25">
      <c r="A477" s="150"/>
      <c r="B477" s="2490" t="s">
        <v>770</v>
      </c>
      <c r="C477" s="2491"/>
      <c r="D477" s="1143">
        <v>3</v>
      </c>
      <c r="E477" s="1144">
        <v>2</v>
      </c>
      <c r="F477" s="1144">
        <v>1</v>
      </c>
      <c r="G477" s="1144">
        <v>0</v>
      </c>
      <c r="H477" s="1144">
        <v>1</v>
      </c>
      <c r="I477" s="1144">
        <v>0</v>
      </c>
      <c r="J477" s="1145">
        <v>0</v>
      </c>
      <c r="K477" s="1146">
        <f>SUM(D477:J477)</f>
        <v>7</v>
      </c>
    </row>
    <row r="478" spans="1:11" ht="15" hidden="1" customHeight="1" x14ac:dyDescent="0.25">
      <c r="A478" s="2492" t="s">
        <v>771</v>
      </c>
      <c r="B478" s="2490"/>
      <c r="C478" s="2491"/>
      <c r="D478" s="1143">
        <v>0</v>
      </c>
      <c r="E478" s="1144">
        <v>0</v>
      </c>
      <c r="F478" s="1144">
        <v>0</v>
      </c>
      <c r="G478" s="1144">
        <v>0</v>
      </c>
      <c r="H478" s="1144">
        <v>0</v>
      </c>
      <c r="I478" s="1144">
        <v>0</v>
      </c>
      <c r="J478" s="1145">
        <v>0</v>
      </c>
      <c r="K478" s="1146">
        <f>SUM(D478:J478)</f>
        <v>0</v>
      </c>
    </row>
    <row r="479" spans="1:11" ht="15" hidden="1" customHeight="1" x14ac:dyDescent="0.25">
      <c r="A479" s="150"/>
      <c r="B479" s="2490" t="s">
        <v>772</v>
      </c>
      <c r="C479" s="2491"/>
      <c r="D479" s="1143">
        <v>0</v>
      </c>
      <c r="E479" s="1144">
        <v>0</v>
      </c>
      <c r="F479" s="1144">
        <v>0</v>
      </c>
      <c r="G479" s="1144">
        <v>0</v>
      </c>
      <c r="H479" s="1144">
        <v>0</v>
      </c>
      <c r="I479" s="1144">
        <v>0</v>
      </c>
      <c r="J479" s="1145">
        <v>0</v>
      </c>
      <c r="K479" s="1146">
        <f>SUM(D479:J479)</f>
        <v>0</v>
      </c>
    </row>
    <row r="480" spans="1:11" ht="15.75" hidden="1" customHeight="1" thickBot="1" x14ac:dyDescent="0.3">
      <c r="A480" s="918"/>
      <c r="B480" s="2494" t="s">
        <v>773</v>
      </c>
      <c r="C480" s="2495"/>
      <c r="D480" s="1147">
        <v>0</v>
      </c>
      <c r="E480" s="1148">
        <v>0</v>
      </c>
      <c r="F480" s="1148">
        <v>0</v>
      </c>
      <c r="G480" s="1148">
        <v>0</v>
      </c>
      <c r="H480" s="1148">
        <v>0</v>
      </c>
      <c r="I480" s="1148">
        <v>0</v>
      </c>
      <c r="J480" s="1149">
        <v>0</v>
      </c>
      <c r="K480" s="1150">
        <f>SUM(D480:J480)</f>
        <v>0</v>
      </c>
    </row>
    <row r="481" spans="1:11" ht="16.5" hidden="1" customHeight="1" thickTop="1" thickBot="1" x14ac:dyDescent="0.3">
      <c r="A481" s="1785"/>
      <c r="B481" s="2496" t="s">
        <v>774</v>
      </c>
      <c r="C481" s="2497"/>
      <c r="D481" s="1151">
        <f t="shared" ref="D481:K481" si="63">SUM(D476:D480)</f>
        <v>53</v>
      </c>
      <c r="E481" s="1152">
        <f t="shared" si="63"/>
        <v>49</v>
      </c>
      <c r="F481" s="1152">
        <f t="shared" si="63"/>
        <v>20</v>
      </c>
      <c r="G481" s="1152">
        <f t="shared" si="63"/>
        <v>3</v>
      </c>
      <c r="H481" s="1152">
        <f t="shared" si="63"/>
        <v>61</v>
      </c>
      <c r="I481" s="1152">
        <f t="shared" si="63"/>
        <v>4</v>
      </c>
      <c r="J481" s="1157">
        <f t="shared" si="63"/>
        <v>1</v>
      </c>
      <c r="K481" s="1158">
        <f t="shared" si="63"/>
        <v>191</v>
      </c>
    </row>
    <row r="482" spans="1:11" ht="7.5" hidden="1" customHeight="1" thickBot="1" x14ac:dyDescent="0.3">
      <c r="A482" s="146"/>
      <c r="B482" s="147"/>
      <c r="C482" s="147"/>
      <c r="D482" s="143"/>
      <c r="E482" s="143"/>
      <c r="F482" s="143"/>
      <c r="G482" s="143"/>
      <c r="H482" s="143"/>
      <c r="I482" s="143"/>
      <c r="J482" s="143"/>
      <c r="K482" s="145"/>
    </row>
    <row r="483" spans="1:11" ht="15.75" hidden="1" thickBot="1" x14ac:dyDescent="0.3">
      <c r="A483" s="2508" t="s">
        <v>775</v>
      </c>
      <c r="B483" s="2509"/>
      <c r="C483" s="2509"/>
      <c r="D483" s="2509"/>
      <c r="E483" s="2509"/>
      <c r="F483" s="2509"/>
      <c r="G483" s="2509"/>
      <c r="H483" s="2509"/>
      <c r="I483" s="2509"/>
      <c r="J483" s="2509"/>
      <c r="K483" s="2510"/>
    </row>
    <row r="484" spans="1:11" ht="15.75" hidden="1" thickBot="1" x14ac:dyDescent="0.3">
      <c r="A484" s="2485" t="s">
        <v>185</v>
      </c>
      <c r="B484" s="2486"/>
      <c r="C484" s="2486"/>
      <c r="D484" s="2486"/>
      <c r="E484" s="2486"/>
      <c r="F484" s="2486"/>
      <c r="G484" s="2486"/>
      <c r="H484" s="2486"/>
      <c r="I484" s="2486"/>
      <c r="J484" s="2486"/>
      <c r="K484" s="2487"/>
    </row>
    <row r="485" spans="1:11" ht="15.75" hidden="1" thickBot="1" x14ac:dyDescent="0.3">
      <c r="A485" s="2501"/>
      <c r="B485" s="2502"/>
      <c r="C485" s="2503"/>
      <c r="D485" s="326" t="s">
        <v>753</v>
      </c>
      <c r="E485" s="325" t="s">
        <v>711</v>
      </c>
      <c r="F485" s="325" t="s">
        <v>712</v>
      </c>
      <c r="G485" s="325" t="s">
        <v>713</v>
      </c>
      <c r="H485" s="325" t="s">
        <v>714</v>
      </c>
      <c r="I485" s="325" t="s">
        <v>786</v>
      </c>
      <c r="J485" s="735" t="s">
        <v>755</v>
      </c>
      <c r="K485" s="738" t="s">
        <v>132</v>
      </c>
    </row>
    <row r="486" spans="1:11" hidden="1" x14ac:dyDescent="0.25">
      <c r="A486" s="2504" t="s">
        <v>776</v>
      </c>
      <c r="B486" s="2505"/>
      <c r="C486" s="2505"/>
      <c r="D486" s="1131">
        <f t="shared" ref="D486:K486" si="64">1-D487</f>
        <v>0.68731563421828912</v>
      </c>
      <c r="E486" s="1132">
        <f t="shared" si="64"/>
        <v>0.69085173501577279</v>
      </c>
      <c r="F486" s="1132">
        <f t="shared" si="64"/>
        <v>0.60784313725490202</v>
      </c>
      <c r="G486" s="1132">
        <f t="shared" si="64"/>
        <v>0.94174757281553401</v>
      </c>
      <c r="H486" s="1132">
        <f t="shared" si="64"/>
        <v>0.65142857142857147</v>
      </c>
      <c r="I486" s="1132">
        <f t="shared" si="64"/>
        <v>0.90697674418604657</v>
      </c>
      <c r="J486" s="1133">
        <f t="shared" si="64"/>
        <v>0.91666666666666663</v>
      </c>
      <c r="K486" s="1134">
        <f t="shared" si="64"/>
        <v>0.71082513247539736</v>
      </c>
    </row>
    <row r="487" spans="1:11" ht="18" hidden="1" thickBot="1" x14ac:dyDescent="0.3">
      <c r="A487" s="2506" t="s">
        <v>777</v>
      </c>
      <c r="B487" s="2507"/>
      <c r="C487" s="2507"/>
      <c r="D487" s="1135">
        <f>(D481/D460)*2</f>
        <v>0.31268436578171094</v>
      </c>
      <c r="E487" s="1136">
        <f t="shared" ref="E487:K487" si="65">E481/E460*2</f>
        <v>0.30914826498422715</v>
      </c>
      <c r="F487" s="1136">
        <f t="shared" si="65"/>
        <v>0.39215686274509803</v>
      </c>
      <c r="G487" s="1136">
        <f t="shared" si="65"/>
        <v>5.8252427184466021E-2</v>
      </c>
      <c r="H487" s="1136">
        <f t="shared" si="65"/>
        <v>0.34857142857142859</v>
      </c>
      <c r="I487" s="1136">
        <f t="shared" si="65"/>
        <v>9.3023255813953487E-2</v>
      </c>
      <c r="J487" s="1137">
        <f t="shared" si="65"/>
        <v>8.3333333333333329E-2</v>
      </c>
      <c r="K487" s="1138">
        <f t="shared" si="65"/>
        <v>0.28917486752460259</v>
      </c>
    </row>
    <row r="488" spans="1:11" ht="15.75" hidden="1" x14ac:dyDescent="0.25">
      <c r="A488" s="2" t="s">
        <v>778</v>
      </c>
      <c r="B488" s="141"/>
      <c r="C488" s="140"/>
      <c r="D488" s="140"/>
      <c r="E488" s="140"/>
      <c r="F488" s="140"/>
      <c r="G488" s="140"/>
      <c r="H488" s="140"/>
      <c r="I488" s="140"/>
      <c r="J488" s="140"/>
      <c r="K488" s="140"/>
    </row>
    <row r="489" spans="1:11" ht="15.75" hidden="1" x14ac:dyDescent="0.25">
      <c r="A489" s="2" t="s">
        <v>779</v>
      </c>
      <c r="B489" s="140"/>
      <c r="C489" s="140"/>
      <c r="D489" s="140"/>
      <c r="E489" s="140"/>
      <c r="F489" s="140"/>
      <c r="G489" s="140"/>
      <c r="H489" s="140"/>
      <c r="I489" s="140"/>
      <c r="J489" s="140"/>
      <c r="K489" s="140"/>
    </row>
    <row r="490" spans="1:11" ht="15.75" hidden="1" x14ac:dyDescent="0.25">
      <c r="A490" s="2" t="s">
        <v>780</v>
      </c>
      <c r="B490" s="140"/>
      <c r="C490" s="140"/>
      <c r="D490" s="140"/>
      <c r="E490" s="140"/>
      <c r="F490" s="140"/>
      <c r="G490" s="140"/>
      <c r="H490" s="140"/>
      <c r="I490" s="140"/>
      <c r="J490" s="140"/>
      <c r="K490" s="140"/>
    </row>
    <row r="491" spans="1:11" hidden="1" x14ac:dyDescent="0.25">
      <c r="A491" s="605" t="s">
        <v>781</v>
      </c>
      <c r="B491" s="140"/>
      <c r="C491" s="140"/>
      <c r="D491" s="140"/>
      <c r="E491" s="140"/>
      <c r="F491" s="140"/>
      <c r="G491" s="140"/>
      <c r="H491" s="140"/>
      <c r="I491" s="140"/>
      <c r="J491" s="140"/>
      <c r="K491" s="140"/>
    </row>
    <row r="492" spans="1:11" ht="9.75" hidden="1" customHeight="1" thickBot="1" x14ac:dyDescent="0.3">
      <c r="A492" s="142"/>
      <c r="B492" s="142"/>
      <c r="C492" s="142"/>
      <c r="D492" s="139"/>
      <c r="E492" s="139"/>
      <c r="F492" s="139"/>
      <c r="G492" s="139"/>
      <c r="H492" s="139"/>
      <c r="I492" s="139"/>
      <c r="J492" s="139"/>
      <c r="K492" s="142"/>
    </row>
    <row r="493" spans="1:11" ht="15.75" hidden="1" thickBot="1" x14ac:dyDescent="0.3">
      <c r="A493" s="2508" t="s">
        <v>782</v>
      </c>
      <c r="B493" s="2509"/>
      <c r="C493" s="2509"/>
      <c r="D493" s="2509"/>
      <c r="E493" s="2509"/>
      <c r="F493" s="2509"/>
      <c r="G493" s="2509"/>
      <c r="H493" s="2509"/>
      <c r="I493" s="2509"/>
      <c r="J493" s="2509"/>
      <c r="K493" s="2510"/>
    </row>
    <row r="494" spans="1:11" ht="15.75" hidden="1" thickBot="1" x14ac:dyDescent="0.3">
      <c r="A494" s="2485" t="s">
        <v>185</v>
      </c>
      <c r="B494" s="2486"/>
      <c r="C494" s="2486"/>
      <c r="D494" s="2486"/>
      <c r="E494" s="2486"/>
      <c r="F494" s="2486"/>
      <c r="G494" s="2486"/>
      <c r="H494" s="2486"/>
      <c r="I494" s="2486"/>
      <c r="J494" s="2486"/>
      <c r="K494" s="2487"/>
    </row>
    <row r="495" spans="1:11" ht="15.75" hidden="1" thickBot="1" x14ac:dyDescent="0.3">
      <c r="A495" s="2501"/>
      <c r="B495" s="2502"/>
      <c r="C495" s="2503"/>
      <c r="D495" s="326" t="s">
        <v>753</v>
      </c>
      <c r="E495" s="325" t="s">
        <v>711</v>
      </c>
      <c r="F495" s="325" t="s">
        <v>712</v>
      </c>
      <c r="G495" s="325" t="s">
        <v>713</v>
      </c>
      <c r="H495" s="325" t="s">
        <v>714</v>
      </c>
      <c r="I495" s="188" t="s">
        <v>786</v>
      </c>
      <c r="J495" s="741" t="s">
        <v>755</v>
      </c>
      <c r="K495" s="745" t="s">
        <v>132</v>
      </c>
    </row>
    <row r="496" spans="1:11" hidden="1" x14ac:dyDescent="0.25">
      <c r="A496" s="2517" t="s">
        <v>756</v>
      </c>
      <c r="B496" s="2518"/>
      <c r="C496" s="2518"/>
      <c r="D496" s="1123">
        <v>56</v>
      </c>
      <c r="E496" s="1124">
        <v>61</v>
      </c>
      <c r="F496" s="1124">
        <v>22</v>
      </c>
      <c r="G496" s="1124">
        <v>23</v>
      </c>
      <c r="H496" s="1124">
        <v>62</v>
      </c>
      <c r="I496" s="1124">
        <v>16</v>
      </c>
      <c r="J496" s="1125">
        <v>6</v>
      </c>
      <c r="K496" s="746">
        <f>SUM(D496:J496)</f>
        <v>246</v>
      </c>
    </row>
    <row r="497" spans="1:11" hidden="1" x14ac:dyDescent="0.25">
      <c r="A497" s="2479" t="s">
        <v>783</v>
      </c>
      <c r="B497" s="2519"/>
      <c r="C497" s="2519"/>
      <c r="D497" s="1126">
        <v>54</v>
      </c>
      <c r="E497" s="1127">
        <v>57</v>
      </c>
      <c r="F497" s="1127">
        <v>20</v>
      </c>
      <c r="G497" s="1127">
        <v>21</v>
      </c>
      <c r="H497" s="1127">
        <v>58</v>
      </c>
      <c r="I497" s="1127">
        <v>16</v>
      </c>
      <c r="J497" s="1128">
        <v>6</v>
      </c>
      <c r="K497" s="729">
        <f>SUM(D497:J497)</f>
        <v>232</v>
      </c>
    </row>
    <row r="498" spans="1:11" ht="15.75" hidden="1" thickBot="1" x14ac:dyDescent="0.3">
      <c r="A498" s="2520" t="s">
        <v>760</v>
      </c>
      <c r="B498" s="2521"/>
      <c r="C498" s="2521"/>
      <c r="D498" s="1129">
        <v>2</v>
      </c>
      <c r="E498" s="1130">
        <v>4</v>
      </c>
      <c r="F498" s="1130">
        <v>2</v>
      </c>
      <c r="G498" s="1130">
        <v>2</v>
      </c>
      <c r="H498" s="1130">
        <v>4</v>
      </c>
      <c r="I498" s="1130">
        <v>0</v>
      </c>
      <c r="J498" s="744">
        <v>0</v>
      </c>
      <c r="K498" s="747">
        <f>SUM(K496-K497)</f>
        <v>14</v>
      </c>
    </row>
    <row r="499" spans="1:11" hidden="1" x14ac:dyDescent="0.25">
      <c r="A499" s="4" t="s">
        <v>784</v>
      </c>
      <c r="B499" s="5"/>
      <c r="C499" s="6"/>
      <c r="D499" s="7"/>
      <c r="E499" s="8"/>
      <c r="F499" s="42"/>
      <c r="G499" s="7"/>
      <c r="H499" s="7"/>
      <c r="I499" s="7"/>
      <c r="J499" s="7"/>
      <c r="K499" s="7"/>
    </row>
    <row r="500" spans="1:11" hidden="1" x14ac:dyDescent="0.25">
      <c r="A500" s="4" t="s">
        <v>785</v>
      </c>
      <c r="B500" s="4"/>
      <c r="C500" s="6"/>
      <c r="D500" s="3"/>
      <c r="E500" s="7"/>
      <c r="F500" s="9"/>
      <c r="G500" s="3"/>
      <c r="H500" s="3"/>
      <c r="I500" s="3"/>
      <c r="J500" s="3"/>
      <c r="K500" s="3"/>
    </row>
    <row r="501" spans="1:11" s="179" customFormat="1" ht="26.25" hidden="1" customHeight="1" thickBot="1" x14ac:dyDescent="0.4">
      <c r="A501" s="2522" t="s">
        <v>798</v>
      </c>
      <c r="B501" s="2522"/>
      <c r="C501" s="2522"/>
      <c r="D501" s="2522"/>
      <c r="E501" s="2522"/>
      <c r="F501" s="2522"/>
      <c r="G501" s="2522"/>
      <c r="H501" s="2522"/>
      <c r="I501" s="2522"/>
      <c r="J501" s="2522"/>
      <c r="K501" s="2523"/>
    </row>
    <row r="502" spans="1:11" ht="15.75" hidden="1" thickBot="1" x14ac:dyDescent="0.3">
      <c r="A502" s="2485" t="s">
        <v>186</v>
      </c>
      <c r="B502" s="2486"/>
      <c r="C502" s="2486"/>
      <c r="D502" s="2486"/>
      <c r="E502" s="2486"/>
      <c r="F502" s="2486"/>
      <c r="G502" s="2486"/>
      <c r="H502" s="2486"/>
      <c r="I502" s="2486"/>
      <c r="J502" s="2486"/>
      <c r="K502" s="2487"/>
    </row>
    <row r="503" spans="1:11" ht="18" hidden="1" thickBot="1" x14ac:dyDescent="0.3">
      <c r="A503" s="2498"/>
      <c r="B503" s="2499"/>
      <c r="C503" s="2500"/>
      <c r="D503" s="326" t="s">
        <v>740</v>
      </c>
      <c r="E503" s="325" t="s">
        <v>458</v>
      </c>
      <c r="F503" s="325" t="s">
        <v>741</v>
      </c>
      <c r="G503" s="325" t="s">
        <v>742</v>
      </c>
      <c r="H503" s="325" t="s">
        <v>743</v>
      </c>
      <c r="I503" s="325" t="s">
        <v>788</v>
      </c>
      <c r="J503" s="325" t="s">
        <v>755</v>
      </c>
      <c r="K503" s="189" t="s">
        <v>132</v>
      </c>
    </row>
    <row r="504" spans="1:11" hidden="1" x14ac:dyDescent="0.25">
      <c r="A504" s="2511" t="s">
        <v>756</v>
      </c>
      <c r="B504" s="2512"/>
      <c r="C504" s="2512"/>
      <c r="D504" s="519">
        <v>420</v>
      </c>
      <c r="E504" s="520">
        <v>281</v>
      </c>
      <c r="F504" s="520">
        <v>133</v>
      </c>
      <c r="G504" s="520">
        <v>52</v>
      </c>
      <c r="H504" s="520">
        <v>407</v>
      </c>
      <c r="I504" s="520">
        <v>88</v>
      </c>
      <c r="J504" s="521">
        <v>25</v>
      </c>
      <c r="K504" s="522">
        <f>SUM(D504:J504)</f>
        <v>1406</v>
      </c>
    </row>
    <row r="505" spans="1:11" ht="17.25" hidden="1" x14ac:dyDescent="0.25">
      <c r="A505" s="2479" t="s">
        <v>757</v>
      </c>
      <c r="B505" s="2480"/>
      <c r="C505" s="2480"/>
      <c r="D505" s="523">
        <v>327</v>
      </c>
      <c r="E505" s="524">
        <v>229</v>
      </c>
      <c r="F505" s="524">
        <v>98</v>
      </c>
      <c r="G505" s="524">
        <v>39</v>
      </c>
      <c r="H505" s="524">
        <v>329</v>
      </c>
      <c r="I505" s="524">
        <v>80</v>
      </c>
      <c r="J505" s="525">
        <v>23</v>
      </c>
      <c r="K505" s="526">
        <f>SUM(D505:J505)</f>
        <v>1125</v>
      </c>
    </row>
    <row r="506" spans="1:11" ht="15" hidden="1" customHeight="1" x14ac:dyDescent="0.25">
      <c r="A506" s="2513" t="s">
        <v>758</v>
      </c>
      <c r="B506" s="2514"/>
      <c r="C506" s="2514"/>
      <c r="D506" s="523">
        <v>89</v>
      </c>
      <c r="E506" s="524">
        <v>33</v>
      </c>
      <c r="F506" s="524">
        <v>25</v>
      </c>
      <c r="G506" s="524">
        <v>10</v>
      </c>
      <c r="H506" s="524">
        <v>43</v>
      </c>
      <c r="I506" s="524">
        <v>8</v>
      </c>
      <c r="J506" s="525">
        <v>2</v>
      </c>
      <c r="K506" s="526">
        <f>SUM(D506:J506)</f>
        <v>210</v>
      </c>
    </row>
    <row r="507" spans="1:11" ht="15.75" hidden="1" thickBot="1" x14ac:dyDescent="0.3">
      <c r="A507" s="2479" t="s">
        <v>759</v>
      </c>
      <c r="B507" s="2480"/>
      <c r="C507" s="2480"/>
      <c r="D507" s="798">
        <f>SUM(D505:D506)</f>
        <v>416</v>
      </c>
      <c r="E507" s="800">
        <f t="shared" ref="E507:J507" si="66">SUM(E505:E506)</f>
        <v>262</v>
      </c>
      <c r="F507" s="800">
        <f t="shared" si="66"/>
        <v>123</v>
      </c>
      <c r="G507" s="528">
        <f t="shared" si="66"/>
        <v>49</v>
      </c>
      <c r="H507" s="528">
        <f t="shared" si="66"/>
        <v>372</v>
      </c>
      <c r="I507" s="528">
        <f t="shared" si="66"/>
        <v>88</v>
      </c>
      <c r="J507" s="799">
        <f t="shared" si="66"/>
        <v>25</v>
      </c>
      <c r="K507" s="730">
        <f>K505+K506</f>
        <v>1335</v>
      </c>
    </row>
    <row r="508" spans="1:11" ht="18" hidden="1" customHeight="1" thickTop="1" thickBot="1" x14ac:dyDescent="0.3">
      <c r="A508" s="2481" t="s">
        <v>760</v>
      </c>
      <c r="B508" s="2482"/>
      <c r="C508" s="2482"/>
      <c r="D508" s="517">
        <f>D504-D507</f>
        <v>4</v>
      </c>
      <c r="E508" s="518">
        <f t="shared" ref="E508:J508" si="67">E504-E507</f>
        <v>19</v>
      </c>
      <c r="F508" s="518">
        <f t="shared" si="67"/>
        <v>10</v>
      </c>
      <c r="G508" s="518">
        <f t="shared" si="67"/>
        <v>3</v>
      </c>
      <c r="H508" s="518">
        <f t="shared" si="67"/>
        <v>35</v>
      </c>
      <c r="I508" s="792">
        <f t="shared" si="67"/>
        <v>0</v>
      </c>
      <c r="J508" s="793">
        <f t="shared" si="67"/>
        <v>0</v>
      </c>
      <c r="K508" s="581">
        <f>SUM(D508:J508)</f>
        <v>71</v>
      </c>
    </row>
    <row r="509" spans="1:11" ht="7.5" hidden="1" customHeight="1" x14ac:dyDescent="0.25">
      <c r="A509" s="146"/>
      <c r="B509" s="147"/>
      <c r="C509" s="147"/>
      <c r="D509" s="143"/>
      <c r="E509" s="143"/>
      <c r="F509" s="143"/>
      <c r="G509" s="143"/>
      <c r="H509" s="143"/>
      <c r="I509" s="143"/>
      <c r="J509" s="143"/>
      <c r="K509" s="144"/>
    </row>
    <row r="510" spans="1:11" hidden="1" x14ac:dyDescent="0.25">
      <c r="A510" s="2483" t="s">
        <v>761</v>
      </c>
      <c r="B510" s="2483"/>
      <c r="C510" s="2483"/>
      <c r="D510" s="2483"/>
      <c r="E510" s="2483"/>
      <c r="F510" s="2483"/>
      <c r="G510" s="2483"/>
      <c r="H510" s="2483"/>
      <c r="I510" s="2483"/>
      <c r="J510" s="2483"/>
      <c r="K510" s="2484"/>
    </row>
    <row r="511" spans="1:11" ht="15.75" hidden="1" thickBot="1" x14ac:dyDescent="0.3">
      <c r="A511" s="2485" t="s">
        <v>250</v>
      </c>
      <c r="B511" s="2486"/>
      <c r="C511" s="2486"/>
      <c r="D511" s="2486"/>
      <c r="E511" s="2486"/>
      <c r="F511" s="2486"/>
      <c r="G511" s="2486"/>
      <c r="H511" s="2486"/>
      <c r="I511" s="2486"/>
      <c r="J511" s="2486"/>
      <c r="K511" s="2487"/>
    </row>
    <row r="512" spans="1:11" ht="15.75" hidden="1" thickBot="1" x14ac:dyDescent="0.3">
      <c r="A512" s="2498"/>
      <c r="B512" s="2499"/>
      <c r="C512" s="2500"/>
      <c r="D512" s="187" t="s">
        <v>740</v>
      </c>
      <c r="E512" s="188" t="s">
        <v>458</v>
      </c>
      <c r="F512" s="188" t="s">
        <v>741</v>
      </c>
      <c r="G512" s="188" t="s">
        <v>742</v>
      </c>
      <c r="H512" s="188" t="s">
        <v>743</v>
      </c>
      <c r="I512" s="188" t="s">
        <v>786</v>
      </c>
      <c r="J512" s="188" t="s">
        <v>755</v>
      </c>
      <c r="K512" s="189" t="s">
        <v>132</v>
      </c>
    </row>
    <row r="513" spans="1:11" ht="15" hidden="1" customHeight="1" x14ac:dyDescent="0.25">
      <c r="A513" s="148"/>
      <c r="B513" s="2488" t="s">
        <v>762</v>
      </c>
      <c r="C513" s="2489"/>
      <c r="D513" s="801">
        <v>75</v>
      </c>
      <c r="E513" s="801">
        <v>32</v>
      </c>
      <c r="F513" s="801">
        <v>22</v>
      </c>
      <c r="G513" s="801">
        <v>12</v>
      </c>
      <c r="H513" s="801">
        <v>48</v>
      </c>
      <c r="I513" s="801">
        <v>8</v>
      </c>
      <c r="J513" s="802">
        <v>0</v>
      </c>
      <c r="K513" s="728">
        <f>SUM(D513:J513)</f>
        <v>197</v>
      </c>
    </row>
    <row r="514" spans="1:11" ht="15" hidden="1" customHeight="1" x14ac:dyDescent="0.25">
      <c r="A514" s="149"/>
      <c r="B514" s="2490" t="s">
        <v>763</v>
      </c>
      <c r="C514" s="2491"/>
      <c r="D514" s="801">
        <v>0</v>
      </c>
      <c r="E514" s="801">
        <v>0</v>
      </c>
      <c r="F514" s="801">
        <v>0</v>
      </c>
      <c r="G514" s="801">
        <v>0</v>
      </c>
      <c r="H514" s="801">
        <v>0</v>
      </c>
      <c r="I514" s="801">
        <v>0</v>
      </c>
      <c r="J514" s="802">
        <v>0</v>
      </c>
      <c r="K514" s="729">
        <f>SUM(D514:I514)</f>
        <v>0</v>
      </c>
    </row>
    <row r="515" spans="1:11" ht="15" hidden="1" customHeight="1" x14ac:dyDescent="0.25">
      <c r="A515" s="2492" t="s">
        <v>800</v>
      </c>
      <c r="B515" s="2490"/>
      <c r="C515" s="2491"/>
      <c r="D515" s="801">
        <v>0</v>
      </c>
      <c r="E515" s="801">
        <v>0</v>
      </c>
      <c r="F515" s="801">
        <v>0</v>
      </c>
      <c r="G515" s="801">
        <v>0</v>
      </c>
      <c r="H515" s="801">
        <v>0</v>
      </c>
      <c r="I515" s="801">
        <v>0</v>
      </c>
      <c r="J515" s="802">
        <v>0</v>
      </c>
      <c r="K515" s="729">
        <f>SUM(D515:I515)</f>
        <v>0</v>
      </c>
    </row>
    <row r="516" spans="1:11" ht="15" hidden="1" customHeight="1" x14ac:dyDescent="0.25">
      <c r="A516" s="2492" t="s">
        <v>765</v>
      </c>
      <c r="B516" s="2490"/>
      <c r="C516" s="2491"/>
      <c r="D516" s="801">
        <v>0</v>
      </c>
      <c r="E516" s="801">
        <v>0</v>
      </c>
      <c r="F516" s="801">
        <v>0</v>
      </c>
      <c r="G516" s="801">
        <v>0</v>
      </c>
      <c r="H516" s="801">
        <v>0</v>
      </c>
      <c r="I516" s="801">
        <v>0</v>
      </c>
      <c r="J516" s="802">
        <v>0</v>
      </c>
      <c r="K516" s="729">
        <f>SUM(D516:J516)</f>
        <v>0</v>
      </c>
    </row>
    <row r="517" spans="1:11" ht="15.75" hidden="1" thickBot="1" x14ac:dyDescent="0.3">
      <c r="A517" s="2493" t="s">
        <v>766</v>
      </c>
      <c r="B517" s="2494"/>
      <c r="C517" s="2495"/>
      <c r="D517" s="515">
        <v>0</v>
      </c>
      <c r="E517" s="516">
        <v>0</v>
      </c>
      <c r="F517" s="516">
        <v>0</v>
      </c>
      <c r="G517" s="516">
        <v>0</v>
      </c>
      <c r="H517" s="516">
        <v>0</v>
      </c>
      <c r="I517" s="516">
        <v>0</v>
      </c>
      <c r="J517" s="726">
        <v>0</v>
      </c>
      <c r="K517" s="730">
        <f>SUM(D517:J517)</f>
        <v>0</v>
      </c>
    </row>
    <row r="518" spans="1:11" ht="16.5" hidden="1" customHeight="1" thickTop="1" thickBot="1" x14ac:dyDescent="0.3">
      <c r="A518" s="190"/>
      <c r="B518" s="2496" t="s">
        <v>767</v>
      </c>
      <c r="C518" s="2497"/>
      <c r="D518" s="517">
        <f t="shared" ref="D518:K518" si="68">SUM(D513:D517)</f>
        <v>75</v>
      </c>
      <c r="E518" s="518">
        <f t="shared" si="68"/>
        <v>32</v>
      </c>
      <c r="F518" s="518">
        <f t="shared" si="68"/>
        <v>22</v>
      </c>
      <c r="G518" s="518">
        <f t="shared" si="68"/>
        <v>12</v>
      </c>
      <c r="H518" s="518">
        <f t="shared" si="68"/>
        <v>48</v>
      </c>
      <c r="I518" s="518">
        <f t="shared" si="68"/>
        <v>8</v>
      </c>
      <c r="J518" s="727">
        <f t="shared" si="68"/>
        <v>0</v>
      </c>
      <c r="K518" s="731">
        <f t="shared" si="68"/>
        <v>197</v>
      </c>
    </row>
    <row r="519" spans="1:11" ht="15.75" hidden="1" customHeight="1" thickBot="1" x14ac:dyDescent="0.3">
      <c r="A519" s="146"/>
      <c r="B519" s="147"/>
      <c r="C519" s="147"/>
      <c r="D519" s="143"/>
      <c r="E519" s="143"/>
      <c r="F519" s="143"/>
      <c r="G519" s="143"/>
      <c r="H519" s="143"/>
      <c r="I519" s="143"/>
      <c r="J519" s="143"/>
      <c r="K519" s="144"/>
    </row>
    <row r="520" spans="1:11" ht="15.75" hidden="1" thickBot="1" x14ac:dyDescent="0.3">
      <c r="A520" s="2508" t="s">
        <v>768</v>
      </c>
      <c r="B520" s="2509"/>
      <c r="C520" s="2509"/>
      <c r="D520" s="2509"/>
      <c r="E520" s="2509"/>
      <c r="F520" s="2509"/>
      <c r="G520" s="2509"/>
      <c r="H520" s="2509"/>
      <c r="I520" s="2509"/>
      <c r="J520" s="2509"/>
      <c r="K520" s="2510"/>
    </row>
    <row r="521" spans="1:11" ht="15.75" hidden="1" thickBot="1" x14ac:dyDescent="0.3">
      <c r="A521" s="2485" t="s">
        <v>250</v>
      </c>
      <c r="B521" s="2486"/>
      <c r="C521" s="2486"/>
      <c r="D521" s="2486"/>
      <c r="E521" s="2486"/>
      <c r="F521" s="2486"/>
      <c r="G521" s="2486"/>
      <c r="H521" s="2486"/>
      <c r="I521" s="2486"/>
      <c r="J521" s="2486"/>
      <c r="K521" s="2487"/>
    </row>
    <row r="522" spans="1:11" ht="15.75" hidden="1" thickBot="1" x14ac:dyDescent="0.3">
      <c r="A522" s="2501"/>
      <c r="B522" s="2502"/>
      <c r="C522" s="2503"/>
      <c r="D522" s="187" t="s">
        <v>740</v>
      </c>
      <c r="E522" s="188" t="s">
        <v>458</v>
      </c>
      <c r="F522" s="188" t="s">
        <v>741</v>
      </c>
      <c r="G522" s="188" t="s">
        <v>742</v>
      </c>
      <c r="H522" s="188" t="s">
        <v>743</v>
      </c>
      <c r="I522" s="188" t="s">
        <v>786</v>
      </c>
      <c r="J522" s="188" t="s">
        <v>755</v>
      </c>
      <c r="K522" s="189" t="s">
        <v>132</v>
      </c>
    </row>
    <row r="523" spans="1:11" ht="15" hidden="1" customHeight="1" x14ac:dyDescent="0.25">
      <c r="A523" s="1783"/>
      <c r="B523" s="2488" t="s">
        <v>769</v>
      </c>
      <c r="C523" s="2489"/>
      <c r="D523" s="803">
        <v>69</v>
      </c>
      <c r="E523" s="804">
        <v>38</v>
      </c>
      <c r="F523" s="804">
        <v>27</v>
      </c>
      <c r="G523" s="804">
        <v>6</v>
      </c>
      <c r="H523" s="804">
        <v>71</v>
      </c>
      <c r="I523" s="804">
        <v>24</v>
      </c>
      <c r="J523" s="805">
        <v>2</v>
      </c>
      <c r="K523" s="728">
        <f t="shared" ref="K523:K528" si="69">SUM(D523:J523)</f>
        <v>237</v>
      </c>
    </row>
    <row r="524" spans="1:11" ht="15" hidden="1" customHeight="1" x14ac:dyDescent="0.25">
      <c r="A524" s="150"/>
      <c r="B524" s="2490" t="s">
        <v>770</v>
      </c>
      <c r="C524" s="2491"/>
      <c r="D524" s="806">
        <v>0</v>
      </c>
      <c r="E524" s="801">
        <v>0</v>
      </c>
      <c r="F524" s="801">
        <v>0</v>
      </c>
      <c r="G524" s="801">
        <v>0</v>
      </c>
      <c r="H524" s="801">
        <v>0</v>
      </c>
      <c r="I524" s="801">
        <v>0</v>
      </c>
      <c r="J524" s="802">
        <v>0</v>
      </c>
      <c r="K524" s="734">
        <f t="shared" si="69"/>
        <v>0</v>
      </c>
    </row>
    <row r="525" spans="1:11" ht="15" hidden="1" customHeight="1" x14ac:dyDescent="0.25">
      <c r="A525" s="2492" t="s">
        <v>771</v>
      </c>
      <c r="B525" s="2490"/>
      <c r="C525" s="2491"/>
      <c r="D525" s="806">
        <v>0</v>
      </c>
      <c r="E525" s="801">
        <v>0</v>
      </c>
      <c r="F525" s="801">
        <v>0</v>
      </c>
      <c r="G525" s="801">
        <v>0</v>
      </c>
      <c r="H525" s="801">
        <v>0</v>
      </c>
      <c r="I525" s="801">
        <v>0</v>
      </c>
      <c r="J525" s="802">
        <v>0</v>
      </c>
      <c r="K525" s="734">
        <f t="shared" si="69"/>
        <v>0</v>
      </c>
    </row>
    <row r="526" spans="1:11" ht="15" hidden="1" customHeight="1" x14ac:dyDescent="0.25">
      <c r="A526" s="150"/>
      <c r="B526" s="2490" t="s">
        <v>772</v>
      </c>
      <c r="C526" s="2491"/>
      <c r="D526" s="806">
        <v>0</v>
      </c>
      <c r="E526" s="801">
        <v>0</v>
      </c>
      <c r="F526" s="801">
        <v>0</v>
      </c>
      <c r="G526" s="801">
        <v>0</v>
      </c>
      <c r="H526" s="801">
        <v>0</v>
      </c>
      <c r="I526" s="801">
        <v>0</v>
      </c>
      <c r="J526" s="802">
        <v>0</v>
      </c>
      <c r="K526" s="734">
        <f t="shared" si="69"/>
        <v>0</v>
      </c>
    </row>
    <row r="527" spans="1:11" ht="15.75" hidden="1" customHeight="1" thickBot="1" x14ac:dyDescent="0.3">
      <c r="A527" s="150"/>
      <c r="B527" s="2490" t="s">
        <v>773</v>
      </c>
      <c r="C527" s="2491"/>
      <c r="D527" s="515">
        <v>0</v>
      </c>
      <c r="E527" s="516">
        <v>0</v>
      </c>
      <c r="F527" s="516">
        <v>0</v>
      </c>
      <c r="G527" s="516">
        <v>0</v>
      </c>
      <c r="H527" s="516">
        <v>0</v>
      </c>
      <c r="I527" s="516">
        <v>0</v>
      </c>
      <c r="J527" s="726">
        <v>0</v>
      </c>
      <c r="K527" s="730">
        <f t="shared" si="69"/>
        <v>0</v>
      </c>
    </row>
    <row r="528" spans="1:11" ht="16.5" hidden="1" customHeight="1" thickTop="1" thickBot="1" x14ac:dyDescent="0.3">
      <c r="A528" s="1784"/>
      <c r="B528" s="2515" t="s">
        <v>774</v>
      </c>
      <c r="C528" s="2516"/>
      <c r="D528" s="512">
        <f t="shared" ref="D528:J528" si="70">SUM(D523:D527)</f>
        <v>69</v>
      </c>
      <c r="E528" s="513">
        <f t="shared" si="70"/>
        <v>38</v>
      </c>
      <c r="F528" s="513">
        <f t="shared" si="70"/>
        <v>27</v>
      </c>
      <c r="G528" s="513">
        <f t="shared" si="70"/>
        <v>6</v>
      </c>
      <c r="H528" s="513">
        <f t="shared" si="70"/>
        <v>71</v>
      </c>
      <c r="I528" s="513">
        <f t="shared" si="70"/>
        <v>24</v>
      </c>
      <c r="J528" s="513">
        <f t="shared" si="70"/>
        <v>2</v>
      </c>
      <c r="K528" s="731">
        <f t="shared" si="69"/>
        <v>237</v>
      </c>
    </row>
    <row r="529" spans="1:11" hidden="1" x14ac:dyDescent="0.25">
      <c r="A529" s="900" t="s">
        <v>801</v>
      </c>
      <c r="B529" s="147"/>
      <c r="C529" s="147"/>
      <c r="D529" s="143"/>
      <c r="E529" s="143"/>
      <c r="F529" s="143"/>
      <c r="G529" s="143"/>
      <c r="H529" s="143"/>
      <c r="I529" s="143"/>
      <c r="J529" s="143"/>
      <c r="K529" s="899"/>
    </row>
    <row r="530" spans="1:11" ht="15.75" hidden="1" thickBot="1" x14ac:dyDescent="0.3">
      <c r="A530" s="2524" t="s">
        <v>775</v>
      </c>
      <c r="B530" s="2509"/>
      <c r="C530" s="2509"/>
      <c r="D530" s="2509"/>
      <c r="E530" s="2509"/>
      <c r="F530" s="2509"/>
      <c r="G530" s="2509"/>
      <c r="H530" s="2509"/>
      <c r="I530" s="2509"/>
      <c r="J530" s="2509"/>
      <c r="K530" s="2525"/>
    </row>
    <row r="531" spans="1:11" ht="15.75" hidden="1" thickBot="1" x14ac:dyDescent="0.3">
      <c r="A531" s="2485" t="s">
        <v>186</v>
      </c>
      <c r="B531" s="2486"/>
      <c r="C531" s="2486"/>
      <c r="D531" s="2486"/>
      <c r="E531" s="2486"/>
      <c r="F531" s="2486"/>
      <c r="G531" s="2486"/>
      <c r="H531" s="2486"/>
      <c r="I531" s="2486"/>
      <c r="J531" s="2486"/>
      <c r="K531" s="2487"/>
    </row>
    <row r="532" spans="1:11" ht="15.75" hidden="1" thickBot="1" x14ac:dyDescent="0.3">
      <c r="A532" s="2501"/>
      <c r="B532" s="2502"/>
      <c r="C532" s="2503"/>
      <c r="D532" s="326" t="s">
        <v>740</v>
      </c>
      <c r="E532" s="325" t="s">
        <v>458</v>
      </c>
      <c r="F532" s="325" t="s">
        <v>741</v>
      </c>
      <c r="G532" s="325" t="s">
        <v>742</v>
      </c>
      <c r="H532" s="325" t="s">
        <v>743</v>
      </c>
      <c r="I532" s="325" t="s">
        <v>786</v>
      </c>
      <c r="J532" s="735" t="s">
        <v>755</v>
      </c>
      <c r="K532" s="738" t="s">
        <v>132</v>
      </c>
    </row>
    <row r="533" spans="1:11" hidden="1" x14ac:dyDescent="0.25">
      <c r="A533" s="2504" t="s">
        <v>776</v>
      </c>
      <c r="B533" s="2505"/>
      <c r="C533" s="2505"/>
      <c r="D533" s="502">
        <v>0.66826923076923084</v>
      </c>
      <c r="E533" s="503">
        <v>0.70992366412213737</v>
      </c>
      <c r="F533" s="503">
        <v>0.56097560975609762</v>
      </c>
      <c r="G533" s="503">
        <v>0.75510204081632648</v>
      </c>
      <c r="H533" s="503">
        <v>0.61827956989247312</v>
      </c>
      <c r="I533" s="503">
        <v>0.45454545454545459</v>
      </c>
      <c r="J533" s="736">
        <v>0.84</v>
      </c>
      <c r="K533" s="791">
        <v>0.64494382022471908</v>
      </c>
    </row>
    <row r="534" spans="1:11" ht="18" hidden="1" thickBot="1" x14ac:dyDescent="0.3">
      <c r="A534" s="2506" t="s">
        <v>802</v>
      </c>
      <c r="B534" s="2507"/>
      <c r="C534" s="2507"/>
      <c r="D534" s="504">
        <v>0.33173076923076922</v>
      </c>
      <c r="E534" s="505">
        <v>0.29007633587786258</v>
      </c>
      <c r="F534" s="505">
        <v>0.43902439024390244</v>
      </c>
      <c r="G534" s="505">
        <v>0.24489795918367346</v>
      </c>
      <c r="H534" s="505">
        <v>0.38172043010752688</v>
      </c>
      <c r="I534" s="505">
        <v>0.54545454545454541</v>
      </c>
      <c r="J534" s="737">
        <v>0.16</v>
      </c>
      <c r="K534" s="895">
        <f>(K528/K507)*2</f>
        <v>0.35505617977528092</v>
      </c>
    </row>
    <row r="535" spans="1:11" ht="15.75" hidden="1" x14ac:dyDescent="0.25">
      <c r="A535" s="2" t="s">
        <v>778</v>
      </c>
      <c r="B535" s="141"/>
      <c r="C535" s="140"/>
      <c r="D535" s="140"/>
      <c r="E535" s="140"/>
      <c r="F535" s="140"/>
      <c r="G535" s="140"/>
      <c r="H535" s="140"/>
      <c r="I535" s="140"/>
      <c r="J535" s="140"/>
      <c r="K535" s="140"/>
    </row>
    <row r="536" spans="1:11" ht="15.75" hidden="1" x14ac:dyDescent="0.25">
      <c r="A536" s="2" t="s">
        <v>779</v>
      </c>
      <c r="B536" s="140"/>
      <c r="C536" s="140"/>
      <c r="D536" s="140"/>
      <c r="E536" s="140"/>
      <c r="F536" s="140"/>
      <c r="G536" s="140"/>
      <c r="H536" s="140"/>
      <c r="I536" s="140"/>
      <c r="J536" s="140"/>
      <c r="K536" s="140"/>
    </row>
    <row r="537" spans="1:11" ht="15.75" hidden="1" x14ac:dyDescent="0.25">
      <c r="A537" s="2" t="s">
        <v>803</v>
      </c>
      <c r="B537" s="140"/>
      <c r="C537" s="140"/>
      <c r="D537" s="140"/>
      <c r="E537" s="140"/>
      <c r="F537" s="140"/>
      <c r="G537" s="140"/>
      <c r="H537" s="140"/>
      <c r="I537" s="140"/>
      <c r="J537" s="140"/>
      <c r="K537" s="140"/>
    </row>
    <row r="538" spans="1:11" hidden="1" x14ac:dyDescent="0.25">
      <c r="A538" s="605" t="s">
        <v>781</v>
      </c>
      <c r="B538" s="140"/>
      <c r="C538" s="140"/>
      <c r="D538" s="140"/>
      <c r="E538" s="140"/>
      <c r="F538" s="140"/>
      <c r="G538" s="140"/>
      <c r="H538" s="140"/>
      <c r="I538" s="140"/>
      <c r="J538" s="140"/>
      <c r="K538" s="140"/>
    </row>
    <row r="539" spans="1:11" ht="9.75" hidden="1" customHeight="1" thickBot="1" x14ac:dyDescent="0.3">
      <c r="A539" s="142"/>
      <c r="B539" s="142"/>
      <c r="C539" s="142"/>
      <c r="D539" s="139"/>
      <c r="E539" s="139"/>
      <c r="F539" s="139"/>
      <c r="G539" s="139"/>
      <c r="H539" s="139"/>
      <c r="I539" s="139"/>
      <c r="J539" s="139"/>
      <c r="K539" s="142"/>
    </row>
    <row r="540" spans="1:11" ht="15.75" hidden="1" thickBot="1" x14ac:dyDescent="0.3">
      <c r="A540" s="2508" t="s">
        <v>782</v>
      </c>
      <c r="B540" s="2509"/>
      <c r="C540" s="2509"/>
      <c r="D540" s="2509"/>
      <c r="E540" s="2509"/>
      <c r="F540" s="2509"/>
      <c r="G540" s="2509"/>
      <c r="H540" s="2509"/>
      <c r="I540" s="2509"/>
      <c r="J540" s="2509"/>
      <c r="K540" s="2510"/>
    </row>
    <row r="541" spans="1:11" ht="15.75" hidden="1" thickBot="1" x14ac:dyDescent="0.3">
      <c r="A541" s="2485" t="s">
        <v>186</v>
      </c>
      <c r="B541" s="2486"/>
      <c r="C541" s="2486"/>
      <c r="D541" s="2486"/>
      <c r="E541" s="2486"/>
      <c r="F541" s="2486"/>
      <c r="G541" s="2486"/>
      <c r="H541" s="2486"/>
      <c r="I541" s="2486"/>
      <c r="J541" s="2486"/>
      <c r="K541" s="2487"/>
    </row>
    <row r="542" spans="1:11" ht="15.75" hidden="1" thickBot="1" x14ac:dyDescent="0.3">
      <c r="A542" s="2501"/>
      <c r="B542" s="2502"/>
      <c r="C542" s="2503"/>
      <c r="D542" s="187" t="s">
        <v>740</v>
      </c>
      <c r="E542" s="188" t="s">
        <v>458</v>
      </c>
      <c r="F542" s="188" t="s">
        <v>741</v>
      </c>
      <c r="G542" s="188" t="s">
        <v>742</v>
      </c>
      <c r="H542" s="188" t="s">
        <v>743</v>
      </c>
      <c r="I542" s="188" t="s">
        <v>786</v>
      </c>
      <c r="J542" s="741" t="s">
        <v>755</v>
      </c>
      <c r="K542" s="745" t="s">
        <v>132</v>
      </c>
    </row>
    <row r="543" spans="1:11" hidden="1" x14ac:dyDescent="0.25">
      <c r="A543" s="2517" t="s">
        <v>756</v>
      </c>
      <c r="B543" s="2518"/>
      <c r="C543" s="2518"/>
      <c r="D543" s="784">
        <v>70</v>
      </c>
      <c r="E543" s="785">
        <v>51</v>
      </c>
      <c r="F543" s="785">
        <v>23</v>
      </c>
      <c r="G543" s="785">
        <v>9</v>
      </c>
      <c r="H543" s="785">
        <v>65</v>
      </c>
      <c r="I543" s="785">
        <v>15</v>
      </c>
      <c r="J543" s="786">
        <v>3</v>
      </c>
      <c r="K543" s="746">
        <f>SUM(D543:J543)</f>
        <v>236</v>
      </c>
    </row>
    <row r="544" spans="1:11" hidden="1" x14ac:dyDescent="0.25">
      <c r="A544" s="2479" t="s">
        <v>783</v>
      </c>
      <c r="B544" s="2519"/>
      <c r="C544" s="2519"/>
      <c r="D544" s="523">
        <v>63</v>
      </c>
      <c r="E544" s="524">
        <v>43</v>
      </c>
      <c r="F544" s="524">
        <v>23</v>
      </c>
      <c r="G544" s="524">
        <v>8</v>
      </c>
      <c r="H544" s="524">
        <v>59</v>
      </c>
      <c r="I544" s="524">
        <v>25</v>
      </c>
      <c r="J544" s="787">
        <v>5</v>
      </c>
      <c r="K544" s="729">
        <f>SUM(D544:J544)</f>
        <v>226</v>
      </c>
    </row>
    <row r="545" spans="1:11" ht="15.75" hidden="1" thickBot="1" x14ac:dyDescent="0.3">
      <c r="A545" s="2520" t="s">
        <v>760</v>
      </c>
      <c r="B545" s="2521"/>
      <c r="C545" s="2521"/>
      <c r="D545" s="788">
        <v>7</v>
      </c>
      <c r="E545" s="789">
        <v>8</v>
      </c>
      <c r="F545" s="789">
        <v>0</v>
      </c>
      <c r="G545" s="789">
        <v>1</v>
      </c>
      <c r="H545" s="789">
        <v>6</v>
      </c>
      <c r="I545" s="789">
        <v>-10</v>
      </c>
      <c r="J545" s="790">
        <v>-2</v>
      </c>
      <c r="K545" s="747">
        <f>SUM(K543-K544)</f>
        <v>10</v>
      </c>
    </row>
    <row r="546" spans="1:11" hidden="1" x14ac:dyDescent="0.25">
      <c r="A546" s="4" t="s">
        <v>784</v>
      </c>
      <c r="B546" s="5"/>
      <c r="C546" s="6"/>
      <c r="D546" s="7"/>
      <c r="E546" s="8"/>
      <c r="F546" s="42"/>
      <c r="G546" s="7"/>
      <c r="H546" s="7"/>
      <c r="I546" s="7"/>
      <c r="J546" s="7"/>
      <c r="K546" s="7"/>
    </row>
    <row r="547" spans="1:11" hidden="1" x14ac:dyDescent="0.25">
      <c r="A547" s="4" t="s">
        <v>804</v>
      </c>
      <c r="B547" s="4"/>
      <c r="C547" s="6"/>
      <c r="D547" s="3"/>
      <c r="E547" s="7"/>
      <c r="F547" s="9"/>
      <c r="G547" s="3"/>
      <c r="H547" s="3"/>
      <c r="I547" s="3"/>
      <c r="J547" s="3"/>
      <c r="K547" s="3"/>
    </row>
    <row r="548" spans="1:11" s="179" customFormat="1" ht="26.25" hidden="1" customHeight="1" thickBot="1" x14ac:dyDescent="0.4">
      <c r="A548" s="779"/>
      <c r="B548" s="779"/>
      <c r="C548" s="779"/>
      <c r="D548" s="2522" t="s">
        <v>798</v>
      </c>
      <c r="E548" s="2522"/>
      <c r="F548" s="2522"/>
      <c r="G548" s="2522"/>
      <c r="H548" s="2522"/>
      <c r="I548" s="2522"/>
      <c r="J548" s="2522"/>
      <c r="K548" s="2523"/>
    </row>
    <row r="549" spans="1:11" ht="15.75" hidden="1" thickBot="1" x14ac:dyDescent="0.3">
      <c r="A549" s="2485" t="s">
        <v>269</v>
      </c>
      <c r="B549" s="2486"/>
      <c r="C549" s="2486"/>
      <c r="D549" s="2486"/>
      <c r="E549" s="2486"/>
      <c r="F549" s="2486"/>
      <c r="G549" s="2486"/>
      <c r="H549" s="2486"/>
      <c r="I549" s="2486"/>
      <c r="J549" s="2486"/>
      <c r="K549" s="2487"/>
    </row>
    <row r="550" spans="1:11" ht="18" hidden="1" thickBot="1" x14ac:dyDescent="0.3">
      <c r="A550" s="2498"/>
      <c r="B550" s="2499"/>
      <c r="C550" s="2500"/>
      <c r="D550" s="326" t="s">
        <v>740</v>
      </c>
      <c r="E550" s="325" t="s">
        <v>458</v>
      </c>
      <c r="F550" s="325" t="s">
        <v>741</v>
      </c>
      <c r="G550" s="325" t="s">
        <v>742</v>
      </c>
      <c r="H550" s="325" t="s">
        <v>743</v>
      </c>
      <c r="I550" s="325" t="s">
        <v>788</v>
      </c>
      <c r="J550" s="325" t="s">
        <v>755</v>
      </c>
      <c r="K550" s="189" t="s">
        <v>132</v>
      </c>
    </row>
    <row r="551" spans="1:11" hidden="1" x14ac:dyDescent="0.25">
      <c r="A551" s="2511" t="s">
        <v>756</v>
      </c>
      <c r="B551" s="2512"/>
      <c r="C551" s="2512"/>
      <c r="D551" s="519">
        <v>420</v>
      </c>
      <c r="E551" s="520">
        <v>285</v>
      </c>
      <c r="F551" s="520">
        <v>129</v>
      </c>
      <c r="G551" s="520">
        <v>52</v>
      </c>
      <c r="H551" s="520">
        <v>411</v>
      </c>
      <c r="I551" s="520">
        <v>84</v>
      </c>
      <c r="J551" s="521">
        <v>25</v>
      </c>
      <c r="K551" s="522">
        <f>SUM(D551:J551)</f>
        <v>1406</v>
      </c>
    </row>
    <row r="552" spans="1:11" ht="17.25" hidden="1" x14ac:dyDescent="0.25">
      <c r="A552" s="2479" t="s">
        <v>757</v>
      </c>
      <c r="B552" s="2480"/>
      <c r="C552" s="2480"/>
      <c r="D552" s="523">
        <v>323</v>
      </c>
      <c r="E552" s="524">
        <v>245</v>
      </c>
      <c r="F552" s="524">
        <v>96</v>
      </c>
      <c r="G552" s="524">
        <v>34</v>
      </c>
      <c r="H552" s="524">
        <v>328</v>
      </c>
      <c r="I552" s="524">
        <v>76</v>
      </c>
      <c r="J552" s="525">
        <v>21</v>
      </c>
      <c r="K552" s="526">
        <f>SUM(D552:J552)</f>
        <v>1123</v>
      </c>
    </row>
    <row r="553" spans="1:11" ht="15" hidden="1" customHeight="1" x14ac:dyDescent="0.25">
      <c r="A553" s="2513" t="s">
        <v>758</v>
      </c>
      <c r="B553" s="2514"/>
      <c r="C553" s="2514"/>
      <c r="D553" s="523">
        <v>78</v>
      </c>
      <c r="E553" s="524">
        <v>19</v>
      </c>
      <c r="F553" s="524">
        <v>21</v>
      </c>
      <c r="G553" s="524">
        <v>9</v>
      </c>
      <c r="H553" s="524">
        <v>74</v>
      </c>
      <c r="I553" s="524">
        <v>9</v>
      </c>
      <c r="J553" s="525">
        <v>2</v>
      </c>
      <c r="K553" s="526">
        <f>SUM(D553:J553)</f>
        <v>212</v>
      </c>
    </row>
    <row r="554" spans="1:11" ht="15.75" hidden="1" thickBot="1" x14ac:dyDescent="0.3">
      <c r="A554" s="2479" t="s">
        <v>759</v>
      </c>
      <c r="B554" s="2480"/>
      <c r="C554" s="2480"/>
      <c r="D554" s="527">
        <f t="shared" ref="D554:K554" si="71">D552+D553</f>
        <v>401</v>
      </c>
      <c r="E554" s="528">
        <f t="shared" si="71"/>
        <v>264</v>
      </c>
      <c r="F554" s="528">
        <f t="shared" si="71"/>
        <v>117</v>
      </c>
      <c r="G554" s="528">
        <f t="shared" si="71"/>
        <v>43</v>
      </c>
      <c r="H554" s="528">
        <f t="shared" si="71"/>
        <v>402</v>
      </c>
      <c r="I554" s="528">
        <f t="shared" si="71"/>
        <v>85</v>
      </c>
      <c r="J554" s="529">
        <f t="shared" si="71"/>
        <v>23</v>
      </c>
      <c r="K554" s="530">
        <f t="shared" si="71"/>
        <v>1335</v>
      </c>
    </row>
    <row r="555" spans="1:11" ht="18" hidden="1" customHeight="1" thickTop="1" thickBot="1" x14ac:dyDescent="0.3">
      <c r="A555" s="2481" t="s">
        <v>760</v>
      </c>
      <c r="B555" s="2482"/>
      <c r="C555" s="2482"/>
      <c r="D555" s="531">
        <f t="shared" ref="D555:K555" si="72">D551-D554</f>
        <v>19</v>
      </c>
      <c r="E555" s="532">
        <f t="shared" si="72"/>
        <v>21</v>
      </c>
      <c r="F555" s="532">
        <f t="shared" si="72"/>
        <v>12</v>
      </c>
      <c r="G555" s="532">
        <f t="shared" si="72"/>
        <v>9</v>
      </c>
      <c r="H555" s="532">
        <f t="shared" si="72"/>
        <v>9</v>
      </c>
      <c r="I555" s="579">
        <f t="shared" si="72"/>
        <v>-1</v>
      </c>
      <c r="J555" s="580">
        <f t="shared" si="72"/>
        <v>2</v>
      </c>
      <c r="K555" s="581">
        <f t="shared" si="72"/>
        <v>71</v>
      </c>
    </row>
    <row r="556" spans="1:11" ht="7.5" hidden="1" customHeight="1" x14ac:dyDescent="0.25">
      <c r="A556" s="146"/>
      <c r="B556" s="147"/>
      <c r="C556" s="147"/>
      <c r="D556" s="143"/>
      <c r="E556" s="143"/>
      <c r="F556" s="143"/>
      <c r="G556" s="143"/>
      <c r="H556" s="143"/>
      <c r="I556" s="143"/>
      <c r="J556" s="143"/>
      <c r="K556" s="144"/>
    </row>
    <row r="557" spans="1:11" hidden="1" x14ac:dyDescent="0.25">
      <c r="A557" s="2483" t="s">
        <v>761</v>
      </c>
      <c r="B557" s="2483"/>
      <c r="C557" s="2483"/>
      <c r="D557" s="2483"/>
      <c r="E557" s="2483"/>
      <c r="F557" s="2483"/>
      <c r="G557" s="2483"/>
      <c r="H557" s="2483"/>
      <c r="I557" s="2483"/>
      <c r="J557" s="2483"/>
      <c r="K557" s="2484"/>
    </row>
    <row r="558" spans="1:11" ht="15.75" hidden="1" thickBot="1" x14ac:dyDescent="0.3">
      <c r="A558" s="2485" t="s">
        <v>253</v>
      </c>
      <c r="B558" s="2486"/>
      <c r="C558" s="2486"/>
      <c r="D558" s="2486"/>
      <c r="E558" s="2486"/>
      <c r="F558" s="2486"/>
      <c r="G558" s="2486"/>
      <c r="H558" s="2486"/>
      <c r="I558" s="2486"/>
      <c r="J558" s="2486"/>
      <c r="K558" s="2487"/>
    </row>
    <row r="559" spans="1:11" ht="15.75" hidden="1" thickBot="1" x14ac:dyDescent="0.3">
      <c r="A559" s="2498"/>
      <c r="B559" s="2499"/>
      <c r="C559" s="2500"/>
      <c r="D559" s="187" t="s">
        <v>740</v>
      </c>
      <c r="E559" s="188" t="s">
        <v>458</v>
      </c>
      <c r="F559" s="188" t="s">
        <v>741</v>
      </c>
      <c r="G559" s="188" t="s">
        <v>742</v>
      </c>
      <c r="H559" s="188" t="s">
        <v>743</v>
      </c>
      <c r="I559" s="188" t="s">
        <v>786</v>
      </c>
      <c r="J559" s="188" t="s">
        <v>755</v>
      </c>
      <c r="K559" s="189" t="s">
        <v>132</v>
      </c>
    </row>
    <row r="560" spans="1:11" ht="15" hidden="1" customHeight="1" x14ac:dyDescent="0.25">
      <c r="A560" s="148"/>
      <c r="B560" s="2488" t="s">
        <v>762</v>
      </c>
      <c r="C560" s="2489"/>
      <c r="D560" s="509">
        <v>85</v>
      </c>
      <c r="E560" s="509">
        <v>18</v>
      </c>
      <c r="F560" s="509">
        <v>20</v>
      </c>
      <c r="G560" s="509">
        <v>9</v>
      </c>
      <c r="H560" s="509">
        <v>84</v>
      </c>
      <c r="I560" s="509">
        <v>10</v>
      </c>
      <c r="J560" s="725">
        <v>0</v>
      </c>
      <c r="K560" s="728">
        <f>SUM(D560:J560)</f>
        <v>226</v>
      </c>
    </row>
    <row r="561" spans="1:11" ht="15" hidden="1" customHeight="1" x14ac:dyDescent="0.25">
      <c r="A561" s="149"/>
      <c r="B561" s="2490" t="s">
        <v>763</v>
      </c>
      <c r="C561" s="2491"/>
      <c r="D561" s="509">
        <v>0</v>
      </c>
      <c r="E561" s="509">
        <v>0</v>
      </c>
      <c r="F561" s="509">
        <v>0</v>
      </c>
      <c r="G561" s="509">
        <v>0</v>
      </c>
      <c r="H561" s="509">
        <v>0</v>
      </c>
      <c r="I561" s="509">
        <v>0</v>
      </c>
      <c r="J561" s="725">
        <v>0</v>
      </c>
      <c r="K561" s="729">
        <f>SUM(D561:I561)</f>
        <v>0</v>
      </c>
    </row>
    <row r="562" spans="1:11" ht="15" hidden="1" customHeight="1" x14ac:dyDescent="0.25">
      <c r="A562" s="2492" t="s">
        <v>764</v>
      </c>
      <c r="B562" s="2490"/>
      <c r="C562" s="2491"/>
      <c r="D562" s="509">
        <v>0</v>
      </c>
      <c r="E562" s="509">
        <v>0</v>
      </c>
      <c r="F562" s="509">
        <v>0</v>
      </c>
      <c r="G562" s="509">
        <v>0</v>
      </c>
      <c r="H562" s="509">
        <v>0</v>
      </c>
      <c r="I562" s="509">
        <v>0</v>
      </c>
      <c r="J562" s="725">
        <v>0</v>
      </c>
      <c r="K562" s="729">
        <f>SUM(D562:I562)</f>
        <v>0</v>
      </c>
    </row>
    <row r="563" spans="1:11" ht="15" hidden="1" customHeight="1" x14ac:dyDescent="0.25">
      <c r="A563" s="2492" t="s">
        <v>765</v>
      </c>
      <c r="B563" s="2490"/>
      <c r="C563" s="2491"/>
      <c r="D563" s="509">
        <v>16</v>
      </c>
      <c r="E563" s="509">
        <v>11</v>
      </c>
      <c r="F563" s="509">
        <v>8</v>
      </c>
      <c r="G563" s="509">
        <v>0</v>
      </c>
      <c r="H563" s="509">
        <v>17</v>
      </c>
      <c r="I563" s="509">
        <v>0</v>
      </c>
      <c r="J563" s="725">
        <v>2</v>
      </c>
      <c r="K563" s="729">
        <f>SUM(D563:J563)</f>
        <v>54</v>
      </c>
    </row>
    <row r="564" spans="1:11" ht="15.75" hidden="1" thickBot="1" x14ac:dyDescent="0.3">
      <c r="A564" s="2493" t="s">
        <v>766</v>
      </c>
      <c r="B564" s="2494"/>
      <c r="C564" s="2495"/>
      <c r="D564" s="515">
        <v>0</v>
      </c>
      <c r="E564" s="516">
        <v>0</v>
      </c>
      <c r="F564" s="516">
        <v>0</v>
      </c>
      <c r="G564" s="516">
        <v>0</v>
      </c>
      <c r="H564" s="516">
        <v>0</v>
      </c>
      <c r="I564" s="516">
        <v>0</v>
      </c>
      <c r="J564" s="726">
        <v>0</v>
      </c>
      <c r="K564" s="730">
        <f>SUM(D564:J564)</f>
        <v>0</v>
      </c>
    </row>
    <row r="565" spans="1:11" ht="16.5" hidden="1" customHeight="1" thickTop="1" thickBot="1" x14ac:dyDescent="0.3">
      <c r="A565" s="190"/>
      <c r="B565" s="2496" t="s">
        <v>767</v>
      </c>
      <c r="C565" s="2497"/>
      <c r="D565" s="517">
        <f t="shared" ref="D565:K565" si="73">SUM(D560:D564)</f>
        <v>101</v>
      </c>
      <c r="E565" s="518">
        <f t="shared" si="73"/>
        <v>29</v>
      </c>
      <c r="F565" s="518">
        <f t="shared" si="73"/>
        <v>28</v>
      </c>
      <c r="G565" s="518">
        <f t="shared" si="73"/>
        <v>9</v>
      </c>
      <c r="H565" s="518">
        <f t="shared" si="73"/>
        <v>101</v>
      </c>
      <c r="I565" s="518">
        <f t="shared" si="73"/>
        <v>10</v>
      </c>
      <c r="J565" s="727">
        <f t="shared" si="73"/>
        <v>2</v>
      </c>
      <c r="K565" s="731">
        <f t="shared" si="73"/>
        <v>280</v>
      </c>
    </row>
    <row r="566" spans="1:11" ht="7.5" hidden="1" customHeight="1" thickBot="1" x14ac:dyDescent="0.3">
      <c r="A566" s="146"/>
      <c r="B566" s="147"/>
      <c r="C566" s="147"/>
      <c r="D566" s="143"/>
      <c r="E566" s="143"/>
      <c r="F566" s="143"/>
      <c r="G566" s="143"/>
      <c r="H566" s="143"/>
      <c r="I566" s="143"/>
      <c r="J566" s="143"/>
      <c r="K566" s="144"/>
    </row>
    <row r="567" spans="1:11" ht="15.75" hidden="1" thickBot="1" x14ac:dyDescent="0.3">
      <c r="A567" s="2508" t="s">
        <v>768</v>
      </c>
      <c r="B567" s="2509"/>
      <c r="C567" s="2509"/>
      <c r="D567" s="2509"/>
      <c r="E567" s="2509"/>
      <c r="F567" s="2509"/>
      <c r="G567" s="2509"/>
      <c r="H567" s="2509"/>
      <c r="I567" s="2509"/>
      <c r="J567" s="2509"/>
      <c r="K567" s="2510"/>
    </row>
    <row r="568" spans="1:11" ht="15.75" hidden="1" thickBot="1" x14ac:dyDescent="0.3">
      <c r="A568" s="2485" t="s">
        <v>253</v>
      </c>
      <c r="B568" s="2486"/>
      <c r="C568" s="2486"/>
      <c r="D568" s="2486"/>
      <c r="E568" s="2486"/>
      <c r="F568" s="2486"/>
      <c r="G568" s="2486"/>
      <c r="H568" s="2486"/>
      <c r="I568" s="2486"/>
      <c r="J568" s="2486"/>
      <c r="K568" s="2487"/>
    </row>
    <row r="569" spans="1:11" ht="15.75" hidden="1" thickBot="1" x14ac:dyDescent="0.3">
      <c r="A569" s="2501"/>
      <c r="B569" s="2502"/>
      <c r="C569" s="2503"/>
      <c r="D569" s="187" t="s">
        <v>740</v>
      </c>
      <c r="E569" s="188" t="s">
        <v>458</v>
      </c>
      <c r="F569" s="188" t="s">
        <v>741</v>
      </c>
      <c r="G569" s="188" t="s">
        <v>742</v>
      </c>
      <c r="H569" s="188" t="s">
        <v>743</v>
      </c>
      <c r="I569" s="188" t="s">
        <v>786</v>
      </c>
      <c r="J569" s="188" t="s">
        <v>755</v>
      </c>
      <c r="K569" s="189" t="s">
        <v>132</v>
      </c>
    </row>
    <row r="570" spans="1:11" ht="15" hidden="1" customHeight="1" x14ac:dyDescent="0.25">
      <c r="A570" s="1783"/>
      <c r="B570" s="2488" t="s">
        <v>769</v>
      </c>
      <c r="C570" s="2489"/>
      <c r="D570" s="506">
        <v>68</v>
      </c>
      <c r="E570" s="507">
        <v>29</v>
      </c>
      <c r="F570" s="507">
        <v>18</v>
      </c>
      <c r="G570" s="507">
        <v>7</v>
      </c>
      <c r="H570" s="507">
        <v>54</v>
      </c>
      <c r="I570" s="507">
        <v>11</v>
      </c>
      <c r="J570" s="732">
        <v>1</v>
      </c>
      <c r="K570" s="728">
        <f>SUM(D570:J570)</f>
        <v>188</v>
      </c>
    </row>
    <row r="571" spans="1:11" ht="15" hidden="1" customHeight="1" x14ac:dyDescent="0.25">
      <c r="A571" s="150"/>
      <c r="B571" s="2490" t="s">
        <v>770</v>
      </c>
      <c r="C571" s="2491"/>
      <c r="D571" s="508">
        <v>1</v>
      </c>
      <c r="E571" s="509">
        <v>0</v>
      </c>
      <c r="F571" s="509">
        <v>1</v>
      </c>
      <c r="G571" s="509">
        <v>1</v>
      </c>
      <c r="H571" s="509">
        <v>0</v>
      </c>
      <c r="I571" s="509">
        <v>0</v>
      </c>
      <c r="J571" s="725">
        <v>0</v>
      </c>
      <c r="K571" s="734">
        <f>SUM(D571:J571)</f>
        <v>3</v>
      </c>
    </row>
    <row r="572" spans="1:11" ht="15" hidden="1" customHeight="1" x14ac:dyDescent="0.25">
      <c r="A572" s="2492" t="s">
        <v>771</v>
      </c>
      <c r="B572" s="2490"/>
      <c r="C572" s="2491"/>
      <c r="D572" s="508">
        <v>0</v>
      </c>
      <c r="E572" s="509">
        <v>0</v>
      </c>
      <c r="F572" s="509">
        <v>0</v>
      </c>
      <c r="G572" s="509">
        <v>0</v>
      </c>
      <c r="H572" s="509">
        <v>0</v>
      </c>
      <c r="I572" s="509">
        <v>0</v>
      </c>
      <c r="J572" s="725">
        <v>0</v>
      </c>
      <c r="K572" s="734">
        <f>SUM(D572:J572)</f>
        <v>0</v>
      </c>
    </row>
    <row r="573" spans="1:11" ht="15" hidden="1" customHeight="1" x14ac:dyDescent="0.25">
      <c r="A573" s="150"/>
      <c r="B573" s="2490" t="s">
        <v>772</v>
      </c>
      <c r="C573" s="2491"/>
      <c r="D573" s="508">
        <v>0</v>
      </c>
      <c r="E573" s="509">
        <v>0</v>
      </c>
      <c r="F573" s="509">
        <v>0</v>
      </c>
      <c r="G573" s="509">
        <v>0</v>
      </c>
      <c r="H573" s="509">
        <v>0</v>
      </c>
      <c r="I573" s="509">
        <v>0</v>
      </c>
      <c r="J573" s="725">
        <v>0</v>
      </c>
      <c r="K573" s="734">
        <f>SUM(D573:J573)</f>
        <v>0</v>
      </c>
    </row>
    <row r="574" spans="1:11" ht="15.75" hidden="1" customHeight="1" thickBot="1" x14ac:dyDescent="0.3">
      <c r="A574" s="150"/>
      <c r="B574" s="2490" t="s">
        <v>773</v>
      </c>
      <c r="C574" s="2491"/>
      <c r="D574" s="510">
        <v>0</v>
      </c>
      <c r="E574" s="511">
        <v>0</v>
      </c>
      <c r="F574" s="511">
        <v>2</v>
      </c>
      <c r="G574" s="511">
        <v>0</v>
      </c>
      <c r="H574" s="511">
        <v>0</v>
      </c>
      <c r="I574" s="511">
        <v>0</v>
      </c>
      <c r="J574" s="733">
        <v>0</v>
      </c>
      <c r="K574" s="730">
        <f>SUM(D574:J574)</f>
        <v>2</v>
      </c>
    </row>
    <row r="575" spans="1:11" ht="16.5" hidden="1" customHeight="1" thickTop="1" thickBot="1" x14ac:dyDescent="0.3">
      <c r="A575" s="1784"/>
      <c r="B575" s="2515" t="s">
        <v>774</v>
      </c>
      <c r="C575" s="2516"/>
      <c r="D575" s="512">
        <f t="shared" ref="D575:K575" si="74">SUM(D570:D574)</f>
        <v>69</v>
      </c>
      <c r="E575" s="513">
        <f t="shared" si="74"/>
        <v>29</v>
      </c>
      <c r="F575" s="513">
        <f t="shared" si="74"/>
        <v>21</v>
      </c>
      <c r="G575" s="513">
        <f t="shared" si="74"/>
        <v>8</v>
      </c>
      <c r="H575" s="513">
        <f t="shared" si="74"/>
        <v>54</v>
      </c>
      <c r="I575" s="513">
        <f t="shared" si="74"/>
        <v>11</v>
      </c>
      <c r="J575" s="513">
        <f t="shared" si="74"/>
        <v>1</v>
      </c>
      <c r="K575" s="514">
        <f t="shared" si="74"/>
        <v>193</v>
      </c>
    </row>
    <row r="576" spans="1:11" ht="7.5" hidden="1" customHeight="1" thickBot="1" x14ac:dyDescent="0.3">
      <c r="A576" s="146"/>
      <c r="B576" s="147"/>
      <c r="C576" s="147"/>
      <c r="D576" s="143"/>
      <c r="E576" s="143"/>
      <c r="F576" s="143"/>
      <c r="G576" s="143"/>
      <c r="H576" s="143"/>
      <c r="I576" s="143"/>
      <c r="J576" s="143"/>
      <c r="K576" s="145"/>
    </row>
    <row r="577" spans="1:11" ht="15.75" hidden="1" thickBot="1" x14ac:dyDescent="0.3">
      <c r="A577" s="2508" t="s">
        <v>775</v>
      </c>
      <c r="B577" s="2509"/>
      <c r="C577" s="2509"/>
      <c r="D577" s="2509"/>
      <c r="E577" s="2509"/>
      <c r="F577" s="2509"/>
      <c r="G577" s="2509"/>
      <c r="H577" s="2509"/>
      <c r="I577" s="2509"/>
      <c r="J577" s="2509"/>
      <c r="K577" s="2510"/>
    </row>
    <row r="578" spans="1:11" ht="15.75" hidden="1" thickBot="1" x14ac:dyDescent="0.3">
      <c r="A578" s="2485" t="s">
        <v>269</v>
      </c>
      <c r="B578" s="2486"/>
      <c r="C578" s="2486"/>
      <c r="D578" s="2486"/>
      <c r="E578" s="2486"/>
      <c r="F578" s="2486"/>
      <c r="G578" s="2486"/>
      <c r="H578" s="2486"/>
      <c r="I578" s="2486"/>
      <c r="J578" s="2486"/>
      <c r="K578" s="2487"/>
    </row>
    <row r="579" spans="1:11" ht="15.75" hidden="1" thickBot="1" x14ac:dyDescent="0.3">
      <c r="A579" s="2501"/>
      <c r="B579" s="2502"/>
      <c r="C579" s="2503"/>
      <c r="D579" s="326" t="s">
        <v>740</v>
      </c>
      <c r="E579" s="325" t="s">
        <v>458</v>
      </c>
      <c r="F579" s="325" t="s">
        <v>741</v>
      </c>
      <c r="G579" s="325" t="s">
        <v>742</v>
      </c>
      <c r="H579" s="325" t="s">
        <v>743</v>
      </c>
      <c r="I579" s="325" t="s">
        <v>786</v>
      </c>
      <c r="J579" s="735" t="s">
        <v>755</v>
      </c>
      <c r="K579" s="738" t="s">
        <v>132</v>
      </c>
    </row>
    <row r="580" spans="1:11" hidden="1" x14ac:dyDescent="0.25">
      <c r="A580" s="2504" t="s">
        <v>776</v>
      </c>
      <c r="B580" s="2505"/>
      <c r="C580" s="2505"/>
      <c r="D580" s="502">
        <f t="shared" ref="D580:K580" si="75">1-D581</f>
        <v>0.65586034912718205</v>
      </c>
      <c r="E580" s="503">
        <f t="shared" si="75"/>
        <v>0.78030303030303028</v>
      </c>
      <c r="F580" s="503">
        <f t="shared" si="75"/>
        <v>0.64102564102564097</v>
      </c>
      <c r="G580" s="503">
        <f t="shared" si="75"/>
        <v>0.62790697674418605</v>
      </c>
      <c r="H580" s="503">
        <f t="shared" si="75"/>
        <v>0.73134328358208955</v>
      </c>
      <c r="I580" s="503">
        <f t="shared" si="75"/>
        <v>0.74117647058823533</v>
      </c>
      <c r="J580" s="736">
        <f t="shared" si="75"/>
        <v>0.91304347826086962</v>
      </c>
      <c r="K580" s="739">
        <f t="shared" si="75"/>
        <v>0.71086142322097379</v>
      </c>
    </row>
    <row r="581" spans="1:11" ht="18" hidden="1" thickBot="1" x14ac:dyDescent="0.3">
      <c r="A581" s="2506" t="s">
        <v>777</v>
      </c>
      <c r="B581" s="2507"/>
      <c r="C581" s="2507"/>
      <c r="D581" s="504">
        <f t="shared" ref="D581:K581" si="76">D575/D554*2</f>
        <v>0.34413965087281795</v>
      </c>
      <c r="E581" s="505">
        <f t="shared" si="76"/>
        <v>0.2196969696969697</v>
      </c>
      <c r="F581" s="505">
        <f t="shared" si="76"/>
        <v>0.35897435897435898</v>
      </c>
      <c r="G581" s="505">
        <f t="shared" si="76"/>
        <v>0.37209302325581395</v>
      </c>
      <c r="H581" s="505">
        <f t="shared" si="76"/>
        <v>0.26865671641791045</v>
      </c>
      <c r="I581" s="505">
        <f t="shared" si="76"/>
        <v>0.25882352941176473</v>
      </c>
      <c r="J581" s="737">
        <f t="shared" si="76"/>
        <v>8.6956521739130432E-2</v>
      </c>
      <c r="K581" s="740">
        <f t="shared" si="76"/>
        <v>0.28913857677902621</v>
      </c>
    </row>
    <row r="582" spans="1:11" ht="15.75" hidden="1" x14ac:dyDescent="0.25">
      <c r="A582" s="2" t="s">
        <v>778</v>
      </c>
      <c r="B582" s="141"/>
      <c r="C582" s="140"/>
      <c r="D582" s="140"/>
      <c r="E582" s="140"/>
      <c r="F582" s="140"/>
      <c r="G582" s="140"/>
      <c r="H582" s="140"/>
      <c r="I582" s="140"/>
      <c r="J582" s="140"/>
      <c r="K582" s="140"/>
    </row>
    <row r="583" spans="1:11" ht="15.75" hidden="1" x14ac:dyDescent="0.25">
      <c r="A583" s="2" t="s">
        <v>779</v>
      </c>
      <c r="B583" s="140"/>
      <c r="C583" s="140"/>
      <c r="D583" s="140"/>
      <c r="E583" s="140"/>
      <c r="F583" s="140"/>
      <c r="G583" s="140"/>
      <c r="H583" s="140"/>
      <c r="I583" s="140"/>
      <c r="J583" s="140"/>
      <c r="K583" s="140"/>
    </row>
    <row r="584" spans="1:11" ht="15.75" hidden="1" x14ac:dyDescent="0.25">
      <c r="A584" s="2" t="s">
        <v>780</v>
      </c>
      <c r="B584" s="140"/>
      <c r="C584" s="140"/>
      <c r="D584" s="140"/>
      <c r="E584" s="140"/>
      <c r="F584" s="140"/>
      <c r="G584" s="140"/>
      <c r="H584" s="140"/>
      <c r="I584" s="140"/>
      <c r="J584" s="140"/>
      <c r="K584" s="140"/>
    </row>
    <row r="585" spans="1:11" hidden="1" x14ac:dyDescent="0.25">
      <c r="A585" s="605" t="s">
        <v>781</v>
      </c>
      <c r="B585" s="140"/>
      <c r="C585" s="140"/>
      <c r="D585" s="140"/>
      <c r="E585" s="140"/>
      <c r="F585" s="140"/>
      <c r="G585" s="140"/>
      <c r="H585" s="140"/>
      <c r="I585" s="140"/>
      <c r="J585" s="140"/>
      <c r="K585" s="140"/>
    </row>
    <row r="586" spans="1:11" ht="9.75" hidden="1" customHeight="1" thickBot="1" x14ac:dyDescent="0.3">
      <c r="A586" s="142"/>
      <c r="B586" s="142"/>
      <c r="C586" s="142"/>
      <c r="D586" s="139"/>
      <c r="E586" s="139"/>
      <c r="F586" s="139"/>
      <c r="G586" s="139"/>
      <c r="H586" s="139"/>
      <c r="I586" s="139"/>
      <c r="J586" s="139"/>
      <c r="K586" s="142"/>
    </row>
    <row r="587" spans="1:11" ht="15.75" hidden="1" thickBot="1" x14ac:dyDescent="0.3">
      <c r="A587" s="2508" t="s">
        <v>782</v>
      </c>
      <c r="B587" s="2509"/>
      <c r="C587" s="2509"/>
      <c r="D587" s="2509"/>
      <c r="E587" s="2509"/>
      <c r="F587" s="2509"/>
      <c r="G587" s="2509"/>
      <c r="H587" s="2509"/>
      <c r="I587" s="2509"/>
      <c r="J587" s="2509"/>
      <c r="K587" s="2510"/>
    </row>
    <row r="588" spans="1:11" ht="15.75" hidden="1" thickBot="1" x14ac:dyDescent="0.3">
      <c r="A588" s="2485" t="s">
        <v>269</v>
      </c>
      <c r="B588" s="2486"/>
      <c r="C588" s="2486"/>
      <c r="D588" s="2486"/>
      <c r="E588" s="2486"/>
      <c r="F588" s="2486"/>
      <c r="G588" s="2486"/>
      <c r="H588" s="2486"/>
      <c r="I588" s="2486"/>
      <c r="J588" s="2486"/>
      <c r="K588" s="2487"/>
    </row>
    <row r="589" spans="1:11" ht="15.75" hidden="1" thickBot="1" x14ac:dyDescent="0.3">
      <c r="A589" s="2501"/>
      <c r="B589" s="2502"/>
      <c r="C589" s="2503"/>
      <c r="D589" s="187" t="s">
        <v>740</v>
      </c>
      <c r="E589" s="188" t="s">
        <v>458</v>
      </c>
      <c r="F589" s="188" t="s">
        <v>741</v>
      </c>
      <c r="G589" s="188" t="s">
        <v>742</v>
      </c>
      <c r="H589" s="188" t="s">
        <v>743</v>
      </c>
      <c r="I589" s="188" t="s">
        <v>786</v>
      </c>
      <c r="J589" s="741" t="s">
        <v>755</v>
      </c>
      <c r="K589" s="745" t="s">
        <v>132</v>
      </c>
    </row>
    <row r="590" spans="1:11" hidden="1" x14ac:dyDescent="0.25">
      <c r="A590" s="2517" t="s">
        <v>756</v>
      </c>
      <c r="B590" s="2518"/>
      <c r="C590" s="2518"/>
      <c r="D590" s="497">
        <v>70</v>
      </c>
      <c r="E590" s="498">
        <v>51</v>
      </c>
      <c r="F590" s="498">
        <v>23</v>
      </c>
      <c r="G590" s="498">
        <v>9</v>
      </c>
      <c r="H590" s="498">
        <v>65</v>
      </c>
      <c r="I590" s="498">
        <v>15</v>
      </c>
      <c r="J590" s="742">
        <v>3</v>
      </c>
      <c r="K590" s="746">
        <f>SUM(D590:J590)</f>
        <v>236</v>
      </c>
    </row>
    <row r="591" spans="1:11" hidden="1" x14ac:dyDescent="0.25">
      <c r="A591" s="2479" t="s">
        <v>783</v>
      </c>
      <c r="B591" s="2519"/>
      <c r="C591" s="2519"/>
      <c r="D591" s="499">
        <v>67</v>
      </c>
      <c r="E591" s="500">
        <v>46</v>
      </c>
      <c r="F591" s="500">
        <v>23</v>
      </c>
      <c r="G591" s="500">
        <v>9</v>
      </c>
      <c r="H591" s="500">
        <v>60</v>
      </c>
      <c r="I591" s="500">
        <v>15</v>
      </c>
      <c r="J591" s="743">
        <v>4</v>
      </c>
      <c r="K591" s="729">
        <f>SUM(D591:J591)</f>
        <v>224</v>
      </c>
    </row>
    <row r="592" spans="1:11" ht="15.75" hidden="1" thickBot="1" x14ac:dyDescent="0.3">
      <c r="A592" s="2520" t="s">
        <v>760</v>
      </c>
      <c r="B592" s="2521"/>
      <c r="C592" s="2521"/>
      <c r="D592" s="501">
        <v>3</v>
      </c>
      <c r="E592" s="393">
        <v>5</v>
      </c>
      <c r="F592" s="393">
        <v>0</v>
      </c>
      <c r="G592" s="393">
        <v>0</v>
      </c>
      <c r="H592" s="393">
        <v>5</v>
      </c>
      <c r="I592" s="393">
        <v>0</v>
      </c>
      <c r="J592" s="744">
        <v>-1</v>
      </c>
      <c r="K592" s="747">
        <f>SUM(K590-K591)</f>
        <v>12</v>
      </c>
    </row>
    <row r="593" spans="1:11" hidden="1" x14ac:dyDescent="0.25">
      <c r="A593" s="4" t="s">
        <v>784</v>
      </c>
      <c r="B593" s="5"/>
      <c r="C593" s="6"/>
      <c r="D593" s="7"/>
      <c r="E593" s="8"/>
      <c r="F593" s="42"/>
      <c r="G593" s="7"/>
      <c r="H593" s="7"/>
      <c r="I593" s="7"/>
      <c r="J593" s="7"/>
      <c r="K593" s="7"/>
    </row>
    <row r="594" spans="1:11" hidden="1" x14ac:dyDescent="0.25">
      <c r="A594" s="4" t="s">
        <v>785</v>
      </c>
      <c r="B594" s="4"/>
      <c r="C594" s="6"/>
      <c r="D594" s="3"/>
      <c r="E594" s="7"/>
      <c r="F594" s="9"/>
      <c r="G594" s="3"/>
      <c r="H594" s="3"/>
      <c r="I594" s="3"/>
      <c r="J594" s="3"/>
      <c r="K594" s="3"/>
    </row>
    <row r="595" spans="1:11" x14ac:dyDescent="0.25">
      <c r="A595" s="2"/>
      <c r="B595" s="2"/>
      <c r="C595" s="2"/>
      <c r="D595" s="2"/>
      <c r="E595" s="2"/>
      <c r="F595" s="10"/>
      <c r="G595" s="2"/>
      <c r="H595" s="2"/>
      <c r="I595" s="2"/>
      <c r="J595" s="2"/>
      <c r="K595" s="2"/>
    </row>
  </sheetData>
  <sheetProtection algorithmName="SHA-512" hashValue="zgxTldRz31iKvaH3AbzlA9MKwsax3xz51s4Ap79iZUoh3Pjxkbt/tUL01ZpJnqzlHpQ6ryigIIkTUhb/kF5vTw==" saltValue="j4tMjExJQ1hZCQI8ibeaVA==" spinCount="100000" sheet="1" objects="1" scenarios="1"/>
  <mergeCells count="468">
    <mergeCell ref="A79:C79"/>
    <mergeCell ref="A80:C80"/>
    <mergeCell ref="A71:C71"/>
    <mergeCell ref="A69:K69"/>
    <mergeCell ref="A70:K70"/>
    <mergeCell ref="A72:C72"/>
    <mergeCell ref="A73:C73"/>
    <mergeCell ref="A75:K75"/>
    <mergeCell ref="A76:K76"/>
    <mergeCell ref="A77:C77"/>
    <mergeCell ref="A78:C78"/>
    <mergeCell ref="A61:C61"/>
    <mergeCell ref="A59:K59"/>
    <mergeCell ref="A60:K60"/>
    <mergeCell ref="B62:C62"/>
    <mergeCell ref="B63:C63"/>
    <mergeCell ref="A64:C64"/>
    <mergeCell ref="B65:C65"/>
    <mergeCell ref="B66:C66"/>
    <mergeCell ref="B67:C67"/>
    <mergeCell ref="A114:C114"/>
    <mergeCell ref="A115:C115"/>
    <mergeCell ref="A116:C116"/>
    <mergeCell ref="A122:K122"/>
    <mergeCell ref="A123:K123"/>
    <mergeCell ref="A124:C124"/>
    <mergeCell ref="A125:C125"/>
    <mergeCell ref="A126:C126"/>
    <mergeCell ref="A127:C127"/>
    <mergeCell ref="A104:C104"/>
    <mergeCell ref="B105:C105"/>
    <mergeCell ref="B106:C106"/>
    <mergeCell ref="A107:C107"/>
    <mergeCell ref="B108:C108"/>
    <mergeCell ref="B109:C109"/>
    <mergeCell ref="B110:C110"/>
    <mergeCell ref="A112:K112"/>
    <mergeCell ref="A113:K113"/>
    <mergeCell ref="A94:C94"/>
    <mergeCell ref="B95:C95"/>
    <mergeCell ref="B96:C96"/>
    <mergeCell ref="A97:C97"/>
    <mergeCell ref="A98:C98"/>
    <mergeCell ref="A99:C99"/>
    <mergeCell ref="B100:C100"/>
    <mergeCell ref="A102:K102"/>
    <mergeCell ref="A103:K103"/>
    <mergeCell ref="A84:K84"/>
    <mergeCell ref="A85:C85"/>
    <mergeCell ref="A86:C86"/>
    <mergeCell ref="A87:C87"/>
    <mergeCell ref="A88:C88"/>
    <mergeCell ref="A89:C89"/>
    <mergeCell ref="A90:C90"/>
    <mergeCell ref="A92:K92"/>
    <mergeCell ref="A93:K93"/>
    <mergeCell ref="A206:C206"/>
    <mergeCell ref="A207:C207"/>
    <mergeCell ref="A208:C208"/>
    <mergeCell ref="A214:K214"/>
    <mergeCell ref="A215:K215"/>
    <mergeCell ref="A216:C216"/>
    <mergeCell ref="A217:C217"/>
    <mergeCell ref="A218:C218"/>
    <mergeCell ref="A219:C219"/>
    <mergeCell ref="A196:C196"/>
    <mergeCell ref="B197:C197"/>
    <mergeCell ref="B198:C198"/>
    <mergeCell ref="A199:C199"/>
    <mergeCell ref="B200:C200"/>
    <mergeCell ref="B201:C201"/>
    <mergeCell ref="B202:C202"/>
    <mergeCell ref="A204:K204"/>
    <mergeCell ref="A205:K205"/>
    <mergeCell ref="A186:C186"/>
    <mergeCell ref="B187:C187"/>
    <mergeCell ref="B188:C188"/>
    <mergeCell ref="A189:C189"/>
    <mergeCell ref="A190:C190"/>
    <mergeCell ref="A191:C191"/>
    <mergeCell ref="B192:C192"/>
    <mergeCell ref="A194:K194"/>
    <mergeCell ref="A195:K195"/>
    <mergeCell ref="A176:K176"/>
    <mergeCell ref="A177:C177"/>
    <mergeCell ref="A178:C178"/>
    <mergeCell ref="A179:C179"/>
    <mergeCell ref="A180:C180"/>
    <mergeCell ref="A181:C181"/>
    <mergeCell ref="A182:C182"/>
    <mergeCell ref="A184:K184"/>
    <mergeCell ref="A185:K185"/>
    <mergeCell ref="A252:C252"/>
    <mergeCell ref="A253:C253"/>
    <mergeCell ref="A254:C254"/>
    <mergeCell ref="A260:K260"/>
    <mergeCell ref="A261:K261"/>
    <mergeCell ref="A262:C262"/>
    <mergeCell ref="A263:C263"/>
    <mergeCell ref="A264:C264"/>
    <mergeCell ref="A265:C265"/>
    <mergeCell ref="A242:C242"/>
    <mergeCell ref="B243:C243"/>
    <mergeCell ref="B244:C244"/>
    <mergeCell ref="A245:C245"/>
    <mergeCell ref="B246:C246"/>
    <mergeCell ref="B247:C247"/>
    <mergeCell ref="B248:C248"/>
    <mergeCell ref="A250:K250"/>
    <mergeCell ref="A251:K251"/>
    <mergeCell ref="A232:C232"/>
    <mergeCell ref="B233:C233"/>
    <mergeCell ref="B234:C234"/>
    <mergeCell ref="A235:C235"/>
    <mergeCell ref="A236:C236"/>
    <mergeCell ref="A237:C237"/>
    <mergeCell ref="B238:C238"/>
    <mergeCell ref="A240:K240"/>
    <mergeCell ref="A241:K241"/>
    <mergeCell ref="A222:K222"/>
    <mergeCell ref="A223:C223"/>
    <mergeCell ref="A224:C224"/>
    <mergeCell ref="A225:C225"/>
    <mergeCell ref="A226:C226"/>
    <mergeCell ref="A227:C227"/>
    <mergeCell ref="A228:C228"/>
    <mergeCell ref="A230:K230"/>
    <mergeCell ref="A231:K231"/>
    <mergeCell ref="A299:C299"/>
    <mergeCell ref="A300:C300"/>
    <mergeCell ref="A301:C301"/>
    <mergeCell ref="A307:K307"/>
    <mergeCell ref="A308:K308"/>
    <mergeCell ref="A309:C309"/>
    <mergeCell ref="A310:C310"/>
    <mergeCell ref="A311:C311"/>
    <mergeCell ref="A312:C312"/>
    <mergeCell ref="A289:C289"/>
    <mergeCell ref="B290:C290"/>
    <mergeCell ref="B291:C291"/>
    <mergeCell ref="A292:C292"/>
    <mergeCell ref="B293:C293"/>
    <mergeCell ref="B294:C294"/>
    <mergeCell ref="B295:C295"/>
    <mergeCell ref="A297:K297"/>
    <mergeCell ref="A298:K298"/>
    <mergeCell ref="A279:C279"/>
    <mergeCell ref="B280:C280"/>
    <mergeCell ref="B281:C281"/>
    <mergeCell ref="A282:C282"/>
    <mergeCell ref="A283:C283"/>
    <mergeCell ref="A284:C284"/>
    <mergeCell ref="B285:C285"/>
    <mergeCell ref="A287:K287"/>
    <mergeCell ref="A288:K288"/>
    <mergeCell ref="A269:K269"/>
    <mergeCell ref="A270:C270"/>
    <mergeCell ref="A271:C271"/>
    <mergeCell ref="A272:C272"/>
    <mergeCell ref="A273:C273"/>
    <mergeCell ref="A274:C274"/>
    <mergeCell ref="A275:C275"/>
    <mergeCell ref="A277:K277"/>
    <mergeCell ref="A278:K278"/>
    <mergeCell ref="A391:C391"/>
    <mergeCell ref="A392:C392"/>
    <mergeCell ref="A393:C393"/>
    <mergeCell ref="A399:K399"/>
    <mergeCell ref="A400:K400"/>
    <mergeCell ref="A401:C401"/>
    <mergeCell ref="A402:C402"/>
    <mergeCell ref="A403:C403"/>
    <mergeCell ref="A404:C404"/>
    <mergeCell ref="A381:C381"/>
    <mergeCell ref="B382:C382"/>
    <mergeCell ref="B383:C383"/>
    <mergeCell ref="A384:C384"/>
    <mergeCell ref="B385:C385"/>
    <mergeCell ref="B386:C386"/>
    <mergeCell ref="B387:C387"/>
    <mergeCell ref="A389:K389"/>
    <mergeCell ref="A390:K390"/>
    <mergeCell ref="A371:C371"/>
    <mergeCell ref="B372:C372"/>
    <mergeCell ref="B373:C373"/>
    <mergeCell ref="A374:C374"/>
    <mergeCell ref="A375:C375"/>
    <mergeCell ref="A376:C376"/>
    <mergeCell ref="B377:C377"/>
    <mergeCell ref="A379:K379"/>
    <mergeCell ref="A380:K380"/>
    <mergeCell ref="A361:K361"/>
    <mergeCell ref="A362:C362"/>
    <mergeCell ref="A363:C363"/>
    <mergeCell ref="A364:C364"/>
    <mergeCell ref="A365:C365"/>
    <mergeCell ref="A366:C366"/>
    <mergeCell ref="A367:C367"/>
    <mergeCell ref="A369:K369"/>
    <mergeCell ref="A370:K370"/>
    <mergeCell ref="A450:C450"/>
    <mergeCell ref="A445:K445"/>
    <mergeCell ref="A447:C447"/>
    <mergeCell ref="A448:C448"/>
    <mergeCell ref="A449:C449"/>
    <mergeCell ref="A408:K408"/>
    <mergeCell ref="A414:C414"/>
    <mergeCell ref="A423:C423"/>
    <mergeCell ref="B430:C430"/>
    <mergeCell ref="A431:C431"/>
    <mergeCell ref="B434:C434"/>
    <mergeCell ref="A437:K437"/>
    <mergeCell ref="A440:C440"/>
    <mergeCell ref="A446:K446"/>
    <mergeCell ref="B432:C432"/>
    <mergeCell ref="B433:C433"/>
    <mergeCell ref="A436:K436"/>
    <mergeCell ref="A438:C438"/>
    <mergeCell ref="A439:C439"/>
    <mergeCell ref="B424:C424"/>
    <mergeCell ref="A426:K426"/>
    <mergeCell ref="A427:K427"/>
    <mergeCell ref="A428:C428"/>
    <mergeCell ref="A409:C409"/>
    <mergeCell ref="A410:C410"/>
    <mergeCell ref="A411:C411"/>
    <mergeCell ref="A412:C412"/>
    <mergeCell ref="A413:C413"/>
    <mergeCell ref="A422:C422"/>
    <mergeCell ref="B429:C429"/>
    <mergeCell ref="A416:K416"/>
    <mergeCell ref="A417:K417"/>
    <mergeCell ref="A418:C418"/>
    <mergeCell ref="B419:C419"/>
    <mergeCell ref="B420:C420"/>
    <mergeCell ref="A421:C421"/>
    <mergeCell ref="A498:C498"/>
    <mergeCell ref="A484:K484"/>
    <mergeCell ref="A485:C485"/>
    <mergeCell ref="A486:C486"/>
    <mergeCell ref="A487:C487"/>
    <mergeCell ref="A493:K493"/>
    <mergeCell ref="A494:K494"/>
    <mergeCell ref="A495:C495"/>
    <mergeCell ref="A496:C496"/>
    <mergeCell ref="A497:C497"/>
    <mergeCell ref="A474:K474"/>
    <mergeCell ref="A475:C475"/>
    <mergeCell ref="B476:C476"/>
    <mergeCell ref="B477:C477"/>
    <mergeCell ref="A478:C478"/>
    <mergeCell ref="B479:C479"/>
    <mergeCell ref="B480:C480"/>
    <mergeCell ref="B481:C481"/>
    <mergeCell ref="A483:K483"/>
    <mergeCell ref="A464:K464"/>
    <mergeCell ref="A465:C465"/>
    <mergeCell ref="B466:C466"/>
    <mergeCell ref="B467:C467"/>
    <mergeCell ref="A468:C468"/>
    <mergeCell ref="A469:C469"/>
    <mergeCell ref="A470:C470"/>
    <mergeCell ref="B471:C471"/>
    <mergeCell ref="A473:K473"/>
    <mergeCell ref="A454:K454"/>
    <mergeCell ref="A455:K455"/>
    <mergeCell ref="A456:C456"/>
    <mergeCell ref="A457:C457"/>
    <mergeCell ref="A458:C458"/>
    <mergeCell ref="A459:C459"/>
    <mergeCell ref="A460:C460"/>
    <mergeCell ref="A461:C461"/>
    <mergeCell ref="A463:K463"/>
    <mergeCell ref="A462:K462"/>
    <mergeCell ref="A563:C563"/>
    <mergeCell ref="A564:C564"/>
    <mergeCell ref="A581:C581"/>
    <mergeCell ref="A572:C572"/>
    <mergeCell ref="A580:C580"/>
    <mergeCell ref="B574:C574"/>
    <mergeCell ref="B565:C565"/>
    <mergeCell ref="A567:K567"/>
    <mergeCell ref="A568:K568"/>
    <mergeCell ref="A569:C569"/>
    <mergeCell ref="B570:C570"/>
    <mergeCell ref="B571:C571"/>
    <mergeCell ref="B573:C573"/>
    <mergeCell ref="A589:C589"/>
    <mergeCell ref="A590:C590"/>
    <mergeCell ref="A592:C592"/>
    <mergeCell ref="B575:C575"/>
    <mergeCell ref="A577:K577"/>
    <mergeCell ref="A578:K578"/>
    <mergeCell ref="A579:C579"/>
    <mergeCell ref="A587:K587"/>
    <mergeCell ref="A588:K588"/>
    <mergeCell ref="A591:C591"/>
    <mergeCell ref="A501:K501"/>
    <mergeCell ref="A549:K549"/>
    <mergeCell ref="A550:C550"/>
    <mergeCell ref="A551:C551"/>
    <mergeCell ref="A552:C552"/>
    <mergeCell ref="D548:K548"/>
    <mergeCell ref="A502:K502"/>
    <mergeCell ref="A503:C503"/>
    <mergeCell ref="A504:C504"/>
    <mergeCell ref="A505:C505"/>
    <mergeCell ref="A506:C506"/>
    <mergeCell ref="A507:C507"/>
    <mergeCell ref="A508:C508"/>
    <mergeCell ref="A510:K510"/>
    <mergeCell ref="A511:K511"/>
    <mergeCell ref="A517:C517"/>
    <mergeCell ref="B518:C518"/>
    <mergeCell ref="A520:K520"/>
    <mergeCell ref="A521:K521"/>
    <mergeCell ref="A522:C522"/>
    <mergeCell ref="A512:C512"/>
    <mergeCell ref="B513:C513"/>
    <mergeCell ref="B514:C514"/>
    <mergeCell ref="A515:C515"/>
    <mergeCell ref="B560:C560"/>
    <mergeCell ref="B561:C561"/>
    <mergeCell ref="A562:C562"/>
    <mergeCell ref="A553:C553"/>
    <mergeCell ref="A554:C554"/>
    <mergeCell ref="A555:C555"/>
    <mergeCell ref="A557:K557"/>
    <mergeCell ref="A558:K558"/>
    <mergeCell ref="A559:C559"/>
    <mergeCell ref="A516:C516"/>
    <mergeCell ref="A543:C543"/>
    <mergeCell ref="B528:C528"/>
    <mergeCell ref="A530:K530"/>
    <mergeCell ref="A531:K531"/>
    <mergeCell ref="A532:C532"/>
    <mergeCell ref="A533:C533"/>
    <mergeCell ref="B523:C523"/>
    <mergeCell ref="B524:C524"/>
    <mergeCell ref="A525:C525"/>
    <mergeCell ref="B526:C526"/>
    <mergeCell ref="B527:C527"/>
    <mergeCell ref="A143:C143"/>
    <mergeCell ref="A144:C144"/>
    <mergeCell ref="A145:C145"/>
    <mergeCell ref="B146:C146"/>
    <mergeCell ref="A148:K148"/>
    <mergeCell ref="A544:C544"/>
    <mergeCell ref="A545:C545"/>
    <mergeCell ref="A1:K1"/>
    <mergeCell ref="A130:K130"/>
    <mergeCell ref="A131:C131"/>
    <mergeCell ref="A132:C132"/>
    <mergeCell ref="A133:C133"/>
    <mergeCell ref="A134:C134"/>
    <mergeCell ref="A135:C135"/>
    <mergeCell ref="A136:C136"/>
    <mergeCell ref="A138:K138"/>
    <mergeCell ref="A139:K139"/>
    <mergeCell ref="A140:C140"/>
    <mergeCell ref="B141:C141"/>
    <mergeCell ref="B142:C142"/>
    <mergeCell ref="A534:C534"/>
    <mergeCell ref="A540:K540"/>
    <mergeCell ref="A541:K541"/>
    <mergeCell ref="A542:C542"/>
    <mergeCell ref="B154:C154"/>
    <mergeCell ref="B155:C155"/>
    <mergeCell ref="B156:C156"/>
    <mergeCell ref="A158:K158"/>
    <mergeCell ref="A159:K159"/>
    <mergeCell ref="A149:K149"/>
    <mergeCell ref="A150:C150"/>
    <mergeCell ref="B151:C151"/>
    <mergeCell ref="B152:C152"/>
    <mergeCell ref="A153:C153"/>
    <mergeCell ref="A170:C170"/>
    <mergeCell ref="A171:C171"/>
    <mergeCell ref="A172:C172"/>
    <mergeCell ref="A173:C173"/>
    <mergeCell ref="A160:C160"/>
    <mergeCell ref="A161:C161"/>
    <mergeCell ref="A162:C162"/>
    <mergeCell ref="A168:K168"/>
    <mergeCell ref="A169:K169"/>
    <mergeCell ref="A315:K315"/>
    <mergeCell ref="A316:C316"/>
    <mergeCell ref="A317:C317"/>
    <mergeCell ref="A318:C318"/>
    <mergeCell ref="A319:C319"/>
    <mergeCell ref="A320:C320"/>
    <mergeCell ref="A321:C321"/>
    <mergeCell ref="A323:K323"/>
    <mergeCell ref="A324:K324"/>
    <mergeCell ref="A325:C325"/>
    <mergeCell ref="B326:C326"/>
    <mergeCell ref="B327:C327"/>
    <mergeCell ref="A328:C328"/>
    <mergeCell ref="A329:C329"/>
    <mergeCell ref="A330:C330"/>
    <mergeCell ref="B331:C331"/>
    <mergeCell ref="A333:K333"/>
    <mergeCell ref="A334:K334"/>
    <mergeCell ref="A335:C335"/>
    <mergeCell ref="B336:C336"/>
    <mergeCell ref="B337:C337"/>
    <mergeCell ref="A338:C338"/>
    <mergeCell ref="B339:C339"/>
    <mergeCell ref="B340:C340"/>
    <mergeCell ref="B341:C341"/>
    <mergeCell ref="A343:K343"/>
    <mergeCell ref="A344:K344"/>
    <mergeCell ref="A345:C345"/>
    <mergeCell ref="A346:C346"/>
    <mergeCell ref="A347:C347"/>
    <mergeCell ref="A353:K353"/>
    <mergeCell ref="A354:K354"/>
    <mergeCell ref="A355:C355"/>
    <mergeCell ref="A356:C356"/>
    <mergeCell ref="A357:C357"/>
    <mergeCell ref="A358:C358"/>
    <mergeCell ref="A2:K2"/>
    <mergeCell ref="A3:C3"/>
    <mergeCell ref="A4:C4"/>
    <mergeCell ref="A5:C5"/>
    <mergeCell ref="A6:C6"/>
    <mergeCell ref="A7:C7"/>
    <mergeCell ref="A8:C8"/>
    <mergeCell ref="A10:K10"/>
    <mergeCell ref="A11:K11"/>
    <mergeCell ref="A12:C12"/>
    <mergeCell ref="B13:C13"/>
    <mergeCell ref="B14:C14"/>
    <mergeCell ref="A15:C15"/>
    <mergeCell ref="A16:C16"/>
    <mergeCell ref="A17:C17"/>
    <mergeCell ref="B18:C18"/>
    <mergeCell ref="A20:K20"/>
    <mergeCell ref="A21:K21"/>
    <mergeCell ref="A22:C22"/>
    <mergeCell ref="B23:C23"/>
    <mergeCell ref="B24:C24"/>
    <mergeCell ref="A25:C25"/>
    <mergeCell ref="B26:C26"/>
    <mergeCell ref="B27:C27"/>
    <mergeCell ref="B28:C28"/>
    <mergeCell ref="A30:K30"/>
    <mergeCell ref="A31:K31"/>
    <mergeCell ref="A32:C32"/>
    <mergeCell ref="A33:C33"/>
    <mergeCell ref="A34:C34"/>
    <mergeCell ref="A40:K40"/>
    <mergeCell ref="A41:K41"/>
    <mergeCell ref="A42:C42"/>
    <mergeCell ref="A43:C43"/>
    <mergeCell ref="A44:C44"/>
    <mergeCell ref="A45:C45"/>
    <mergeCell ref="A46:C46"/>
    <mergeCell ref="A47:C47"/>
    <mergeCell ref="A49:K49"/>
    <mergeCell ref="A50:K50"/>
    <mergeCell ref="B52:C52"/>
    <mergeCell ref="B53:C53"/>
    <mergeCell ref="A55:C55"/>
    <mergeCell ref="A56:C56"/>
    <mergeCell ref="B57:C57"/>
    <mergeCell ref="A51:C51"/>
    <mergeCell ref="A54:C54"/>
  </mergeCells>
  <printOptions horizontalCentered="1"/>
  <pageMargins left="0" right="0" top="0.75" bottom="0" header="0.3" footer="0.15"/>
  <pageSetup scale="74" firstPageNumber="27"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K507" formula="1"/>
    <ignoredError sqref="D507:J507 K514:K515 D460:J460 D413:J413 K420:K421 K373:K374 D366:J366 D320:J320 K327:K328 D274:J274 K281:K282 D227:J227 K234:K235 D181:J181 K188:K189 D135:J135 D89:J89 D46:J46 K53:K54"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T407"/>
  <sheetViews>
    <sheetView showGridLines="0" showWhiteSpace="0" zoomScale="85" zoomScaleNormal="85" zoomScalePageLayoutView="70" workbookViewId="0">
      <selection activeCell="E6" sqref="E6"/>
    </sheetView>
  </sheetViews>
  <sheetFormatPr defaultColWidth="8.85546875" defaultRowHeight="15" x14ac:dyDescent="0.25"/>
  <cols>
    <col min="1" max="1" width="35.140625" customWidth="1"/>
    <col min="2" max="2" width="12.5703125" customWidth="1"/>
    <col min="3" max="3" width="11.85546875" customWidth="1"/>
    <col min="4" max="4" width="11.5703125" customWidth="1"/>
    <col min="5" max="5" width="11" customWidth="1"/>
    <col min="6" max="6" width="9.42578125" customWidth="1"/>
    <col min="7" max="8" width="9.140625" customWidth="1"/>
    <col min="9" max="10" width="11.85546875" customWidth="1"/>
    <col min="11" max="11" width="2.42578125" customWidth="1"/>
    <col min="12" max="12" width="10.7109375" customWidth="1"/>
    <col min="13" max="14" width="12.28515625" customWidth="1"/>
    <col min="15" max="15" width="13.140625" customWidth="1"/>
    <col min="16" max="16" width="9.42578125" customWidth="1"/>
    <col min="17" max="18" width="11.85546875" customWidth="1"/>
    <col min="19" max="19" width="2.140625" customWidth="1"/>
    <col min="20" max="20" width="13.7109375" customWidth="1"/>
  </cols>
  <sheetData>
    <row r="1" spans="1:20" s="1301" customFormat="1" ht="18" customHeight="1" x14ac:dyDescent="0.25">
      <c r="A1" s="2535" t="s">
        <v>1041</v>
      </c>
      <c r="B1" s="2536"/>
      <c r="C1" s="2536"/>
      <c r="D1" s="2536"/>
      <c r="E1" s="2536"/>
      <c r="F1" s="2536"/>
      <c r="G1" s="2536"/>
      <c r="H1" s="2536"/>
      <c r="I1" s="2536"/>
      <c r="J1" s="2536"/>
      <c r="K1" s="2536"/>
      <c r="L1" s="2536"/>
      <c r="M1" s="2536"/>
      <c r="N1" s="2536"/>
      <c r="O1" s="2536"/>
      <c r="P1" s="2536"/>
      <c r="Q1" s="2536"/>
      <c r="R1" s="2536"/>
      <c r="S1" s="2536"/>
      <c r="T1" s="2536"/>
    </row>
    <row r="2" spans="1:20" s="1301" customFormat="1" ht="15" customHeight="1" x14ac:dyDescent="0.25">
      <c r="A2" s="2535"/>
      <c r="B2" s="2536"/>
      <c r="C2" s="2536"/>
      <c r="D2" s="2536"/>
      <c r="E2" s="2536"/>
      <c r="F2" s="2536"/>
      <c r="G2" s="2536"/>
      <c r="H2" s="2536"/>
      <c r="I2" s="2536"/>
      <c r="J2" s="2536"/>
      <c r="K2" s="2536"/>
      <c r="L2" s="2536"/>
      <c r="M2" s="2536"/>
      <c r="N2" s="2536"/>
      <c r="O2" s="2536"/>
      <c r="P2" s="2536"/>
      <c r="Q2" s="2536"/>
      <c r="R2" s="2536"/>
      <c r="S2" s="2536"/>
      <c r="T2" s="2536"/>
    </row>
    <row r="3" spans="1:20" s="1301" customFormat="1" ht="15.75" customHeight="1" thickBot="1" x14ac:dyDescent="0.35">
      <c r="A3" s="1911"/>
      <c r="B3" s="1911"/>
      <c r="C3" s="1911"/>
      <c r="D3" s="1911"/>
      <c r="E3" s="1911"/>
      <c r="F3" s="1911"/>
      <c r="G3" s="1911"/>
      <c r="H3" s="1911"/>
      <c r="I3" s="1911"/>
      <c r="J3" s="1911"/>
      <c r="K3" s="1911"/>
      <c r="L3" s="1911"/>
      <c r="M3" s="1911"/>
      <c r="N3" s="1911"/>
      <c r="O3" s="1911"/>
      <c r="P3" s="1911"/>
      <c r="Q3" s="1911"/>
      <c r="R3" s="1911"/>
      <c r="S3" s="1911"/>
      <c r="T3" s="1911"/>
    </row>
    <row r="4" spans="1:20" s="1612" customFormat="1" ht="21" thickBot="1" x14ac:dyDescent="0.35">
      <c r="A4" s="47"/>
      <c r="B4" s="2551" t="s">
        <v>806</v>
      </c>
      <c r="C4" s="2552"/>
      <c r="D4" s="2552"/>
      <c r="E4" s="2552"/>
      <c r="F4" s="2552"/>
      <c r="G4" s="2552"/>
      <c r="H4" s="2552"/>
      <c r="I4" s="2552"/>
      <c r="J4" s="2553"/>
      <c r="K4" s="48"/>
      <c r="L4" s="2554" t="s">
        <v>807</v>
      </c>
      <c r="M4" s="2555"/>
      <c r="N4" s="2555"/>
      <c r="O4" s="2555"/>
      <c r="P4" s="2555"/>
      <c r="Q4" s="2555"/>
      <c r="R4" s="2556"/>
      <c r="S4" s="49"/>
      <c r="T4" s="1470" t="s">
        <v>808</v>
      </c>
    </row>
    <row r="5" spans="1:20" s="1301" customFormat="1" ht="51.75" x14ac:dyDescent="0.25">
      <c r="A5" s="50"/>
      <c r="B5" s="50" t="s">
        <v>809</v>
      </c>
      <c r="C5" s="50" t="s">
        <v>810</v>
      </c>
      <c r="D5" s="50" t="s">
        <v>811</v>
      </c>
      <c r="E5" s="50" t="s">
        <v>812</v>
      </c>
      <c r="F5" s="50" t="s">
        <v>813</v>
      </c>
      <c r="G5" s="50" t="s">
        <v>814</v>
      </c>
      <c r="H5" s="50" t="s">
        <v>815</v>
      </c>
      <c r="I5" s="50" t="s">
        <v>816</v>
      </c>
      <c r="J5" s="50" t="s">
        <v>817</v>
      </c>
      <c r="K5" s="50"/>
      <c r="L5" s="50" t="s">
        <v>818</v>
      </c>
      <c r="M5" s="50" t="s">
        <v>819</v>
      </c>
      <c r="N5" s="50" t="s">
        <v>820</v>
      </c>
      <c r="O5" s="50" t="s">
        <v>821</v>
      </c>
      <c r="P5" s="50" t="s">
        <v>822</v>
      </c>
      <c r="Q5" s="50" t="s">
        <v>823</v>
      </c>
      <c r="R5" s="50" t="s">
        <v>291</v>
      </c>
      <c r="S5" s="533"/>
      <c r="T5" s="533" t="s">
        <v>824</v>
      </c>
    </row>
    <row r="6" spans="1:20" s="1301" customFormat="1" ht="11.25" customHeight="1" x14ac:dyDescent="0.25">
      <c r="A6" s="50"/>
      <c r="B6" s="50"/>
      <c r="C6" s="50"/>
      <c r="D6" s="50"/>
      <c r="E6" s="50"/>
      <c r="F6" s="50"/>
      <c r="G6" s="50"/>
      <c r="H6" s="50"/>
      <c r="I6" s="50"/>
      <c r="J6" s="51"/>
      <c r="K6" s="50"/>
      <c r="L6" s="50"/>
      <c r="M6" s="50"/>
      <c r="N6" s="50"/>
      <c r="O6" s="50"/>
      <c r="P6" s="50"/>
      <c r="Q6" s="50"/>
      <c r="R6" s="50"/>
      <c r="S6" s="50"/>
      <c r="T6" s="51"/>
    </row>
    <row r="7" spans="1:20" s="1301" customFormat="1" x14ac:dyDescent="0.25">
      <c r="A7" s="1995" t="s">
        <v>825</v>
      </c>
      <c r="B7" s="52">
        <v>1515.5</v>
      </c>
      <c r="C7" s="52">
        <v>579</v>
      </c>
      <c r="D7" s="52">
        <v>10</v>
      </c>
      <c r="E7" s="52">
        <v>0</v>
      </c>
      <c r="F7" s="52">
        <v>0</v>
      </c>
      <c r="G7" s="52">
        <v>0</v>
      </c>
      <c r="H7" s="52"/>
      <c r="I7" s="52">
        <v>0</v>
      </c>
      <c r="J7" s="52">
        <v>2104.5</v>
      </c>
      <c r="K7" s="50"/>
      <c r="L7" s="52">
        <v>12.1</v>
      </c>
      <c r="M7" s="52">
        <v>12.9</v>
      </c>
      <c r="N7" s="52">
        <v>1042.0999999999999</v>
      </c>
      <c r="O7" s="52">
        <v>31.3</v>
      </c>
      <c r="P7" s="52">
        <v>15.2</v>
      </c>
      <c r="Q7" s="52">
        <v>65</v>
      </c>
      <c r="R7" s="52">
        <v>0</v>
      </c>
      <c r="S7" s="50"/>
      <c r="T7" s="52">
        <v>3283.1</v>
      </c>
    </row>
    <row r="8" spans="1:20" s="1301" customFormat="1" x14ac:dyDescent="0.25">
      <c r="A8" s="1995"/>
      <c r="B8" s="52"/>
      <c r="C8" s="52"/>
      <c r="D8" s="52"/>
      <c r="E8" s="52"/>
      <c r="F8" s="52"/>
      <c r="G8" s="52"/>
      <c r="H8" s="52"/>
      <c r="I8" s="52"/>
      <c r="J8" s="52"/>
      <c r="K8" s="50"/>
      <c r="L8" s="52"/>
      <c r="M8" s="52"/>
      <c r="N8" s="52"/>
      <c r="O8" s="52"/>
      <c r="P8" s="52"/>
      <c r="Q8" s="52"/>
      <c r="R8" s="52"/>
      <c r="S8" s="50"/>
      <c r="T8" s="52"/>
    </row>
    <row r="9" spans="1:20" s="1301" customFormat="1" x14ac:dyDescent="0.25">
      <c r="A9" s="54" t="s">
        <v>826</v>
      </c>
      <c r="B9" s="52">
        <v>78997.8</v>
      </c>
      <c r="C9" s="52">
        <v>25430.7</v>
      </c>
      <c r="D9" s="52">
        <v>1021.6999999999999</v>
      </c>
      <c r="E9" s="52"/>
      <c r="F9" s="52"/>
      <c r="G9" s="52"/>
      <c r="H9" s="52"/>
      <c r="I9" s="52"/>
      <c r="J9" s="52">
        <v>105450.2</v>
      </c>
      <c r="K9" s="52"/>
      <c r="L9" s="52">
        <v>3999.6</v>
      </c>
      <c r="M9" s="52">
        <v>1309.46</v>
      </c>
      <c r="N9" s="52">
        <v>28352.279927500014</v>
      </c>
      <c r="O9" s="52">
        <v>4536.25</v>
      </c>
      <c r="P9" s="52"/>
      <c r="Q9" s="52">
        <v>1628.4100725000001</v>
      </c>
      <c r="R9" s="52">
        <v>4449</v>
      </c>
      <c r="S9" s="52"/>
      <c r="T9" s="52">
        <v>149725.20000000001</v>
      </c>
    </row>
    <row r="10" spans="1:20" s="1301" customFormat="1" x14ac:dyDescent="0.25">
      <c r="A10" s="54" t="s">
        <v>827</v>
      </c>
      <c r="B10" s="52">
        <v>92364.700000000012</v>
      </c>
      <c r="C10" s="52">
        <v>33615.85</v>
      </c>
      <c r="D10" s="52"/>
      <c r="E10" s="52"/>
      <c r="F10" s="52"/>
      <c r="G10" s="52">
        <v>208</v>
      </c>
      <c r="H10" s="52"/>
      <c r="I10" s="52"/>
      <c r="J10" s="52">
        <v>126188.55000000002</v>
      </c>
      <c r="K10" s="52"/>
      <c r="L10" s="52">
        <v>1829.4</v>
      </c>
      <c r="M10" s="52"/>
      <c r="N10" s="52">
        <v>30500.091624999994</v>
      </c>
      <c r="O10" s="52">
        <v>3667.9</v>
      </c>
      <c r="P10" s="52"/>
      <c r="Q10" s="52">
        <v>1836.1983749999999</v>
      </c>
      <c r="R10" s="52">
        <v>833.86</v>
      </c>
      <c r="S10" s="52"/>
      <c r="T10" s="52">
        <v>164856</v>
      </c>
    </row>
    <row r="11" spans="1:20" s="1301" customFormat="1" x14ac:dyDescent="0.25">
      <c r="A11" s="55" t="s">
        <v>832</v>
      </c>
      <c r="B11" s="52">
        <v>10382.300000000001</v>
      </c>
      <c r="C11" s="52"/>
      <c r="D11" s="52"/>
      <c r="E11" s="52"/>
      <c r="F11" s="52"/>
      <c r="G11" s="52"/>
      <c r="H11" s="52"/>
      <c r="I11" s="52"/>
      <c r="J11" s="52">
        <v>10382.300000000001</v>
      </c>
      <c r="K11" s="52"/>
      <c r="L11" s="52"/>
      <c r="M11" s="52"/>
      <c r="N11" s="52"/>
      <c r="O11" s="52"/>
      <c r="P11" s="52"/>
      <c r="Q11" s="52"/>
      <c r="R11" s="52">
        <v>202</v>
      </c>
      <c r="S11" s="52"/>
      <c r="T11" s="52">
        <v>10584.3</v>
      </c>
    </row>
    <row r="12" spans="1:20" s="1301" customFormat="1" x14ac:dyDescent="0.25">
      <c r="A12" s="55" t="s">
        <v>833</v>
      </c>
      <c r="B12" s="52">
        <v>150</v>
      </c>
      <c r="C12" s="52"/>
      <c r="D12" s="52"/>
      <c r="E12" s="52"/>
      <c r="F12" s="52"/>
      <c r="G12" s="52"/>
      <c r="H12" s="52"/>
      <c r="I12" s="52"/>
      <c r="J12" s="52">
        <v>150</v>
      </c>
      <c r="K12" s="52"/>
      <c r="L12" s="52"/>
      <c r="M12" s="52"/>
      <c r="N12" s="52">
        <v>4248.5349999999999</v>
      </c>
      <c r="O12" s="52"/>
      <c r="P12" s="52"/>
      <c r="Q12" s="52"/>
      <c r="R12" s="52">
        <v>0</v>
      </c>
      <c r="S12" s="52"/>
      <c r="T12" s="52">
        <v>4398.5</v>
      </c>
    </row>
    <row r="13" spans="1:20" s="1301" customFormat="1" x14ac:dyDescent="0.25">
      <c r="A13" s="54" t="s">
        <v>1002</v>
      </c>
      <c r="B13" s="52">
        <v>12549.999999999996</v>
      </c>
      <c r="C13" s="52"/>
      <c r="D13" s="52"/>
      <c r="E13" s="52"/>
      <c r="F13" s="52"/>
      <c r="G13" s="52"/>
      <c r="H13" s="52"/>
      <c r="I13" s="52"/>
      <c r="J13" s="52">
        <v>12549.999999999996</v>
      </c>
      <c r="K13" s="52"/>
      <c r="L13" s="52"/>
      <c r="M13" s="52"/>
      <c r="N13" s="52">
        <v>6693.3000000000029</v>
      </c>
      <c r="O13" s="52"/>
      <c r="P13" s="52"/>
      <c r="Q13" s="52"/>
      <c r="R13" s="52"/>
      <c r="S13" s="52">
        <v>0</v>
      </c>
      <c r="T13" s="52">
        <v>19243.3</v>
      </c>
    </row>
    <row r="14" spans="1:20" s="1301" customFormat="1" x14ac:dyDescent="0.25">
      <c r="A14" s="55" t="s">
        <v>1003</v>
      </c>
      <c r="B14" s="52">
        <v>250</v>
      </c>
      <c r="C14" s="52"/>
      <c r="D14" s="52"/>
      <c r="E14" s="52"/>
      <c r="F14" s="52"/>
      <c r="G14" s="52"/>
      <c r="H14" s="52"/>
      <c r="I14" s="52"/>
      <c r="J14" s="52">
        <v>250</v>
      </c>
      <c r="K14" s="52"/>
      <c r="L14" s="52"/>
      <c r="M14" s="52"/>
      <c r="N14" s="52"/>
      <c r="O14" s="52"/>
      <c r="P14" s="52"/>
      <c r="Q14" s="52"/>
      <c r="R14" s="52"/>
      <c r="S14" s="52">
        <v>0</v>
      </c>
      <c r="T14" s="52">
        <v>250</v>
      </c>
    </row>
    <row r="15" spans="1:20" s="1301" customFormat="1" x14ac:dyDescent="0.25">
      <c r="A15" s="55" t="s">
        <v>834</v>
      </c>
      <c r="B15" s="52">
        <v>79484.784</v>
      </c>
      <c r="C15" s="52">
        <v>22445.7</v>
      </c>
      <c r="D15" s="52"/>
      <c r="E15" s="52"/>
      <c r="F15" s="52"/>
      <c r="G15" s="52"/>
      <c r="H15" s="52"/>
      <c r="I15" s="52"/>
      <c r="J15" s="52">
        <v>101930.484</v>
      </c>
      <c r="K15" s="52"/>
      <c r="L15" s="52"/>
      <c r="M15" s="52">
        <v>632.6</v>
      </c>
      <c r="N15" s="52">
        <v>164119.93700000001</v>
      </c>
      <c r="O15" s="52"/>
      <c r="P15" s="52"/>
      <c r="Q15" s="52"/>
      <c r="R15" s="52">
        <v>2427.5</v>
      </c>
      <c r="S15" s="52"/>
      <c r="T15" s="52">
        <v>269110.52100000001</v>
      </c>
    </row>
    <row r="16" spans="1:20" s="1301" customFormat="1" x14ac:dyDescent="0.25">
      <c r="A16" s="55" t="s">
        <v>835</v>
      </c>
      <c r="B16" s="52">
        <v>13334.861999999999</v>
      </c>
      <c r="C16" s="52">
        <v>1943</v>
      </c>
      <c r="D16" s="52"/>
      <c r="E16" s="52"/>
      <c r="F16" s="52"/>
      <c r="G16" s="52"/>
      <c r="H16" s="52"/>
      <c r="I16" s="52"/>
      <c r="J16" s="52">
        <v>15277.861999999999</v>
      </c>
      <c r="K16" s="52"/>
      <c r="L16" s="52"/>
      <c r="M16" s="52"/>
      <c r="N16" s="52">
        <v>0</v>
      </c>
      <c r="O16" s="52"/>
      <c r="P16" s="52"/>
      <c r="Q16" s="52"/>
      <c r="R16" s="52">
        <v>0</v>
      </c>
      <c r="S16" s="52"/>
      <c r="T16" s="52">
        <v>15277.861999999999</v>
      </c>
    </row>
    <row r="17" spans="1:20" s="1301" customFormat="1" x14ac:dyDescent="0.25">
      <c r="A17" s="55" t="s">
        <v>836</v>
      </c>
      <c r="B17" s="52">
        <v>11082.8</v>
      </c>
      <c r="C17" s="52"/>
      <c r="D17" s="52"/>
      <c r="E17" s="52"/>
      <c r="F17" s="52"/>
      <c r="G17" s="52"/>
      <c r="H17" s="52"/>
      <c r="I17" s="52"/>
      <c r="J17" s="52">
        <v>11082.8</v>
      </c>
      <c r="K17" s="52"/>
      <c r="L17" s="52"/>
      <c r="M17" s="52"/>
      <c r="N17" s="52">
        <v>8804.4000000000015</v>
      </c>
      <c r="O17" s="52"/>
      <c r="P17" s="52"/>
      <c r="Q17" s="52"/>
      <c r="R17" s="52">
        <v>0</v>
      </c>
      <c r="S17" s="52"/>
      <c r="T17" s="52">
        <v>19887.2</v>
      </c>
    </row>
    <row r="18" spans="1:20" s="1301" customFormat="1" x14ac:dyDescent="0.25">
      <c r="A18" s="55" t="s">
        <v>837</v>
      </c>
      <c r="B18" s="52">
        <v>17252.400000000001</v>
      </c>
      <c r="C18" s="52">
        <v>500</v>
      </c>
      <c r="D18" s="52"/>
      <c r="E18" s="52"/>
      <c r="F18" s="52"/>
      <c r="G18" s="52"/>
      <c r="H18" s="52"/>
      <c r="I18" s="52"/>
      <c r="J18" s="52">
        <v>17752.400000000001</v>
      </c>
      <c r="K18" s="52"/>
      <c r="L18" s="52"/>
      <c r="M18" s="52"/>
      <c r="N18" s="52">
        <v>0</v>
      </c>
      <c r="O18" s="52"/>
      <c r="P18" s="52"/>
      <c r="Q18" s="52"/>
      <c r="R18" s="52">
        <v>0</v>
      </c>
      <c r="S18" s="52"/>
      <c r="T18" s="52">
        <v>17752.400000000001</v>
      </c>
    </row>
    <row r="19" spans="1:20" s="1301" customFormat="1" x14ac:dyDescent="0.25">
      <c r="A19" s="55" t="s">
        <v>838</v>
      </c>
      <c r="B19" s="52">
        <v>67561.567999999999</v>
      </c>
      <c r="C19" s="52">
        <v>21423</v>
      </c>
      <c r="D19" s="52"/>
      <c r="E19" s="52"/>
      <c r="F19" s="52"/>
      <c r="G19" s="52"/>
      <c r="H19" s="52"/>
      <c r="I19" s="52"/>
      <c r="J19" s="52">
        <v>88984.567999999999</v>
      </c>
      <c r="K19" s="52"/>
      <c r="L19" s="52"/>
      <c r="M19" s="52"/>
      <c r="N19" s="52">
        <v>13527.082785659004</v>
      </c>
      <c r="O19" s="52">
        <v>5849.5</v>
      </c>
      <c r="P19" s="52"/>
      <c r="Q19" s="52"/>
      <c r="R19" s="52">
        <v>0</v>
      </c>
      <c r="S19" s="52"/>
      <c r="T19" s="52">
        <v>108361.150785659</v>
      </c>
    </row>
    <row r="20" spans="1:20" s="1301" customFormat="1" x14ac:dyDescent="0.25">
      <c r="A20" s="55" t="s">
        <v>839</v>
      </c>
      <c r="B20" s="52">
        <v>11843.7</v>
      </c>
      <c r="C20" s="52">
        <v>6973.1</v>
      </c>
      <c r="D20" s="52"/>
      <c r="E20" s="52"/>
      <c r="F20" s="52"/>
      <c r="G20" s="52"/>
      <c r="H20" s="52"/>
      <c r="I20" s="52"/>
      <c r="J20" s="52">
        <v>18816.800000000003</v>
      </c>
      <c r="K20" s="52"/>
      <c r="L20" s="52"/>
      <c r="M20" s="52"/>
      <c r="N20" s="52">
        <v>16539.099999999999</v>
      </c>
      <c r="O20" s="52"/>
      <c r="P20" s="52"/>
      <c r="Q20" s="52"/>
      <c r="R20" s="52">
        <v>0</v>
      </c>
      <c r="S20" s="52"/>
      <c r="T20" s="52">
        <v>35355.9</v>
      </c>
    </row>
    <row r="21" spans="1:20" s="1301" customFormat="1" x14ac:dyDescent="0.25">
      <c r="A21" s="56" t="s">
        <v>840</v>
      </c>
      <c r="B21" s="52">
        <v>23652.2</v>
      </c>
      <c r="C21" s="52"/>
      <c r="D21" s="52"/>
      <c r="E21" s="52"/>
      <c r="F21" s="52"/>
      <c r="G21" s="52"/>
      <c r="H21" s="52"/>
      <c r="I21" s="52"/>
      <c r="J21" s="52">
        <v>23652.2</v>
      </c>
      <c r="K21" s="52"/>
      <c r="L21" s="52"/>
      <c r="M21" s="52"/>
      <c r="N21" s="52">
        <v>10592.344999999998</v>
      </c>
      <c r="O21" s="52"/>
      <c r="P21" s="52"/>
      <c r="Q21" s="52"/>
      <c r="R21" s="52"/>
      <c r="S21" s="52"/>
      <c r="T21" s="52">
        <v>34244.544999999998</v>
      </c>
    </row>
    <row r="22" spans="1:20" s="1301" customFormat="1" x14ac:dyDescent="0.25">
      <c r="A22" s="55" t="s">
        <v>841</v>
      </c>
      <c r="B22" s="52">
        <v>63422.899999999994</v>
      </c>
      <c r="C22" s="52">
        <v>34139.599999999999</v>
      </c>
      <c r="D22" s="52"/>
      <c r="E22" s="52"/>
      <c r="F22" s="52"/>
      <c r="G22" s="52"/>
      <c r="H22" s="52"/>
      <c r="I22" s="52"/>
      <c r="J22" s="52">
        <v>97562.5</v>
      </c>
      <c r="K22" s="52"/>
      <c r="L22" s="52"/>
      <c r="M22" s="52">
        <v>1313.933</v>
      </c>
      <c r="N22" s="52">
        <v>29364.931</v>
      </c>
      <c r="O22" s="52">
        <v>210.577</v>
      </c>
      <c r="P22" s="52"/>
      <c r="Q22" s="52"/>
      <c r="R22" s="52">
        <v>4904.5590000000002</v>
      </c>
      <c r="S22" s="52"/>
      <c r="T22" s="52">
        <v>133356.5</v>
      </c>
    </row>
    <row r="23" spans="1:20" s="1301" customFormat="1" x14ac:dyDescent="0.25">
      <c r="A23" s="55" t="s">
        <v>842</v>
      </c>
      <c r="B23" s="52">
        <v>9633.1</v>
      </c>
      <c r="C23" s="52">
        <v>14611.2</v>
      </c>
      <c r="D23" s="52"/>
      <c r="E23" s="52"/>
      <c r="F23" s="52"/>
      <c r="G23" s="52"/>
      <c r="H23" s="52">
        <v>1459.3</v>
      </c>
      <c r="I23" s="52"/>
      <c r="J23" s="52">
        <v>25703.600000000002</v>
      </c>
      <c r="K23" s="52"/>
      <c r="L23" s="52"/>
      <c r="M23" s="52">
        <v>2926.4450000000002</v>
      </c>
      <c r="N23" s="52">
        <v>3019.4549999999977</v>
      </c>
      <c r="O23" s="52">
        <v>0</v>
      </c>
      <c r="P23" s="52"/>
      <c r="Q23" s="52"/>
      <c r="R23" s="52"/>
      <c r="S23" s="52"/>
      <c r="T23" s="52">
        <v>31649.5</v>
      </c>
    </row>
    <row r="24" spans="1:20" s="1301" customFormat="1" x14ac:dyDescent="0.25">
      <c r="A24" s="56" t="s">
        <v>843</v>
      </c>
      <c r="B24" s="52">
        <v>16500</v>
      </c>
      <c r="C24" s="52"/>
      <c r="D24" s="52"/>
      <c r="E24" s="52"/>
      <c r="F24" s="52"/>
      <c r="G24" s="52"/>
      <c r="H24" s="52"/>
      <c r="I24" s="52"/>
      <c r="J24" s="52">
        <v>16500</v>
      </c>
      <c r="K24" s="52"/>
      <c r="L24" s="52"/>
      <c r="M24" s="52"/>
      <c r="N24" s="52">
        <v>0</v>
      </c>
      <c r="O24" s="52"/>
      <c r="P24" s="52">
        <v>7311.06</v>
      </c>
      <c r="Q24" s="52"/>
      <c r="R24" s="52">
        <v>5837.2399999999989</v>
      </c>
      <c r="S24" s="52"/>
      <c r="T24" s="52">
        <v>29648.3</v>
      </c>
    </row>
    <row r="25" spans="1:20" s="1301" customFormat="1" x14ac:dyDescent="0.25">
      <c r="A25" s="56" t="s">
        <v>844</v>
      </c>
      <c r="B25" s="52">
        <v>7171</v>
      </c>
      <c r="C25" s="52"/>
      <c r="D25" s="52"/>
      <c r="E25" s="52">
        <v>40516</v>
      </c>
      <c r="F25" s="52"/>
      <c r="G25" s="52"/>
      <c r="H25" s="52"/>
      <c r="I25" s="52"/>
      <c r="J25" s="52">
        <v>47687</v>
      </c>
      <c r="K25" s="52"/>
      <c r="L25" s="52"/>
      <c r="M25" s="52"/>
      <c r="N25" s="52">
        <v>13988.400000000001</v>
      </c>
      <c r="O25" s="52"/>
      <c r="P25" s="52"/>
      <c r="Q25" s="52"/>
      <c r="R25" s="52">
        <v>0</v>
      </c>
      <c r="S25" s="52"/>
      <c r="T25" s="57">
        <v>61675.4</v>
      </c>
    </row>
    <row r="26" spans="1:20" s="1301" customFormat="1" x14ac:dyDescent="0.25">
      <c r="A26" s="55" t="s">
        <v>845</v>
      </c>
      <c r="B26" s="52"/>
      <c r="C26" s="52"/>
      <c r="D26" s="52"/>
      <c r="E26" s="52"/>
      <c r="F26" s="52"/>
      <c r="G26" s="52"/>
      <c r="H26" s="52"/>
      <c r="I26" s="52"/>
      <c r="J26" s="52">
        <v>0</v>
      </c>
      <c r="K26" s="52"/>
      <c r="L26" s="52"/>
      <c r="M26" s="52"/>
      <c r="N26" s="52">
        <v>0</v>
      </c>
      <c r="O26" s="52"/>
      <c r="P26" s="52"/>
      <c r="Q26" s="52">
        <v>161546.70000000001</v>
      </c>
      <c r="R26" s="52"/>
      <c r="S26" s="52"/>
      <c r="T26" s="52">
        <v>161546.70000000001</v>
      </c>
    </row>
    <row r="27" spans="1:20" s="1301" customFormat="1" x14ac:dyDescent="0.25">
      <c r="A27" s="55" t="s">
        <v>846</v>
      </c>
      <c r="B27" s="52"/>
      <c r="C27" s="52"/>
      <c r="D27" s="52"/>
      <c r="E27" s="52"/>
      <c r="F27" s="52"/>
      <c r="G27" s="52"/>
      <c r="H27" s="52"/>
      <c r="I27" s="52"/>
      <c r="J27" s="52">
        <v>0</v>
      </c>
      <c r="K27" s="52"/>
      <c r="L27" s="52"/>
      <c r="M27" s="52"/>
      <c r="N27" s="52">
        <v>0</v>
      </c>
      <c r="O27" s="52"/>
      <c r="P27" s="52"/>
      <c r="Q27" s="52">
        <v>27461.200000000001</v>
      </c>
      <c r="R27" s="52"/>
      <c r="S27" s="52"/>
      <c r="T27" s="52">
        <v>27461.200000000001</v>
      </c>
    </row>
    <row r="28" spans="1:20" s="1301" customFormat="1" x14ac:dyDescent="0.25">
      <c r="A28" s="58" t="s">
        <v>847</v>
      </c>
      <c r="B28" s="52"/>
      <c r="C28" s="52"/>
      <c r="D28" s="52"/>
      <c r="E28" s="52"/>
      <c r="F28" s="52"/>
      <c r="G28" s="52"/>
      <c r="H28" s="52"/>
      <c r="I28" s="52"/>
      <c r="J28" s="52">
        <v>0</v>
      </c>
      <c r="K28" s="52"/>
      <c r="L28" s="52"/>
      <c r="M28" s="52"/>
      <c r="N28" s="52">
        <v>0</v>
      </c>
      <c r="O28" s="52"/>
      <c r="P28" s="52"/>
      <c r="Q28" s="52">
        <v>3857.2999999999997</v>
      </c>
      <c r="R28" s="52"/>
      <c r="S28" s="52"/>
      <c r="T28" s="52">
        <v>3857.2999999999997</v>
      </c>
    </row>
    <row r="29" spans="1:20" s="1301" customFormat="1" x14ac:dyDescent="0.25">
      <c r="A29" s="49" t="s">
        <v>848</v>
      </c>
      <c r="B29" s="52">
        <v>21663.3</v>
      </c>
      <c r="C29" s="52"/>
      <c r="D29" s="52"/>
      <c r="E29" s="52"/>
      <c r="F29" s="52"/>
      <c r="G29" s="52"/>
      <c r="H29" s="52"/>
      <c r="I29" s="52"/>
      <c r="J29" s="52">
        <v>21663.3</v>
      </c>
      <c r="K29" s="52"/>
      <c r="L29" s="52"/>
      <c r="M29" s="52"/>
      <c r="N29" s="52">
        <v>5481.5999999999985</v>
      </c>
      <c r="O29" s="52">
        <v>750</v>
      </c>
      <c r="P29" s="52"/>
      <c r="Q29" s="52"/>
      <c r="R29" s="52"/>
      <c r="S29" s="52"/>
      <c r="T29" s="52">
        <v>27894.899999999998</v>
      </c>
    </row>
    <row r="30" spans="1:20" s="1301" customFormat="1" x14ac:dyDescent="0.25">
      <c r="A30" s="49"/>
      <c r="B30" s="52"/>
      <c r="C30" s="52"/>
      <c r="D30" s="52"/>
      <c r="E30" s="52"/>
      <c r="F30" s="52"/>
      <c r="G30" s="52"/>
      <c r="H30" s="52"/>
      <c r="I30" s="52"/>
      <c r="J30" s="52"/>
      <c r="K30" s="52"/>
      <c r="L30" s="52"/>
      <c r="M30" s="52"/>
      <c r="N30" s="52"/>
      <c r="O30" s="52"/>
      <c r="P30" s="52"/>
      <c r="Q30" s="52"/>
      <c r="R30" s="52"/>
      <c r="S30" s="52"/>
      <c r="T30" s="52"/>
    </row>
    <row r="31" spans="1:20" s="1301" customFormat="1" ht="15.75" thickBot="1" x14ac:dyDescent="0.3">
      <c r="A31" s="49" t="s">
        <v>849</v>
      </c>
      <c r="B31" s="237">
        <v>537297.41400000011</v>
      </c>
      <c r="C31" s="237">
        <v>161082.15000000002</v>
      </c>
      <c r="D31" s="237">
        <v>1021.6999999999999</v>
      </c>
      <c r="E31" s="237">
        <v>40516</v>
      </c>
      <c r="F31" s="237">
        <v>0</v>
      </c>
      <c r="G31" s="237">
        <v>208</v>
      </c>
      <c r="H31" s="237">
        <v>1459.3</v>
      </c>
      <c r="I31" s="237">
        <v>0</v>
      </c>
      <c r="J31" s="237">
        <v>741584.56400000001</v>
      </c>
      <c r="K31" s="237"/>
      <c r="L31" s="237">
        <v>5829</v>
      </c>
      <c r="M31" s="237">
        <v>6182.4380000000001</v>
      </c>
      <c r="N31" s="237">
        <v>335231.45733815897</v>
      </c>
      <c r="O31" s="237">
        <v>15014.226999999999</v>
      </c>
      <c r="P31" s="237">
        <v>7311.06</v>
      </c>
      <c r="Q31" s="237">
        <v>196329.80844750002</v>
      </c>
      <c r="R31" s="237">
        <v>18654.159</v>
      </c>
      <c r="S31" s="237"/>
      <c r="T31" s="237">
        <v>1326136.7</v>
      </c>
    </row>
    <row r="32" spans="1:20" s="1301" customFormat="1" ht="15.75" thickTop="1" x14ac:dyDescent="0.25">
      <c r="A32" s="44"/>
      <c r="B32" s="44"/>
      <c r="C32" s="44"/>
      <c r="D32" s="44"/>
      <c r="E32" s="44"/>
      <c r="F32" s="44"/>
      <c r="G32" s="44"/>
      <c r="H32" s="44"/>
      <c r="I32" s="44"/>
      <c r="J32" s="44"/>
      <c r="K32" s="44"/>
      <c r="L32" s="44"/>
      <c r="M32" s="44"/>
      <c r="N32" s="44"/>
      <c r="O32" s="44"/>
      <c r="P32" s="44"/>
      <c r="Q32" s="44"/>
      <c r="R32" s="44"/>
    </row>
    <row r="33" spans="1:20" s="1301" customFormat="1" hidden="1" x14ac:dyDescent="0.25">
      <c r="A33" s="2535" t="s">
        <v>1041</v>
      </c>
      <c r="B33" s="2536"/>
      <c r="C33" s="2536"/>
      <c r="D33" s="2536"/>
      <c r="E33" s="2536"/>
      <c r="F33" s="2536"/>
      <c r="G33" s="2536"/>
      <c r="H33" s="2536"/>
      <c r="I33" s="2536"/>
      <c r="J33" s="2536"/>
      <c r="K33" s="2536"/>
      <c r="L33" s="2536"/>
      <c r="M33" s="2536"/>
      <c r="N33" s="2536"/>
      <c r="O33" s="2536"/>
      <c r="P33" s="2536"/>
      <c r="Q33" s="2536"/>
      <c r="R33" s="2536"/>
      <c r="S33" s="2536"/>
      <c r="T33" s="2536"/>
    </row>
    <row r="34" spans="1:20" s="1301" customFormat="1" hidden="1" x14ac:dyDescent="0.25">
      <c r="A34" s="2535"/>
      <c r="B34" s="2536"/>
      <c r="C34" s="2536"/>
      <c r="D34" s="2536"/>
      <c r="E34" s="2536"/>
      <c r="F34" s="2536"/>
      <c r="G34" s="2536"/>
      <c r="H34" s="2536"/>
      <c r="I34" s="2536"/>
      <c r="J34" s="2536"/>
      <c r="K34" s="2536"/>
      <c r="L34" s="2536"/>
      <c r="M34" s="2536"/>
      <c r="N34" s="2536"/>
      <c r="O34" s="2536"/>
      <c r="P34" s="2536"/>
      <c r="Q34" s="2536"/>
      <c r="R34" s="2536"/>
      <c r="S34" s="2536"/>
      <c r="T34" s="2536"/>
    </row>
    <row r="35" spans="1:20" ht="9" hidden="1" customHeight="1" x14ac:dyDescent="0.3">
      <c r="A35" s="1911"/>
      <c r="B35" s="1911"/>
      <c r="C35" s="1911"/>
      <c r="D35" s="1911"/>
      <c r="E35" s="1949"/>
      <c r="F35" s="1949"/>
      <c r="G35" s="1949"/>
      <c r="H35" s="1949"/>
      <c r="I35" s="1949"/>
      <c r="J35" s="1949"/>
      <c r="K35" s="1949"/>
      <c r="L35" s="1949"/>
      <c r="M35" s="1949"/>
      <c r="N35" s="1949"/>
      <c r="O35" s="1949"/>
      <c r="P35" s="1911"/>
      <c r="Q35" s="1911"/>
      <c r="R35" s="1911"/>
      <c r="S35" s="1911"/>
      <c r="T35" s="1911"/>
    </row>
    <row r="36" spans="1:20" s="1301" customFormat="1" ht="15" hidden="1" customHeight="1" x14ac:dyDescent="0.35">
      <c r="A36" s="47"/>
      <c r="B36" s="2551" t="s">
        <v>806</v>
      </c>
      <c r="C36" s="2552"/>
      <c r="D36" s="2552"/>
      <c r="E36" s="2552"/>
      <c r="F36" s="2552"/>
      <c r="G36" s="2552"/>
      <c r="H36" s="2552"/>
      <c r="I36" s="2552"/>
      <c r="J36" s="2553"/>
      <c r="K36" s="48"/>
      <c r="L36" s="2554" t="s">
        <v>807</v>
      </c>
      <c r="M36" s="2555"/>
      <c r="N36" s="2555"/>
      <c r="O36" s="2555"/>
      <c r="P36" s="2555"/>
      <c r="Q36" s="2555"/>
      <c r="R36" s="2556"/>
      <c r="S36" s="49"/>
      <c r="T36" s="1470" t="s">
        <v>808</v>
      </c>
    </row>
    <row r="37" spans="1:20" s="1301" customFormat="1" ht="15.75" hidden="1" customHeight="1" x14ac:dyDescent="0.25">
      <c r="A37" s="50"/>
      <c r="B37" s="50" t="s">
        <v>809</v>
      </c>
      <c r="C37" s="50" t="s">
        <v>810</v>
      </c>
      <c r="D37" s="50" t="s">
        <v>811</v>
      </c>
      <c r="E37" s="50" t="s">
        <v>812</v>
      </c>
      <c r="F37" s="50" t="s">
        <v>813</v>
      </c>
      <c r="G37" s="50" t="s">
        <v>814</v>
      </c>
      <c r="H37" s="50" t="s">
        <v>815</v>
      </c>
      <c r="I37" s="50" t="s">
        <v>816</v>
      </c>
      <c r="J37" s="50" t="s">
        <v>817</v>
      </c>
      <c r="K37" s="50"/>
      <c r="L37" s="50" t="s">
        <v>818</v>
      </c>
      <c r="M37" s="50" t="s">
        <v>819</v>
      </c>
      <c r="N37" s="50" t="s">
        <v>820</v>
      </c>
      <c r="O37" s="50" t="s">
        <v>821</v>
      </c>
      <c r="P37" s="50" t="s">
        <v>822</v>
      </c>
      <c r="Q37" s="50" t="s">
        <v>823</v>
      </c>
      <c r="R37" s="50" t="s">
        <v>291</v>
      </c>
      <c r="S37" s="533"/>
      <c r="T37" s="533" t="s">
        <v>824</v>
      </c>
    </row>
    <row r="38" spans="1:20" s="1612" customFormat="1" hidden="1" x14ac:dyDescent="0.25">
      <c r="A38" s="50"/>
      <c r="B38" s="50"/>
      <c r="C38" s="50"/>
      <c r="D38" s="50"/>
      <c r="E38" s="50"/>
      <c r="F38" s="50"/>
      <c r="G38" s="50"/>
      <c r="H38" s="50"/>
      <c r="I38" s="50"/>
      <c r="J38" s="51"/>
      <c r="K38" s="50"/>
      <c r="L38" s="50"/>
      <c r="M38" s="50"/>
      <c r="N38" s="50"/>
      <c r="O38" s="50"/>
      <c r="P38" s="50"/>
      <c r="Q38" s="50"/>
      <c r="R38" s="50"/>
      <c r="S38" s="50"/>
      <c r="T38" s="51"/>
    </row>
    <row r="39" spans="1:20" s="1301" customFormat="1" hidden="1" x14ac:dyDescent="0.25">
      <c r="A39" s="1947" t="s">
        <v>825</v>
      </c>
      <c r="B39" s="52">
        <v>1515.5</v>
      </c>
      <c r="C39" s="52">
        <v>579</v>
      </c>
      <c r="D39" s="52">
        <v>10</v>
      </c>
      <c r="E39" s="52">
        <v>0</v>
      </c>
      <c r="F39" s="52">
        <v>0</v>
      </c>
      <c r="G39" s="52">
        <v>0</v>
      </c>
      <c r="H39" s="52"/>
      <c r="I39" s="52">
        <v>0</v>
      </c>
      <c r="J39" s="52">
        <v>2104.5</v>
      </c>
      <c r="K39" s="50"/>
      <c r="L39" s="52">
        <v>12.143539282051202</v>
      </c>
      <c r="M39" s="52">
        <v>12.317682850052975</v>
      </c>
      <c r="N39" s="52">
        <v>1048.6204417367228</v>
      </c>
      <c r="O39" s="52">
        <v>26.763749292771692</v>
      </c>
      <c r="P39" s="52">
        <v>13.754586838401185</v>
      </c>
      <c r="Q39" s="52">
        <v>65</v>
      </c>
      <c r="R39" s="52">
        <v>0</v>
      </c>
      <c r="S39" s="50"/>
      <c r="T39" s="52">
        <v>3283.1</v>
      </c>
    </row>
    <row r="40" spans="1:20" s="1301" customFormat="1" ht="56.1" hidden="1" customHeight="1" x14ac:dyDescent="0.25">
      <c r="A40" s="1947"/>
      <c r="B40" s="52"/>
      <c r="C40" s="52"/>
      <c r="D40" s="52"/>
      <c r="E40" s="52"/>
      <c r="F40" s="52"/>
      <c r="G40" s="52"/>
      <c r="H40" s="52"/>
      <c r="I40" s="52"/>
      <c r="J40" s="52"/>
      <c r="K40" s="50"/>
      <c r="L40" s="52"/>
      <c r="M40" s="52"/>
      <c r="N40" s="52"/>
      <c r="O40" s="52"/>
      <c r="P40" s="52"/>
      <c r="Q40" s="52"/>
      <c r="R40" s="52"/>
      <c r="S40" s="50"/>
      <c r="T40" s="52"/>
    </row>
    <row r="41" spans="1:20" s="1301" customFormat="1" hidden="1" x14ac:dyDescent="0.25">
      <c r="A41" s="54" t="s">
        <v>826</v>
      </c>
      <c r="B41" s="52">
        <v>73997.800000000017</v>
      </c>
      <c r="C41" s="52">
        <v>25430.7</v>
      </c>
      <c r="D41" s="52">
        <v>1021.6999999999999</v>
      </c>
      <c r="E41" s="52"/>
      <c r="F41" s="52"/>
      <c r="G41" s="52"/>
      <c r="H41" s="52"/>
      <c r="I41" s="52"/>
      <c r="J41" s="52">
        <v>100450.20000000001</v>
      </c>
      <c r="K41" s="52"/>
      <c r="L41" s="52">
        <v>1599.6</v>
      </c>
      <c r="M41" s="52">
        <v>1309.4584</v>
      </c>
      <c r="N41" s="52">
        <v>36777.841599999992</v>
      </c>
      <c r="O41" s="52">
        <v>3910.8</v>
      </c>
      <c r="P41" s="52"/>
      <c r="Q41" s="52">
        <v>1560.3</v>
      </c>
      <c r="R41" s="52">
        <v>4117</v>
      </c>
      <c r="S41" s="52"/>
      <c r="T41" s="52">
        <v>149725.20000000001</v>
      </c>
    </row>
    <row r="42" spans="1:20" s="1301" customFormat="1" hidden="1" x14ac:dyDescent="0.25">
      <c r="A42" s="54" t="s">
        <v>827</v>
      </c>
      <c r="B42" s="52">
        <v>72619.3</v>
      </c>
      <c r="C42" s="52">
        <v>33615.85</v>
      </c>
      <c r="D42" s="52"/>
      <c r="E42" s="52"/>
      <c r="F42" s="52"/>
      <c r="G42" s="52">
        <v>208</v>
      </c>
      <c r="H42" s="52"/>
      <c r="I42" s="52"/>
      <c r="J42" s="52">
        <v>106443.15</v>
      </c>
      <c r="K42" s="52"/>
      <c r="L42" s="52">
        <v>4855.13</v>
      </c>
      <c r="M42" s="52"/>
      <c r="N42" s="52">
        <v>31155.259999999984</v>
      </c>
      <c r="O42" s="52">
        <v>3665.2</v>
      </c>
      <c r="P42" s="52"/>
      <c r="Q42" s="52">
        <v>1430.2</v>
      </c>
      <c r="R42" s="52">
        <v>533.86</v>
      </c>
      <c r="S42" s="52"/>
      <c r="T42" s="52">
        <v>148082.79999999999</v>
      </c>
    </row>
    <row r="43" spans="1:20" s="1301" customFormat="1" hidden="1" x14ac:dyDescent="0.25">
      <c r="A43" s="55" t="s">
        <v>832</v>
      </c>
      <c r="B43" s="52">
        <v>10382.300000000001</v>
      </c>
      <c r="C43" s="52"/>
      <c r="D43" s="52"/>
      <c r="E43" s="52"/>
      <c r="F43" s="52"/>
      <c r="G43" s="52"/>
      <c r="H43" s="52"/>
      <c r="I43" s="52"/>
      <c r="J43" s="52">
        <v>10382.300000000001</v>
      </c>
      <c r="K43" s="52"/>
      <c r="L43" s="52"/>
      <c r="M43" s="52"/>
      <c r="N43" s="52"/>
      <c r="O43" s="52"/>
      <c r="P43" s="52"/>
      <c r="Q43" s="52"/>
      <c r="R43" s="52">
        <v>202</v>
      </c>
      <c r="S43" s="52"/>
      <c r="T43" s="52">
        <v>10584.3</v>
      </c>
    </row>
    <row r="44" spans="1:20" s="1301" customFormat="1" hidden="1" x14ac:dyDescent="0.25">
      <c r="A44" s="55" t="s">
        <v>833</v>
      </c>
      <c r="B44" s="52">
        <v>150</v>
      </c>
      <c r="C44" s="52"/>
      <c r="D44" s="52"/>
      <c r="E44" s="52"/>
      <c r="F44" s="52"/>
      <c r="G44" s="52"/>
      <c r="H44" s="52"/>
      <c r="I44" s="52"/>
      <c r="J44" s="52">
        <v>150</v>
      </c>
      <c r="K44" s="52"/>
      <c r="L44" s="52"/>
      <c r="M44" s="52"/>
      <c r="N44" s="52">
        <v>9000</v>
      </c>
      <c r="O44" s="52"/>
      <c r="P44" s="52"/>
      <c r="Q44" s="52"/>
      <c r="R44" s="52">
        <v>0</v>
      </c>
      <c r="S44" s="52"/>
      <c r="T44" s="52">
        <v>9150</v>
      </c>
    </row>
    <row r="45" spans="1:20" s="1301" customFormat="1" hidden="1" x14ac:dyDescent="0.25">
      <c r="A45" s="54" t="s">
        <v>1002</v>
      </c>
      <c r="B45" s="52">
        <v>12549.999999999996</v>
      </c>
      <c r="C45" s="52"/>
      <c r="D45" s="52"/>
      <c r="E45" s="52"/>
      <c r="F45" s="52"/>
      <c r="G45" s="52"/>
      <c r="H45" s="52"/>
      <c r="I45" s="52"/>
      <c r="J45" s="52">
        <v>12549.999999999996</v>
      </c>
      <c r="K45" s="52"/>
      <c r="L45" s="52"/>
      <c r="M45" s="52"/>
      <c r="N45" s="52">
        <v>6693.3000000000029</v>
      </c>
      <c r="O45" s="52"/>
      <c r="P45" s="52"/>
      <c r="Q45" s="52"/>
      <c r="R45" s="52"/>
      <c r="S45" s="52">
        <v>0</v>
      </c>
      <c r="T45" s="52">
        <v>19243.3</v>
      </c>
    </row>
    <row r="46" spans="1:20" s="1301" customFormat="1" hidden="1" x14ac:dyDescent="0.25">
      <c r="A46" s="55" t="s">
        <v>1003</v>
      </c>
      <c r="B46" s="52">
        <v>4000</v>
      </c>
      <c r="C46" s="52"/>
      <c r="D46" s="52"/>
      <c r="E46" s="52"/>
      <c r="F46" s="52"/>
      <c r="G46" s="52"/>
      <c r="H46" s="52"/>
      <c r="I46" s="52"/>
      <c r="J46" s="52">
        <v>4000</v>
      </c>
      <c r="K46" s="52"/>
      <c r="L46" s="52"/>
      <c r="M46" s="52"/>
      <c r="N46" s="52"/>
      <c r="O46" s="52"/>
      <c r="P46" s="52"/>
      <c r="Q46" s="52"/>
      <c r="R46" s="52"/>
      <c r="S46" s="52">
        <v>0</v>
      </c>
      <c r="T46" s="52">
        <v>4000</v>
      </c>
    </row>
    <row r="47" spans="1:20" s="1301" customFormat="1" hidden="1" x14ac:dyDescent="0.25">
      <c r="A47" s="55" t="s">
        <v>834</v>
      </c>
      <c r="B47" s="52">
        <v>88135.055000000008</v>
      </c>
      <c r="C47" s="52">
        <v>22445.7</v>
      </c>
      <c r="D47" s="52"/>
      <c r="E47" s="52"/>
      <c r="F47" s="52"/>
      <c r="G47" s="52"/>
      <c r="H47" s="52"/>
      <c r="I47" s="52"/>
      <c r="J47" s="52">
        <v>110580.755</v>
      </c>
      <c r="K47" s="52"/>
      <c r="L47" s="52"/>
      <c r="M47" s="52">
        <v>632.6</v>
      </c>
      <c r="N47" s="52">
        <v>181282.64499999999</v>
      </c>
      <c r="O47" s="52"/>
      <c r="P47" s="52"/>
      <c r="Q47" s="52"/>
      <c r="R47" s="52">
        <v>2427.5</v>
      </c>
      <c r="S47" s="52"/>
      <c r="T47" s="52">
        <v>294923.5</v>
      </c>
    </row>
    <row r="48" spans="1:20" s="1301" customFormat="1" hidden="1" x14ac:dyDescent="0.25">
      <c r="A48" s="55" t="s">
        <v>835</v>
      </c>
      <c r="B48" s="52">
        <v>12207.645</v>
      </c>
      <c r="C48" s="52">
        <v>1943</v>
      </c>
      <c r="D48" s="52"/>
      <c r="E48" s="52"/>
      <c r="F48" s="52"/>
      <c r="G48" s="52"/>
      <c r="H48" s="52"/>
      <c r="I48" s="52"/>
      <c r="J48" s="52">
        <v>14150.645</v>
      </c>
      <c r="K48" s="52"/>
      <c r="L48" s="52"/>
      <c r="M48" s="52"/>
      <c r="N48" s="52">
        <v>0</v>
      </c>
      <c r="O48" s="52"/>
      <c r="P48" s="52"/>
      <c r="Q48" s="52"/>
      <c r="R48" s="52">
        <v>0</v>
      </c>
      <c r="S48" s="52"/>
      <c r="T48" s="52">
        <v>14150.645</v>
      </c>
    </row>
    <row r="49" spans="1:20" s="1301" customFormat="1" hidden="1" x14ac:dyDescent="0.25">
      <c r="A49" s="55" t="s">
        <v>836</v>
      </c>
      <c r="B49" s="52">
        <v>17749.5</v>
      </c>
      <c r="C49" s="52"/>
      <c r="D49" s="52"/>
      <c r="E49" s="52"/>
      <c r="F49" s="52"/>
      <c r="G49" s="52"/>
      <c r="H49" s="52"/>
      <c r="I49" s="52"/>
      <c r="J49" s="52">
        <v>17749.5</v>
      </c>
      <c r="K49" s="52"/>
      <c r="L49" s="52"/>
      <c r="M49" s="52"/>
      <c r="N49" s="52">
        <v>8804.4000000000015</v>
      </c>
      <c r="O49" s="52"/>
      <c r="P49" s="52"/>
      <c r="Q49" s="52"/>
      <c r="R49" s="52">
        <v>0</v>
      </c>
      <c r="S49" s="52"/>
      <c r="T49" s="52">
        <v>26553.9</v>
      </c>
    </row>
    <row r="50" spans="1:20" s="1301" customFormat="1" hidden="1" x14ac:dyDescent="0.25">
      <c r="A50" s="55" t="s">
        <v>837</v>
      </c>
      <c r="B50" s="52">
        <v>17252.400000000001</v>
      </c>
      <c r="C50" s="52">
        <v>500</v>
      </c>
      <c r="D50" s="52"/>
      <c r="E50" s="52"/>
      <c r="F50" s="52"/>
      <c r="G50" s="52"/>
      <c r="H50" s="52"/>
      <c r="I50" s="52"/>
      <c r="J50" s="52">
        <v>17752.400000000001</v>
      </c>
      <c r="K50" s="52"/>
      <c r="L50" s="52"/>
      <c r="M50" s="52"/>
      <c r="N50" s="52">
        <v>0</v>
      </c>
      <c r="O50" s="52"/>
      <c r="P50" s="52"/>
      <c r="Q50" s="52"/>
      <c r="R50" s="52">
        <v>0</v>
      </c>
      <c r="S50" s="52"/>
      <c r="T50" s="52">
        <v>17752.400000000001</v>
      </c>
    </row>
    <row r="51" spans="1:20" s="1301" customFormat="1" hidden="1" x14ac:dyDescent="0.25">
      <c r="A51" s="55" t="s">
        <v>838</v>
      </c>
      <c r="B51" s="52">
        <v>68755.199999999997</v>
      </c>
      <c r="C51" s="52">
        <v>21423</v>
      </c>
      <c r="D51" s="52"/>
      <c r="E51" s="52"/>
      <c r="F51" s="52"/>
      <c r="G51" s="52"/>
      <c r="H51" s="52"/>
      <c r="I51" s="52"/>
      <c r="J51" s="52">
        <v>90178.2</v>
      </c>
      <c r="K51" s="52"/>
      <c r="L51" s="52"/>
      <c r="M51" s="52"/>
      <c r="N51" s="52">
        <v>34801.199999999997</v>
      </c>
      <c r="O51" s="52">
        <v>5849.5</v>
      </c>
      <c r="P51" s="52"/>
      <c r="Q51" s="52"/>
      <c r="R51" s="52">
        <v>0</v>
      </c>
      <c r="S51" s="52"/>
      <c r="T51" s="52">
        <v>130828.9</v>
      </c>
    </row>
    <row r="52" spans="1:20" s="1301" customFormat="1" hidden="1" x14ac:dyDescent="0.25">
      <c r="A52" s="55" t="s">
        <v>839</v>
      </c>
      <c r="B52" s="52">
        <v>11843.7</v>
      </c>
      <c r="C52" s="52">
        <v>6973.1</v>
      </c>
      <c r="D52" s="52"/>
      <c r="E52" s="52"/>
      <c r="F52" s="52"/>
      <c r="G52" s="52"/>
      <c r="H52" s="52"/>
      <c r="I52" s="52"/>
      <c r="J52" s="52">
        <v>18816.800000000003</v>
      </c>
      <c r="K52" s="52"/>
      <c r="L52" s="52"/>
      <c r="M52" s="52"/>
      <c r="N52" s="52">
        <v>21703.5</v>
      </c>
      <c r="O52" s="52"/>
      <c r="P52" s="52"/>
      <c r="Q52" s="52"/>
      <c r="R52" s="52">
        <v>0</v>
      </c>
      <c r="S52" s="52"/>
      <c r="T52" s="52">
        <v>40520.300000000003</v>
      </c>
    </row>
    <row r="53" spans="1:20" s="1301" customFormat="1" hidden="1" x14ac:dyDescent="0.25">
      <c r="A53" s="56" t="s">
        <v>840</v>
      </c>
      <c r="B53" s="52">
        <v>23652.2</v>
      </c>
      <c r="C53" s="52"/>
      <c r="D53" s="52"/>
      <c r="E53" s="52"/>
      <c r="F53" s="52"/>
      <c r="G53" s="52"/>
      <c r="H53" s="52"/>
      <c r="I53" s="52"/>
      <c r="J53" s="52">
        <v>23652.2</v>
      </c>
      <c r="K53" s="52"/>
      <c r="L53" s="52"/>
      <c r="M53" s="52"/>
      <c r="N53" s="52">
        <v>12401.399999999998</v>
      </c>
      <c r="O53" s="52"/>
      <c r="P53" s="52"/>
      <c r="Q53" s="52"/>
      <c r="R53" s="52">
        <v>700</v>
      </c>
      <c r="S53" s="52"/>
      <c r="T53" s="52">
        <v>36753.599999999999</v>
      </c>
    </row>
    <row r="54" spans="1:20" s="1301" customFormat="1" hidden="1" x14ac:dyDescent="0.25">
      <c r="A54" s="55" t="s">
        <v>841</v>
      </c>
      <c r="B54" s="52">
        <v>67221</v>
      </c>
      <c r="C54" s="52">
        <v>34139.599999999999</v>
      </c>
      <c r="D54" s="52"/>
      <c r="E54" s="52"/>
      <c r="F54" s="52"/>
      <c r="G54" s="52"/>
      <c r="H54" s="52"/>
      <c r="I54" s="52"/>
      <c r="J54" s="52">
        <v>101360.6</v>
      </c>
      <c r="K54" s="52"/>
      <c r="L54" s="52"/>
      <c r="M54" s="52">
        <v>676.86</v>
      </c>
      <c r="N54" s="52">
        <v>31798.939999999988</v>
      </c>
      <c r="O54" s="52">
        <v>218.2</v>
      </c>
      <c r="P54" s="52"/>
      <c r="Q54" s="52"/>
      <c r="R54" s="52">
        <v>3100</v>
      </c>
      <c r="S54" s="52"/>
      <c r="T54" s="52">
        <v>137154.6</v>
      </c>
    </row>
    <row r="55" spans="1:20" s="1301" customFormat="1" hidden="1" x14ac:dyDescent="0.25">
      <c r="A55" s="55" t="s">
        <v>842</v>
      </c>
      <c r="B55" s="52">
        <v>9000.1</v>
      </c>
      <c r="C55" s="52">
        <v>14611.2</v>
      </c>
      <c r="D55" s="52"/>
      <c r="E55" s="52"/>
      <c r="F55" s="52"/>
      <c r="G55" s="52"/>
      <c r="H55" s="52">
        <v>1459.3</v>
      </c>
      <c r="I55" s="52"/>
      <c r="J55" s="52">
        <v>25070.600000000002</v>
      </c>
      <c r="K55" s="52"/>
      <c r="L55" s="52"/>
      <c r="M55" s="52">
        <v>3928.3751999999999</v>
      </c>
      <c r="N55" s="52">
        <v>1938.0247999999979</v>
      </c>
      <c r="O55" s="52">
        <v>79.5</v>
      </c>
      <c r="P55" s="52"/>
      <c r="Q55" s="52"/>
      <c r="R55" s="52"/>
      <c r="S55" s="52"/>
      <c r="T55" s="52">
        <v>31016.5</v>
      </c>
    </row>
    <row r="56" spans="1:20" s="1301" customFormat="1" hidden="1" x14ac:dyDescent="0.25">
      <c r="A56" s="56" t="s">
        <v>843</v>
      </c>
      <c r="B56" s="52">
        <v>16500</v>
      </c>
      <c r="C56" s="52"/>
      <c r="D56" s="52"/>
      <c r="E56" s="52"/>
      <c r="F56" s="52"/>
      <c r="G56" s="52"/>
      <c r="H56" s="52"/>
      <c r="I56" s="52"/>
      <c r="J56" s="52">
        <v>16500</v>
      </c>
      <c r="K56" s="52"/>
      <c r="L56" s="52"/>
      <c r="M56" s="52"/>
      <c r="N56" s="52">
        <v>0</v>
      </c>
      <c r="O56" s="52"/>
      <c r="P56" s="52">
        <v>7311.06</v>
      </c>
      <c r="Q56" s="52"/>
      <c r="R56" s="52">
        <v>5837.2399999999989</v>
      </c>
      <c r="S56" s="52"/>
      <c r="T56" s="52">
        <v>29648.3</v>
      </c>
    </row>
    <row r="57" spans="1:20" s="1301" customFormat="1" hidden="1" x14ac:dyDescent="0.25">
      <c r="A57" s="56" t="s">
        <v>844</v>
      </c>
      <c r="B57" s="52">
        <v>7171</v>
      </c>
      <c r="C57" s="52"/>
      <c r="D57" s="52"/>
      <c r="E57" s="52">
        <v>40516</v>
      </c>
      <c r="F57" s="52"/>
      <c r="G57" s="52"/>
      <c r="H57" s="52"/>
      <c r="I57" s="52"/>
      <c r="J57" s="52">
        <v>47687</v>
      </c>
      <c r="K57" s="52"/>
      <c r="L57" s="52"/>
      <c r="M57" s="52"/>
      <c r="N57" s="52">
        <v>13988.400000000001</v>
      </c>
      <c r="O57" s="52"/>
      <c r="P57" s="52"/>
      <c r="Q57" s="52"/>
      <c r="R57" s="52">
        <v>0</v>
      </c>
      <c r="S57" s="52"/>
      <c r="T57" s="57">
        <v>61675.4</v>
      </c>
    </row>
    <row r="58" spans="1:20" s="1301" customFormat="1" hidden="1" x14ac:dyDescent="0.25">
      <c r="A58" s="55" t="s">
        <v>845</v>
      </c>
      <c r="B58" s="52"/>
      <c r="C58" s="52"/>
      <c r="D58" s="52"/>
      <c r="E58" s="52"/>
      <c r="F58" s="52"/>
      <c r="G58" s="52"/>
      <c r="H58" s="52"/>
      <c r="I58" s="52"/>
      <c r="J58" s="52">
        <v>0</v>
      </c>
      <c r="K58" s="52"/>
      <c r="L58" s="52"/>
      <c r="M58" s="52"/>
      <c r="N58" s="52">
        <v>0</v>
      </c>
      <c r="O58" s="52"/>
      <c r="P58" s="52"/>
      <c r="Q58" s="52">
        <v>161546.70000000001</v>
      </c>
      <c r="R58" s="52"/>
      <c r="S58" s="52"/>
      <c r="T58" s="52">
        <v>161546.70000000001</v>
      </c>
    </row>
    <row r="59" spans="1:20" s="1301" customFormat="1" hidden="1" x14ac:dyDescent="0.25">
      <c r="A59" s="55" t="s">
        <v>846</v>
      </c>
      <c r="B59" s="52"/>
      <c r="C59" s="52"/>
      <c r="D59" s="52"/>
      <c r="E59" s="52"/>
      <c r="F59" s="52"/>
      <c r="G59" s="52"/>
      <c r="H59" s="52"/>
      <c r="I59" s="52"/>
      <c r="J59" s="52">
        <v>0</v>
      </c>
      <c r="K59" s="52"/>
      <c r="L59" s="52"/>
      <c r="M59" s="52"/>
      <c r="N59" s="52">
        <v>0</v>
      </c>
      <c r="O59" s="52"/>
      <c r="P59" s="52"/>
      <c r="Q59" s="52">
        <v>27461.200000000001</v>
      </c>
      <c r="R59" s="52"/>
      <c r="S59" s="52"/>
      <c r="T59" s="52">
        <v>27461.200000000001</v>
      </c>
    </row>
    <row r="60" spans="1:20" s="1301" customFormat="1" hidden="1" x14ac:dyDescent="0.25">
      <c r="A60" s="58" t="s">
        <v>847</v>
      </c>
      <c r="B60" s="52"/>
      <c r="C60" s="52"/>
      <c r="D60" s="52"/>
      <c r="E60" s="52"/>
      <c r="F60" s="52"/>
      <c r="G60" s="52"/>
      <c r="H60" s="52"/>
      <c r="I60" s="52"/>
      <c r="J60" s="52">
        <v>0</v>
      </c>
      <c r="K60" s="52"/>
      <c r="L60" s="52"/>
      <c r="M60" s="52"/>
      <c r="N60" s="52">
        <v>0</v>
      </c>
      <c r="O60" s="52"/>
      <c r="P60" s="52"/>
      <c r="Q60" s="52">
        <v>3857.2999999999997</v>
      </c>
      <c r="R60" s="52"/>
      <c r="S60" s="52"/>
      <c r="T60" s="52">
        <v>3857.2999999999997</v>
      </c>
    </row>
    <row r="61" spans="1:20" s="1301" customFormat="1" hidden="1" x14ac:dyDescent="0.25">
      <c r="A61" s="49" t="s">
        <v>848</v>
      </c>
      <c r="B61" s="52">
        <v>21663.3</v>
      </c>
      <c r="C61" s="52"/>
      <c r="D61" s="52"/>
      <c r="E61" s="52"/>
      <c r="F61" s="52"/>
      <c r="G61" s="52"/>
      <c r="H61" s="52"/>
      <c r="I61" s="52"/>
      <c r="J61" s="52">
        <v>21663.3</v>
      </c>
      <c r="K61" s="52"/>
      <c r="L61" s="52"/>
      <c r="M61" s="52"/>
      <c r="N61" s="52">
        <v>5731.5999999999985</v>
      </c>
      <c r="O61" s="52">
        <v>500</v>
      </c>
      <c r="P61" s="52"/>
      <c r="Q61" s="52"/>
      <c r="R61" s="52"/>
      <c r="S61" s="52"/>
      <c r="T61" s="52">
        <v>27894.899999999998</v>
      </c>
    </row>
    <row r="62" spans="1:20" s="1301" customFormat="1" hidden="1" x14ac:dyDescent="0.25">
      <c r="A62" s="49"/>
      <c r="B62" s="52"/>
      <c r="C62" s="52"/>
      <c r="D62" s="52"/>
      <c r="E62" s="52"/>
      <c r="F62" s="52"/>
      <c r="G62" s="52"/>
      <c r="H62" s="52"/>
      <c r="I62" s="52"/>
      <c r="J62" s="52"/>
      <c r="K62" s="52"/>
      <c r="L62" s="52"/>
      <c r="M62" s="52"/>
      <c r="N62" s="52"/>
      <c r="O62" s="52"/>
      <c r="P62" s="52"/>
      <c r="Q62" s="52"/>
      <c r="R62" s="52"/>
      <c r="S62" s="52"/>
      <c r="T62" s="52"/>
    </row>
    <row r="63" spans="1:20" s="1301" customFormat="1" ht="15.75" hidden="1" thickBot="1" x14ac:dyDescent="0.3">
      <c r="A63" s="49" t="s">
        <v>849</v>
      </c>
      <c r="B63" s="237">
        <v>534850.50000000012</v>
      </c>
      <c r="C63" s="237">
        <v>161082.15000000002</v>
      </c>
      <c r="D63" s="237">
        <v>1021.6999999999999</v>
      </c>
      <c r="E63" s="237">
        <v>40516</v>
      </c>
      <c r="F63" s="237">
        <v>0</v>
      </c>
      <c r="G63" s="237">
        <v>208</v>
      </c>
      <c r="H63" s="237">
        <v>1459.3</v>
      </c>
      <c r="I63" s="237">
        <v>0</v>
      </c>
      <c r="J63" s="237">
        <v>739137.65</v>
      </c>
      <c r="K63" s="237"/>
      <c r="L63" s="237">
        <v>6454.73</v>
      </c>
      <c r="M63" s="237">
        <v>6547.2936</v>
      </c>
      <c r="N63" s="237">
        <v>396073.81140000006</v>
      </c>
      <c r="O63" s="237">
        <v>14225.900000000001</v>
      </c>
      <c r="P63" s="237">
        <v>7311.06</v>
      </c>
      <c r="Q63" s="237">
        <v>195855.7</v>
      </c>
      <c r="R63" s="237">
        <v>16917.599999999999</v>
      </c>
      <c r="S63" s="237"/>
      <c r="T63" s="237">
        <v>1382523.7450000001</v>
      </c>
    </row>
    <row r="64" spans="1:20" s="1301" customFormat="1" hidden="1" x14ac:dyDescent="0.25">
      <c r="A64" s="49"/>
      <c r="B64" s="52"/>
      <c r="C64" s="52"/>
      <c r="D64" s="52"/>
      <c r="E64" s="52"/>
      <c r="F64" s="52"/>
      <c r="G64" s="52"/>
      <c r="H64" s="52"/>
      <c r="I64" s="52"/>
      <c r="J64" s="52"/>
      <c r="K64" s="52"/>
      <c r="L64" s="52"/>
      <c r="M64" s="52"/>
      <c r="N64" s="52"/>
      <c r="O64" s="52"/>
      <c r="P64" s="52"/>
      <c r="Q64" s="52"/>
      <c r="R64" s="52"/>
      <c r="S64" s="52"/>
      <c r="T64" s="52"/>
    </row>
    <row r="65" spans="1:20" s="1301" customFormat="1" hidden="1" x14ac:dyDescent="0.25">
      <c r="A65" s="50"/>
      <c r="B65" s="50"/>
      <c r="C65" s="50"/>
      <c r="D65" s="50"/>
      <c r="E65" s="50"/>
      <c r="F65" s="50"/>
      <c r="G65" s="50"/>
      <c r="H65" s="50"/>
      <c r="I65" s="50"/>
      <c r="J65" s="50"/>
      <c r="K65" s="50"/>
      <c r="L65" s="50"/>
      <c r="M65" s="50"/>
      <c r="N65" s="50"/>
      <c r="O65" s="50"/>
      <c r="P65" s="50"/>
      <c r="Q65" s="533"/>
      <c r="R65" s="533"/>
    </row>
    <row r="66" spans="1:20" s="1301" customFormat="1" hidden="1" x14ac:dyDescent="0.25">
      <c r="A66" s="44"/>
      <c r="B66" s="44"/>
      <c r="C66" s="44"/>
      <c r="D66" s="44"/>
      <c r="E66" s="44"/>
      <c r="F66" s="44"/>
      <c r="G66" s="44"/>
      <c r="H66" s="44"/>
      <c r="I66" s="44"/>
      <c r="J66" s="44"/>
      <c r="K66" s="44"/>
      <c r="L66" s="44"/>
      <c r="M66" s="44"/>
      <c r="N66" s="44"/>
      <c r="O66" s="44"/>
      <c r="P66" s="44"/>
      <c r="Q66" s="44"/>
      <c r="R66" s="44"/>
    </row>
    <row r="67" spans="1:20" s="1301" customFormat="1" hidden="1" x14ac:dyDescent="0.25">
      <c r="A67" s="2535" t="s">
        <v>805</v>
      </c>
      <c r="B67" s="2536"/>
      <c r="C67" s="2536"/>
      <c r="D67" s="2536"/>
      <c r="E67" s="2536"/>
      <c r="F67" s="2536"/>
      <c r="G67" s="2536"/>
      <c r="H67" s="2536"/>
      <c r="I67" s="2536"/>
      <c r="J67" s="2536"/>
      <c r="K67" s="2536"/>
      <c r="L67" s="2536"/>
      <c r="M67" s="2536"/>
      <c r="N67" s="2536"/>
      <c r="O67" s="2536"/>
      <c r="P67" s="2536"/>
      <c r="Q67" s="2536"/>
      <c r="R67" s="2536"/>
      <c r="S67" s="2536"/>
      <c r="T67" s="2536"/>
    </row>
    <row r="68" spans="1:20" s="1301" customFormat="1" hidden="1" x14ac:dyDescent="0.25">
      <c r="A68" s="2535"/>
      <c r="B68" s="2536"/>
      <c r="C68" s="2536"/>
      <c r="D68" s="2536"/>
      <c r="E68" s="2536"/>
      <c r="F68" s="2536"/>
      <c r="G68" s="2536"/>
      <c r="H68" s="2536"/>
      <c r="I68" s="2536"/>
      <c r="J68" s="2536"/>
      <c r="K68" s="2536"/>
      <c r="L68" s="2536"/>
      <c r="M68" s="2536"/>
      <c r="N68" s="2536"/>
      <c r="O68" s="2536"/>
      <c r="P68" s="2536"/>
      <c r="Q68" s="2536"/>
      <c r="R68" s="2536"/>
      <c r="S68" s="2536"/>
      <c r="T68" s="2536"/>
    </row>
    <row r="69" spans="1:20" s="1301" customFormat="1" ht="21" hidden="1" customHeight="1" thickBot="1" x14ac:dyDescent="0.3">
      <c r="A69" s="1911"/>
      <c r="B69" s="1911"/>
      <c r="C69" s="1911"/>
      <c r="D69" s="1911"/>
      <c r="E69" s="1911"/>
      <c r="F69" s="1911"/>
      <c r="G69" s="1911"/>
      <c r="H69" s="1911"/>
      <c r="I69" s="1911"/>
      <c r="J69" s="1911"/>
      <c r="K69" s="1911"/>
      <c r="L69" s="1911"/>
      <c r="M69" s="1911"/>
      <c r="N69" s="1911"/>
      <c r="O69" s="1911"/>
      <c r="P69" s="1911"/>
      <c r="Q69" s="1911"/>
      <c r="R69" s="1911"/>
      <c r="S69" s="1911"/>
      <c r="T69" s="1911"/>
    </row>
    <row r="70" spans="1:20" s="1301" customFormat="1" ht="56.1" hidden="1" customHeight="1" x14ac:dyDescent="0.35">
      <c r="A70" s="47"/>
      <c r="B70" s="2551" t="s">
        <v>806</v>
      </c>
      <c r="C70" s="2552"/>
      <c r="D70" s="2552"/>
      <c r="E70" s="2552"/>
      <c r="F70" s="2552"/>
      <c r="G70" s="2552"/>
      <c r="H70" s="2552"/>
      <c r="I70" s="2552"/>
      <c r="J70" s="2553"/>
      <c r="K70" s="48"/>
      <c r="L70" s="2554" t="s">
        <v>807</v>
      </c>
      <c r="M70" s="2555"/>
      <c r="N70" s="2555"/>
      <c r="O70" s="2555"/>
      <c r="P70" s="2555"/>
      <c r="Q70" s="2555"/>
      <c r="R70" s="2556"/>
      <c r="S70" s="49"/>
      <c r="T70" s="1470" t="s">
        <v>808</v>
      </c>
    </row>
    <row r="71" spans="1:20" s="1301" customFormat="1" ht="15" hidden="1" customHeight="1" x14ac:dyDescent="0.25">
      <c r="A71" s="50"/>
      <c r="B71" s="50" t="s">
        <v>809</v>
      </c>
      <c r="C71" s="50" t="s">
        <v>810</v>
      </c>
      <c r="D71" s="50" t="s">
        <v>811</v>
      </c>
      <c r="E71" s="50" t="s">
        <v>812</v>
      </c>
      <c r="F71" s="50" t="s">
        <v>813</v>
      </c>
      <c r="G71" s="50" t="s">
        <v>814</v>
      </c>
      <c r="H71" s="50" t="s">
        <v>815</v>
      </c>
      <c r="I71" s="50" t="s">
        <v>816</v>
      </c>
      <c r="J71" s="50" t="s">
        <v>817</v>
      </c>
      <c r="K71" s="50"/>
      <c r="L71" s="50" t="s">
        <v>818</v>
      </c>
      <c r="M71" s="50" t="s">
        <v>819</v>
      </c>
      <c r="N71" s="50" t="s">
        <v>820</v>
      </c>
      <c r="O71" s="50" t="s">
        <v>821</v>
      </c>
      <c r="P71" s="50" t="s">
        <v>822</v>
      </c>
      <c r="Q71" s="50" t="s">
        <v>823</v>
      </c>
      <c r="R71" s="50" t="s">
        <v>291</v>
      </c>
      <c r="S71" s="533"/>
      <c r="T71" s="533" t="s">
        <v>824</v>
      </c>
    </row>
    <row r="72" spans="1:20" s="1301" customFormat="1" ht="15" hidden="1" customHeight="1" x14ac:dyDescent="0.25">
      <c r="A72" s="50"/>
      <c r="B72" s="50"/>
      <c r="C72" s="50"/>
      <c r="D72" s="50"/>
      <c r="E72" s="50"/>
      <c r="F72" s="50"/>
      <c r="G72" s="50"/>
      <c r="H72" s="50"/>
      <c r="I72" s="50"/>
      <c r="J72" s="51"/>
      <c r="K72" s="50"/>
      <c r="L72" s="50"/>
      <c r="M72" s="50"/>
      <c r="N72" s="50"/>
      <c r="O72" s="50"/>
      <c r="P72" s="50"/>
      <c r="Q72" s="50"/>
      <c r="R72" s="50"/>
      <c r="S72" s="50"/>
      <c r="T72" s="51"/>
    </row>
    <row r="73" spans="1:20" s="1301" customFormat="1" ht="15" hidden="1" customHeight="1" x14ac:dyDescent="0.25">
      <c r="A73" s="1817" t="s">
        <v>825</v>
      </c>
      <c r="B73" s="52">
        <v>1515.5</v>
      </c>
      <c r="C73" s="52">
        <v>579</v>
      </c>
      <c r="D73" s="52">
        <v>10</v>
      </c>
      <c r="E73" s="52">
        <v>0</v>
      </c>
      <c r="F73" s="52">
        <v>0</v>
      </c>
      <c r="G73" s="52">
        <v>0</v>
      </c>
      <c r="H73" s="52"/>
      <c r="I73" s="52">
        <v>0</v>
      </c>
      <c r="J73" s="52">
        <v>2104.5</v>
      </c>
      <c r="K73" s="50"/>
      <c r="L73" s="52">
        <v>12.143539282051202</v>
      </c>
      <c r="M73" s="52">
        <v>12.317682850052975</v>
      </c>
      <c r="N73" s="52">
        <v>1048.6204417367228</v>
      </c>
      <c r="O73" s="52">
        <v>26.763749292771692</v>
      </c>
      <c r="P73" s="52">
        <v>13.754586838401185</v>
      </c>
      <c r="Q73" s="52">
        <v>65</v>
      </c>
      <c r="R73" s="52">
        <v>0</v>
      </c>
      <c r="S73" s="50"/>
      <c r="T73" s="52">
        <v>3283.1</v>
      </c>
    </row>
    <row r="74" spans="1:20" s="1301" customFormat="1" ht="15" hidden="1" customHeight="1" x14ac:dyDescent="0.25">
      <c r="A74" s="1817"/>
      <c r="B74" s="52"/>
      <c r="C74" s="52"/>
      <c r="D74" s="52"/>
      <c r="E74" s="52"/>
      <c r="F74" s="52"/>
      <c r="G74" s="52"/>
      <c r="H74" s="52"/>
      <c r="I74" s="52"/>
      <c r="J74" s="52"/>
      <c r="K74" s="50"/>
      <c r="L74" s="52"/>
      <c r="M74" s="52"/>
      <c r="N74" s="52"/>
      <c r="O74" s="52"/>
      <c r="P74" s="52"/>
      <c r="Q74" s="52"/>
      <c r="R74" s="52"/>
      <c r="S74" s="50"/>
      <c r="T74" s="52"/>
    </row>
    <row r="75" spans="1:20" s="1301" customFormat="1" ht="15" hidden="1" customHeight="1" x14ac:dyDescent="0.25">
      <c r="A75" s="54" t="s">
        <v>826</v>
      </c>
      <c r="B75" s="52">
        <v>73997.800000000017</v>
      </c>
      <c r="C75" s="52">
        <v>25430.7</v>
      </c>
      <c r="D75" s="52">
        <v>1021.6999999999999</v>
      </c>
      <c r="E75" s="52"/>
      <c r="F75" s="52"/>
      <c r="G75" s="52"/>
      <c r="H75" s="52"/>
      <c r="I75" s="52"/>
      <c r="J75" s="52">
        <v>100450.20000000001</v>
      </c>
      <c r="K75" s="52"/>
      <c r="L75" s="52">
        <v>1599.6</v>
      </c>
      <c r="M75" s="52">
        <v>1309.4584</v>
      </c>
      <c r="N75" s="52">
        <v>36777.841599999992</v>
      </c>
      <c r="O75" s="52">
        <v>3910.8</v>
      </c>
      <c r="P75" s="52"/>
      <c r="Q75" s="52">
        <v>1560.3</v>
      </c>
      <c r="R75" s="52">
        <v>4117</v>
      </c>
      <c r="S75" s="52"/>
      <c r="T75" s="52">
        <v>149725.20000000001</v>
      </c>
    </row>
    <row r="76" spans="1:20" s="1301" customFormat="1" ht="15" hidden="1" customHeight="1" x14ac:dyDescent="0.25">
      <c r="A76" s="54" t="s">
        <v>827</v>
      </c>
      <c r="B76" s="52">
        <v>72619.3</v>
      </c>
      <c r="C76" s="52">
        <v>33615.85</v>
      </c>
      <c r="D76" s="52"/>
      <c r="E76" s="52"/>
      <c r="F76" s="52"/>
      <c r="G76" s="52">
        <v>208</v>
      </c>
      <c r="H76" s="52"/>
      <c r="I76" s="52"/>
      <c r="J76" s="52">
        <v>106443.15</v>
      </c>
      <c r="K76" s="52"/>
      <c r="L76" s="52">
        <v>4855.13</v>
      </c>
      <c r="M76" s="52"/>
      <c r="N76" s="52">
        <v>31155.259999999984</v>
      </c>
      <c r="O76" s="52">
        <v>3665.2</v>
      </c>
      <c r="P76" s="52"/>
      <c r="Q76" s="52">
        <v>1430.2</v>
      </c>
      <c r="R76" s="52">
        <v>533.86</v>
      </c>
      <c r="S76" s="52"/>
      <c r="T76" s="52">
        <v>148082.79999999999</v>
      </c>
    </row>
    <row r="77" spans="1:20" s="1301" customFormat="1" ht="15" hidden="1" customHeight="1" x14ac:dyDescent="0.25">
      <c r="A77" s="55" t="s">
        <v>832</v>
      </c>
      <c r="B77" s="52">
        <v>10382.300000000001</v>
      </c>
      <c r="C77" s="52"/>
      <c r="D77" s="52"/>
      <c r="E77" s="52"/>
      <c r="F77" s="52"/>
      <c r="G77" s="52"/>
      <c r="H77" s="52"/>
      <c r="I77" s="52"/>
      <c r="J77" s="52">
        <v>10382.300000000001</v>
      </c>
      <c r="K77" s="52"/>
      <c r="L77" s="52"/>
      <c r="M77" s="52"/>
      <c r="N77" s="52"/>
      <c r="O77" s="52"/>
      <c r="P77" s="52"/>
      <c r="Q77" s="52"/>
      <c r="R77" s="52">
        <v>202</v>
      </c>
      <c r="S77" s="52"/>
      <c r="T77" s="52">
        <v>10584.3</v>
      </c>
    </row>
    <row r="78" spans="1:20" s="1301" customFormat="1" ht="15" hidden="1" customHeight="1" x14ac:dyDescent="0.25">
      <c r="A78" s="55" t="s">
        <v>833</v>
      </c>
      <c r="B78" s="52">
        <v>150</v>
      </c>
      <c r="C78" s="52"/>
      <c r="D78" s="52"/>
      <c r="E78" s="52"/>
      <c r="F78" s="52"/>
      <c r="G78" s="52"/>
      <c r="H78" s="52"/>
      <c r="I78" s="52"/>
      <c r="J78" s="52">
        <v>150</v>
      </c>
      <c r="K78" s="52"/>
      <c r="L78" s="52"/>
      <c r="M78" s="52"/>
      <c r="N78" s="52">
        <v>9000</v>
      </c>
      <c r="O78" s="52"/>
      <c r="P78" s="52"/>
      <c r="Q78" s="52"/>
      <c r="R78" s="52">
        <v>0</v>
      </c>
      <c r="S78" s="52"/>
      <c r="T78" s="52">
        <v>9150</v>
      </c>
    </row>
    <row r="79" spans="1:20" s="1301" customFormat="1" ht="15" hidden="1" customHeight="1" x14ac:dyDescent="0.25">
      <c r="A79" s="54" t="s">
        <v>1002</v>
      </c>
      <c r="B79" s="52">
        <v>12549.999999999996</v>
      </c>
      <c r="C79" s="52"/>
      <c r="D79" s="52"/>
      <c r="E79" s="52"/>
      <c r="F79" s="52"/>
      <c r="G79" s="52"/>
      <c r="H79" s="52"/>
      <c r="I79" s="52"/>
      <c r="J79" s="52">
        <v>12549.999999999996</v>
      </c>
      <c r="K79" s="52"/>
      <c r="L79" s="52"/>
      <c r="M79" s="52"/>
      <c r="N79" s="52">
        <v>6693.3000000000029</v>
      </c>
      <c r="O79" s="52"/>
      <c r="P79" s="52"/>
      <c r="Q79" s="52"/>
      <c r="R79" s="52"/>
      <c r="S79" s="52">
        <v>0</v>
      </c>
      <c r="T79" s="52">
        <v>19243.3</v>
      </c>
    </row>
    <row r="80" spans="1:20" s="1301" customFormat="1" ht="15" hidden="1" customHeight="1" x14ac:dyDescent="0.25">
      <c r="A80" s="55" t="s">
        <v>1003</v>
      </c>
      <c r="B80" s="52">
        <v>4000</v>
      </c>
      <c r="C80" s="52"/>
      <c r="D80" s="52"/>
      <c r="E80" s="52"/>
      <c r="F80" s="52"/>
      <c r="G80" s="52"/>
      <c r="H80" s="52"/>
      <c r="I80" s="52"/>
      <c r="J80" s="52">
        <v>4000</v>
      </c>
      <c r="K80" s="52"/>
      <c r="L80" s="52"/>
      <c r="M80" s="52"/>
      <c r="N80" s="52"/>
      <c r="O80" s="52"/>
      <c r="P80" s="52"/>
      <c r="Q80" s="52"/>
      <c r="R80" s="52"/>
      <c r="S80" s="52">
        <v>0</v>
      </c>
      <c r="T80" s="52">
        <v>4000</v>
      </c>
    </row>
    <row r="81" spans="1:20" s="1301" customFormat="1" ht="15" hidden="1" customHeight="1" x14ac:dyDescent="0.25">
      <c r="A81" s="55" t="s">
        <v>834</v>
      </c>
      <c r="B81" s="52">
        <v>88135.055000000008</v>
      </c>
      <c r="C81" s="52">
        <v>22445.7</v>
      </c>
      <c r="D81" s="52"/>
      <c r="E81" s="52"/>
      <c r="F81" s="52"/>
      <c r="G81" s="52"/>
      <c r="H81" s="52"/>
      <c r="I81" s="52"/>
      <c r="J81" s="52">
        <v>110580.755</v>
      </c>
      <c r="K81" s="52"/>
      <c r="L81" s="52"/>
      <c r="M81" s="52">
        <v>632.6</v>
      </c>
      <c r="N81" s="52">
        <v>181282.64499999999</v>
      </c>
      <c r="O81" s="52"/>
      <c r="P81" s="52"/>
      <c r="Q81" s="52"/>
      <c r="R81" s="52">
        <v>2427.5</v>
      </c>
      <c r="S81" s="52"/>
      <c r="T81" s="52">
        <v>294923.5</v>
      </c>
    </row>
    <row r="82" spans="1:20" s="1301" customFormat="1" ht="15" hidden="1" customHeight="1" x14ac:dyDescent="0.25">
      <c r="A82" s="55" t="s">
        <v>835</v>
      </c>
      <c r="B82" s="52">
        <v>12207.645</v>
      </c>
      <c r="C82" s="52">
        <v>1943</v>
      </c>
      <c r="D82" s="52"/>
      <c r="E82" s="52"/>
      <c r="F82" s="52"/>
      <c r="G82" s="52"/>
      <c r="H82" s="52"/>
      <c r="I82" s="52"/>
      <c r="J82" s="52">
        <v>14150.645</v>
      </c>
      <c r="K82" s="52"/>
      <c r="L82" s="52"/>
      <c r="M82" s="52"/>
      <c r="N82" s="52">
        <v>0</v>
      </c>
      <c r="O82" s="52"/>
      <c r="P82" s="52"/>
      <c r="Q82" s="52"/>
      <c r="R82" s="52">
        <v>0</v>
      </c>
      <c r="S82" s="52"/>
      <c r="T82" s="52">
        <v>14150.645</v>
      </c>
    </row>
    <row r="83" spans="1:20" s="1301" customFormat="1" ht="15" hidden="1" customHeight="1" x14ac:dyDescent="0.25">
      <c r="A83" s="55" t="s">
        <v>836</v>
      </c>
      <c r="B83" s="52">
        <v>17749.5</v>
      </c>
      <c r="C83" s="52"/>
      <c r="D83" s="52"/>
      <c r="E83" s="52"/>
      <c r="F83" s="52"/>
      <c r="G83" s="52"/>
      <c r="H83" s="52"/>
      <c r="I83" s="52"/>
      <c r="J83" s="52">
        <v>17749.5</v>
      </c>
      <c r="K83" s="52"/>
      <c r="L83" s="52"/>
      <c r="M83" s="52"/>
      <c r="N83" s="52">
        <v>8804.4000000000015</v>
      </c>
      <c r="O83" s="52"/>
      <c r="P83" s="52"/>
      <c r="Q83" s="52"/>
      <c r="R83" s="52">
        <v>0</v>
      </c>
      <c r="S83" s="52"/>
      <c r="T83" s="52">
        <v>26553.9</v>
      </c>
    </row>
    <row r="84" spans="1:20" s="1301" customFormat="1" ht="15" hidden="1" customHeight="1" x14ac:dyDescent="0.25">
      <c r="A84" s="55" t="s">
        <v>837</v>
      </c>
      <c r="B84" s="52">
        <v>17252.400000000001</v>
      </c>
      <c r="C84" s="52">
        <v>500</v>
      </c>
      <c r="D84" s="52"/>
      <c r="E84" s="52"/>
      <c r="F84" s="52"/>
      <c r="G84" s="52"/>
      <c r="H84" s="52"/>
      <c r="I84" s="52"/>
      <c r="J84" s="52">
        <v>17752.400000000001</v>
      </c>
      <c r="K84" s="52"/>
      <c r="L84" s="52"/>
      <c r="M84" s="52"/>
      <c r="N84" s="52">
        <v>0</v>
      </c>
      <c r="O84" s="52"/>
      <c r="P84" s="52"/>
      <c r="Q84" s="52"/>
      <c r="R84" s="52">
        <v>0</v>
      </c>
      <c r="S84" s="52"/>
      <c r="T84" s="52">
        <v>17752.400000000001</v>
      </c>
    </row>
    <row r="85" spans="1:20" s="1301" customFormat="1" ht="15" hidden="1" customHeight="1" x14ac:dyDescent="0.25">
      <c r="A85" s="55" t="s">
        <v>838</v>
      </c>
      <c r="B85" s="52">
        <v>68755.199999999997</v>
      </c>
      <c r="C85" s="52">
        <v>21423</v>
      </c>
      <c r="D85" s="52"/>
      <c r="E85" s="52"/>
      <c r="F85" s="52"/>
      <c r="G85" s="52"/>
      <c r="H85" s="52"/>
      <c r="I85" s="52"/>
      <c r="J85" s="52">
        <v>90178.2</v>
      </c>
      <c r="K85" s="52"/>
      <c r="L85" s="52"/>
      <c r="M85" s="52"/>
      <c r="N85" s="52">
        <v>34801.199999999997</v>
      </c>
      <c r="O85" s="52">
        <v>5849.5</v>
      </c>
      <c r="P85" s="52"/>
      <c r="Q85" s="52"/>
      <c r="R85" s="52">
        <v>0</v>
      </c>
      <c r="S85" s="52"/>
      <c r="T85" s="52">
        <v>130828.9</v>
      </c>
    </row>
    <row r="86" spans="1:20" s="1301" customFormat="1" ht="15" hidden="1" customHeight="1" x14ac:dyDescent="0.25">
      <c r="A86" s="55" t="s">
        <v>839</v>
      </c>
      <c r="B86" s="52">
        <v>11843.7</v>
      </c>
      <c r="C86" s="52">
        <v>6973.1</v>
      </c>
      <c r="D86" s="52"/>
      <c r="E86" s="52"/>
      <c r="F86" s="52"/>
      <c r="G86" s="52"/>
      <c r="H86" s="52"/>
      <c r="I86" s="52"/>
      <c r="J86" s="52">
        <v>18816.800000000003</v>
      </c>
      <c r="K86" s="52"/>
      <c r="L86" s="52"/>
      <c r="M86" s="52"/>
      <c r="N86" s="52">
        <v>21703.5</v>
      </c>
      <c r="O86" s="52"/>
      <c r="P86" s="52"/>
      <c r="Q86" s="52"/>
      <c r="R86" s="52">
        <v>0</v>
      </c>
      <c r="S86" s="52"/>
      <c r="T86" s="52">
        <v>40520.300000000003</v>
      </c>
    </row>
    <row r="87" spans="1:20" s="1301" customFormat="1" ht="15" hidden="1" customHeight="1" x14ac:dyDescent="0.25">
      <c r="A87" s="56" t="s">
        <v>840</v>
      </c>
      <c r="B87" s="52">
        <v>23652.2</v>
      </c>
      <c r="C87" s="52"/>
      <c r="D87" s="52"/>
      <c r="E87" s="52"/>
      <c r="F87" s="52"/>
      <c r="G87" s="52"/>
      <c r="H87" s="52"/>
      <c r="I87" s="52"/>
      <c r="J87" s="52">
        <v>23652.2</v>
      </c>
      <c r="K87" s="52"/>
      <c r="L87" s="52"/>
      <c r="M87" s="52"/>
      <c r="N87" s="52">
        <v>12401.399999999998</v>
      </c>
      <c r="O87" s="52"/>
      <c r="P87" s="52"/>
      <c r="Q87" s="52"/>
      <c r="R87" s="52">
        <v>700</v>
      </c>
      <c r="S87" s="52"/>
      <c r="T87" s="52">
        <v>36753.599999999999</v>
      </c>
    </row>
    <row r="88" spans="1:20" s="1301" customFormat="1" ht="15" hidden="1" customHeight="1" x14ac:dyDescent="0.25">
      <c r="A88" s="55" t="s">
        <v>841</v>
      </c>
      <c r="B88" s="52">
        <v>67221</v>
      </c>
      <c r="C88" s="52">
        <v>34139.599999999999</v>
      </c>
      <c r="D88" s="52"/>
      <c r="E88" s="52"/>
      <c r="F88" s="52"/>
      <c r="G88" s="52"/>
      <c r="H88" s="52"/>
      <c r="I88" s="52"/>
      <c r="J88" s="52">
        <v>101360.6</v>
      </c>
      <c r="K88" s="52"/>
      <c r="L88" s="52"/>
      <c r="M88" s="52">
        <v>676.86</v>
      </c>
      <c r="N88" s="52">
        <v>31798.939999999988</v>
      </c>
      <c r="O88" s="52">
        <v>218.2</v>
      </c>
      <c r="P88" s="52"/>
      <c r="Q88" s="52"/>
      <c r="R88" s="52">
        <v>3100</v>
      </c>
      <c r="S88" s="52"/>
      <c r="T88" s="52">
        <v>137154.6</v>
      </c>
    </row>
    <row r="89" spans="1:20" s="1301" customFormat="1" ht="15" hidden="1" customHeight="1" x14ac:dyDescent="0.25">
      <c r="A89" s="55" t="s">
        <v>842</v>
      </c>
      <c r="B89" s="52">
        <v>9000.1</v>
      </c>
      <c r="C89" s="52">
        <v>14611.2</v>
      </c>
      <c r="D89" s="52"/>
      <c r="E89" s="52"/>
      <c r="F89" s="52"/>
      <c r="G89" s="52"/>
      <c r="H89" s="52">
        <v>1459.3</v>
      </c>
      <c r="I89" s="52"/>
      <c r="J89" s="52">
        <v>25070.600000000002</v>
      </c>
      <c r="K89" s="52"/>
      <c r="L89" s="52"/>
      <c r="M89" s="52">
        <v>3928.3751999999999</v>
      </c>
      <c r="N89" s="52">
        <v>1938.0247999999979</v>
      </c>
      <c r="O89" s="52">
        <v>79.5</v>
      </c>
      <c r="P89" s="52"/>
      <c r="Q89" s="52"/>
      <c r="R89" s="52"/>
      <c r="S89" s="52"/>
      <c r="T89" s="52">
        <v>31016.5</v>
      </c>
    </row>
    <row r="90" spans="1:20" s="1301" customFormat="1" ht="15" hidden="1" customHeight="1" x14ac:dyDescent="0.25">
      <c r="A90" s="56" t="s">
        <v>843</v>
      </c>
      <c r="B90" s="52">
        <v>16500</v>
      </c>
      <c r="C90" s="52"/>
      <c r="D90" s="52"/>
      <c r="E90" s="52"/>
      <c r="F90" s="52"/>
      <c r="G90" s="52"/>
      <c r="H90" s="52"/>
      <c r="I90" s="52"/>
      <c r="J90" s="52">
        <v>16500</v>
      </c>
      <c r="K90" s="52"/>
      <c r="L90" s="52"/>
      <c r="M90" s="52"/>
      <c r="N90" s="52">
        <v>0</v>
      </c>
      <c r="O90" s="52"/>
      <c r="P90" s="52">
        <v>7311.06</v>
      </c>
      <c r="Q90" s="52"/>
      <c r="R90" s="52">
        <v>5837.2399999999989</v>
      </c>
      <c r="S90" s="52"/>
      <c r="T90" s="52">
        <v>29648.3</v>
      </c>
    </row>
    <row r="91" spans="1:20" s="1301" customFormat="1" ht="15" hidden="1" customHeight="1" x14ac:dyDescent="0.25">
      <c r="A91" s="56" t="s">
        <v>844</v>
      </c>
      <c r="B91" s="52">
        <v>7171</v>
      </c>
      <c r="C91" s="52"/>
      <c r="D91" s="52"/>
      <c r="E91" s="52">
        <v>40516</v>
      </c>
      <c r="F91" s="52"/>
      <c r="G91" s="52"/>
      <c r="H91" s="52"/>
      <c r="I91" s="52"/>
      <c r="J91" s="52">
        <v>47687</v>
      </c>
      <c r="K91" s="52"/>
      <c r="L91" s="52"/>
      <c r="M91" s="52"/>
      <c r="N91" s="52">
        <v>13988.400000000001</v>
      </c>
      <c r="O91" s="52"/>
      <c r="P91" s="52"/>
      <c r="Q91" s="52"/>
      <c r="R91" s="52">
        <v>0</v>
      </c>
      <c r="S91" s="52"/>
      <c r="T91" s="57">
        <v>61675.4</v>
      </c>
    </row>
    <row r="92" spans="1:20" s="1301" customFormat="1" ht="15" hidden="1" customHeight="1" x14ac:dyDescent="0.25">
      <c r="A92" s="55" t="s">
        <v>845</v>
      </c>
      <c r="B92" s="52"/>
      <c r="C92" s="52"/>
      <c r="D92" s="52"/>
      <c r="E92" s="52"/>
      <c r="F92" s="52"/>
      <c r="G92" s="52"/>
      <c r="H92" s="52"/>
      <c r="I92" s="52"/>
      <c r="J92" s="52">
        <v>0</v>
      </c>
      <c r="K92" s="52"/>
      <c r="L92" s="52"/>
      <c r="M92" s="52"/>
      <c r="N92" s="52">
        <v>0</v>
      </c>
      <c r="O92" s="52"/>
      <c r="P92" s="52"/>
      <c r="Q92" s="52">
        <v>161546.70000000001</v>
      </c>
      <c r="R92" s="52"/>
      <c r="S92" s="52"/>
      <c r="T92" s="52">
        <v>161546.70000000001</v>
      </c>
    </row>
    <row r="93" spans="1:20" s="1301" customFormat="1" ht="15" hidden="1" customHeight="1" x14ac:dyDescent="0.25">
      <c r="A93" s="55" t="s">
        <v>846</v>
      </c>
      <c r="B93" s="52"/>
      <c r="C93" s="52"/>
      <c r="D93" s="52"/>
      <c r="E93" s="52"/>
      <c r="F93" s="52"/>
      <c r="G93" s="52"/>
      <c r="H93" s="52"/>
      <c r="I93" s="52"/>
      <c r="J93" s="52">
        <v>0</v>
      </c>
      <c r="K93" s="52"/>
      <c r="L93" s="52"/>
      <c r="M93" s="52"/>
      <c r="N93" s="52">
        <v>0</v>
      </c>
      <c r="O93" s="52"/>
      <c r="P93" s="52"/>
      <c r="Q93" s="52">
        <v>27461.200000000001</v>
      </c>
      <c r="R93" s="52"/>
      <c r="S93" s="52"/>
      <c r="T93" s="52">
        <v>27461.200000000001</v>
      </c>
    </row>
    <row r="94" spans="1:20" s="1301" customFormat="1" ht="15" hidden="1" customHeight="1" x14ac:dyDescent="0.25">
      <c r="A94" s="58" t="s">
        <v>847</v>
      </c>
      <c r="B94" s="52"/>
      <c r="C94" s="52"/>
      <c r="D94" s="52"/>
      <c r="E94" s="52"/>
      <c r="F94" s="52"/>
      <c r="G94" s="52"/>
      <c r="H94" s="52"/>
      <c r="I94" s="52"/>
      <c r="J94" s="52">
        <v>0</v>
      </c>
      <c r="K94" s="52"/>
      <c r="L94" s="52"/>
      <c r="M94" s="52"/>
      <c r="N94" s="52">
        <v>0</v>
      </c>
      <c r="O94" s="52"/>
      <c r="P94" s="52"/>
      <c r="Q94" s="52">
        <v>3857.2999999999997</v>
      </c>
      <c r="R94" s="52"/>
      <c r="S94" s="52"/>
      <c r="T94" s="52">
        <v>3857.2999999999997</v>
      </c>
    </row>
    <row r="95" spans="1:20" s="1301" customFormat="1" ht="15" hidden="1" customHeight="1" x14ac:dyDescent="0.25">
      <c r="A95" s="49" t="s">
        <v>848</v>
      </c>
      <c r="B95" s="52">
        <v>21663.3</v>
      </c>
      <c r="C95" s="52"/>
      <c r="D95" s="52"/>
      <c r="E95" s="52"/>
      <c r="F95" s="52"/>
      <c r="G95" s="52"/>
      <c r="H95" s="52"/>
      <c r="I95" s="52"/>
      <c r="J95" s="52">
        <v>21663.3</v>
      </c>
      <c r="K95" s="52"/>
      <c r="L95" s="52"/>
      <c r="M95" s="52"/>
      <c r="N95" s="52">
        <v>5731.5999999999985</v>
      </c>
      <c r="O95" s="52">
        <v>500</v>
      </c>
      <c r="P95" s="52"/>
      <c r="Q95" s="52"/>
      <c r="R95" s="52"/>
      <c r="S95" s="52"/>
      <c r="T95" s="52">
        <v>27894.899999999998</v>
      </c>
    </row>
    <row r="96" spans="1:20" s="1301" customFormat="1" ht="15" hidden="1" customHeight="1" x14ac:dyDescent="0.25">
      <c r="A96" s="49"/>
      <c r="B96" s="52"/>
      <c r="C96" s="52"/>
      <c r="D96" s="52"/>
      <c r="E96" s="52"/>
      <c r="F96" s="52"/>
      <c r="G96" s="52"/>
      <c r="H96" s="52"/>
      <c r="I96" s="52"/>
      <c r="J96" s="52"/>
      <c r="K96" s="52"/>
      <c r="L96" s="52"/>
      <c r="M96" s="52"/>
      <c r="N96" s="52"/>
      <c r="O96" s="52"/>
      <c r="P96" s="52"/>
      <c r="Q96" s="52"/>
      <c r="R96" s="52"/>
      <c r="S96" s="52"/>
      <c r="T96" s="52"/>
    </row>
    <row r="97" spans="1:20" s="1301" customFormat="1" ht="15" hidden="1" customHeight="1" x14ac:dyDescent="0.3">
      <c r="A97" s="49" t="s">
        <v>849</v>
      </c>
      <c r="B97" s="237">
        <v>534850.50000000012</v>
      </c>
      <c r="C97" s="237">
        <v>161082.15000000002</v>
      </c>
      <c r="D97" s="237">
        <v>1021.6999999999999</v>
      </c>
      <c r="E97" s="237">
        <v>40516</v>
      </c>
      <c r="F97" s="237">
        <v>0</v>
      </c>
      <c r="G97" s="237">
        <v>208</v>
      </c>
      <c r="H97" s="237">
        <v>1459.3</v>
      </c>
      <c r="I97" s="237">
        <v>0</v>
      </c>
      <c r="J97" s="237">
        <v>739137.65</v>
      </c>
      <c r="K97" s="237"/>
      <c r="L97" s="237">
        <v>6454.73</v>
      </c>
      <c r="M97" s="237">
        <v>6547.2936</v>
      </c>
      <c r="N97" s="237">
        <v>396073.81140000006</v>
      </c>
      <c r="O97" s="237">
        <v>14225.900000000001</v>
      </c>
      <c r="P97" s="237">
        <v>7311.06</v>
      </c>
      <c r="Q97" s="237">
        <v>195855.7</v>
      </c>
      <c r="R97" s="237">
        <v>16917.599999999999</v>
      </c>
      <c r="S97" s="237"/>
      <c r="T97" s="237">
        <v>1382523.7450000001</v>
      </c>
    </row>
    <row r="98" spans="1:20" s="1301" customFormat="1" ht="15.75" hidden="1" customHeight="1" thickBot="1" x14ac:dyDescent="0.25">
      <c r="A98" s="49"/>
      <c r="B98" s="52"/>
      <c r="C98" s="52"/>
      <c r="D98" s="52"/>
      <c r="E98" s="52"/>
      <c r="F98" s="52"/>
      <c r="G98" s="52"/>
      <c r="H98" s="52"/>
      <c r="I98" s="52"/>
      <c r="J98" s="52"/>
      <c r="K98" s="52"/>
      <c r="L98" s="52"/>
      <c r="M98" s="52"/>
      <c r="N98" s="52"/>
      <c r="O98" s="52"/>
      <c r="P98" s="52"/>
      <c r="Q98" s="52"/>
      <c r="R98" s="52"/>
      <c r="S98" s="52"/>
      <c r="T98" s="52"/>
    </row>
    <row r="99" spans="1:20" s="1301" customFormat="1" ht="15" hidden="1" customHeight="1" thickTop="1" thickBot="1" x14ac:dyDescent="0.25">
      <c r="A99" s="50"/>
      <c r="B99" s="50"/>
      <c r="C99" s="50"/>
      <c r="D99" s="50"/>
      <c r="E99" s="50"/>
      <c r="F99" s="50"/>
      <c r="G99" s="50"/>
      <c r="H99" s="50"/>
      <c r="I99" s="50"/>
      <c r="J99" s="50"/>
      <c r="K99" s="50"/>
      <c r="L99" s="50"/>
      <c r="M99" s="50"/>
      <c r="N99" s="50"/>
      <c r="O99" s="50"/>
      <c r="P99" s="50"/>
      <c r="Q99" s="533"/>
      <c r="R99" s="533"/>
    </row>
    <row r="100" spans="1:20" s="1301" customFormat="1" ht="21" hidden="1" customHeight="1" thickBot="1" x14ac:dyDescent="0.35">
      <c r="A100" s="47"/>
      <c r="B100" s="2551" t="s">
        <v>806</v>
      </c>
      <c r="C100" s="2552"/>
      <c r="D100" s="2552"/>
      <c r="E100" s="2552"/>
      <c r="F100" s="2552"/>
      <c r="G100" s="2552"/>
      <c r="H100" s="2552"/>
      <c r="I100" s="2552"/>
      <c r="J100" s="2553"/>
      <c r="K100" s="48"/>
      <c r="L100" s="2554" t="s">
        <v>807</v>
      </c>
      <c r="M100" s="2555"/>
      <c r="N100" s="2555"/>
      <c r="O100" s="2555"/>
      <c r="P100" s="2555"/>
      <c r="Q100" s="2555"/>
      <c r="R100" s="2556"/>
      <c r="S100" s="49"/>
      <c r="T100" s="1470" t="s">
        <v>808</v>
      </c>
    </row>
    <row r="101" spans="1:20" s="1301" customFormat="1" ht="56.1" hidden="1" customHeight="1" x14ac:dyDescent="0.25">
      <c r="A101" s="50"/>
      <c r="B101" s="50" t="s">
        <v>809</v>
      </c>
      <c r="C101" s="50" t="s">
        <v>810</v>
      </c>
      <c r="D101" s="50" t="s">
        <v>811</v>
      </c>
      <c r="E101" s="50" t="s">
        <v>812</v>
      </c>
      <c r="F101" s="50" t="s">
        <v>813</v>
      </c>
      <c r="G101" s="50" t="s">
        <v>814</v>
      </c>
      <c r="H101" s="50" t="s">
        <v>815</v>
      </c>
      <c r="I101" s="50" t="s">
        <v>816</v>
      </c>
      <c r="J101" s="50" t="s">
        <v>817</v>
      </c>
      <c r="K101" s="50"/>
      <c r="L101" s="50" t="s">
        <v>818</v>
      </c>
      <c r="M101" s="50" t="s">
        <v>819</v>
      </c>
      <c r="N101" s="50" t="s">
        <v>820</v>
      </c>
      <c r="O101" s="50" t="s">
        <v>821</v>
      </c>
      <c r="P101" s="50" t="s">
        <v>822</v>
      </c>
      <c r="Q101" s="50" t="s">
        <v>823</v>
      </c>
      <c r="R101" s="50" t="s">
        <v>291</v>
      </c>
      <c r="S101" s="533"/>
      <c r="T101" s="533" t="s">
        <v>824</v>
      </c>
    </row>
    <row r="102" spans="1:20" s="1301" customFormat="1" ht="15" hidden="1" customHeight="1" x14ac:dyDescent="0.25">
      <c r="A102" s="50"/>
      <c r="B102" s="50"/>
      <c r="C102" s="50"/>
      <c r="D102" s="50"/>
      <c r="E102" s="50"/>
      <c r="F102" s="50"/>
      <c r="G102" s="50"/>
      <c r="H102" s="50"/>
      <c r="I102" s="50"/>
      <c r="J102" s="51"/>
      <c r="K102" s="50"/>
      <c r="L102" s="50"/>
      <c r="M102" s="50"/>
      <c r="N102" s="50"/>
      <c r="O102" s="50"/>
      <c r="P102" s="50"/>
      <c r="Q102" s="50"/>
      <c r="R102" s="50"/>
      <c r="S102" s="50"/>
      <c r="T102" s="51"/>
    </row>
    <row r="103" spans="1:20" s="1301" customFormat="1" ht="15" hidden="1" customHeight="1" x14ac:dyDescent="0.25">
      <c r="A103" s="1817" t="s">
        <v>825</v>
      </c>
      <c r="B103" s="52">
        <v>1515.5</v>
      </c>
      <c r="C103" s="52">
        <v>579</v>
      </c>
      <c r="D103" s="52">
        <v>10</v>
      </c>
      <c r="E103" s="52">
        <v>0</v>
      </c>
      <c r="F103" s="52">
        <v>0</v>
      </c>
      <c r="G103" s="52">
        <v>0</v>
      </c>
      <c r="H103" s="52"/>
      <c r="I103" s="52">
        <v>0</v>
      </c>
      <c r="J103" s="52">
        <v>2104.5</v>
      </c>
      <c r="K103" s="50"/>
      <c r="L103" s="52">
        <v>11.194813633193803</v>
      </c>
      <c r="M103" s="52">
        <v>11.334579747475189</v>
      </c>
      <c r="N103" s="52">
        <v>972.02390083023533</v>
      </c>
      <c r="O103" s="52">
        <v>26.366777044546129</v>
      </c>
      <c r="P103" s="52">
        <v>12.679928744549253</v>
      </c>
      <c r="Q103" s="52">
        <v>65</v>
      </c>
      <c r="R103" s="52">
        <v>0</v>
      </c>
      <c r="S103" s="50"/>
      <c r="T103" s="52">
        <v>3203.1</v>
      </c>
    </row>
    <row r="104" spans="1:20" s="1301" customFormat="1" ht="15" hidden="1" customHeight="1" x14ac:dyDescent="0.25">
      <c r="A104" s="1817"/>
      <c r="B104" s="52"/>
      <c r="C104" s="52"/>
      <c r="D104" s="52"/>
      <c r="E104" s="52"/>
      <c r="F104" s="52"/>
      <c r="G104" s="52"/>
      <c r="H104" s="52"/>
      <c r="I104" s="52"/>
      <c r="J104" s="52"/>
      <c r="K104" s="50"/>
      <c r="L104" s="52"/>
      <c r="M104" s="52"/>
      <c r="N104" s="52"/>
      <c r="O104" s="52"/>
      <c r="P104" s="52"/>
      <c r="Q104" s="52"/>
      <c r="R104" s="52"/>
      <c r="S104" s="50"/>
      <c r="T104" s="52"/>
    </row>
    <row r="105" spans="1:20" s="1301" customFormat="1" ht="15" hidden="1" customHeight="1" x14ac:dyDescent="0.25">
      <c r="A105" s="54" t="s">
        <v>826</v>
      </c>
      <c r="B105" s="52">
        <v>68400.2</v>
      </c>
      <c r="C105" s="52">
        <v>23912.5</v>
      </c>
      <c r="D105" s="52">
        <v>1020.8</v>
      </c>
      <c r="E105" s="52"/>
      <c r="F105" s="52"/>
      <c r="G105" s="52"/>
      <c r="H105" s="52"/>
      <c r="I105" s="52"/>
      <c r="J105" s="52">
        <v>93333.5</v>
      </c>
      <c r="K105" s="52"/>
      <c r="L105" s="52">
        <v>1500.9345187896799</v>
      </c>
      <c r="M105" s="52">
        <v>1307</v>
      </c>
      <c r="N105" s="52">
        <v>40617.239508482991</v>
      </c>
      <c r="O105" s="52">
        <v>4065.8259727273098</v>
      </c>
      <c r="P105" s="52"/>
      <c r="Q105" s="52">
        <v>1560.3</v>
      </c>
      <c r="R105" s="52">
        <v>1117</v>
      </c>
      <c r="S105" s="52"/>
      <c r="T105" s="52">
        <v>143501.79999999999</v>
      </c>
    </row>
    <row r="106" spans="1:20" s="1301" customFormat="1" ht="15" hidden="1" customHeight="1" x14ac:dyDescent="0.25">
      <c r="A106" s="54" t="s">
        <v>827</v>
      </c>
      <c r="B106" s="52">
        <v>53723.3</v>
      </c>
      <c r="C106" s="52">
        <v>33615.85</v>
      </c>
      <c r="D106" s="52"/>
      <c r="E106" s="52"/>
      <c r="F106" s="52"/>
      <c r="G106" s="52">
        <v>16</v>
      </c>
      <c r="H106" s="52"/>
      <c r="I106" s="52"/>
      <c r="J106" s="52">
        <v>87355.15</v>
      </c>
      <c r="K106" s="52"/>
      <c r="L106" s="52">
        <v>4855.13</v>
      </c>
      <c r="M106" s="52"/>
      <c r="N106" s="52">
        <v>26072.747000000007</v>
      </c>
      <c r="O106" s="52">
        <v>4167.1130000000003</v>
      </c>
      <c r="P106" s="52"/>
      <c r="Q106" s="52">
        <v>1430.2</v>
      </c>
      <c r="R106" s="52">
        <v>533.86</v>
      </c>
      <c r="S106" s="52"/>
      <c r="T106" s="52">
        <v>124414.2</v>
      </c>
    </row>
    <row r="107" spans="1:20" s="1301" customFormat="1" ht="15" hidden="1" customHeight="1" x14ac:dyDescent="0.25">
      <c r="A107" s="54" t="s">
        <v>828</v>
      </c>
      <c r="B107" s="52">
        <v>1148.9000000000001</v>
      </c>
      <c r="C107" s="52">
        <v>1332.5</v>
      </c>
      <c r="D107" s="52"/>
      <c r="E107" s="52"/>
      <c r="F107" s="52"/>
      <c r="G107" s="52"/>
      <c r="H107" s="52"/>
      <c r="I107" s="52"/>
      <c r="J107" s="52">
        <v>2481.4</v>
      </c>
      <c r="K107" s="52"/>
      <c r="L107" s="52"/>
      <c r="M107" s="52"/>
      <c r="N107" s="52">
        <v>490.29999999999973</v>
      </c>
      <c r="O107" s="52">
        <v>200</v>
      </c>
      <c r="P107" s="52"/>
      <c r="Q107" s="52">
        <v>59.8</v>
      </c>
      <c r="R107" s="52">
        <v>1.2</v>
      </c>
      <c r="S107" s="52"/>
      <c r="T107" s="52">
        <v>3232.7</v>
      </c>
    </row>
    <row r="108" spans="1:20" s="1301" customFormat="1" ht="15" hidden="1" customHeight="1" x14ac:dyDescent="0.25">
      <c r="A108" s="54" t="s">
        <v>829</v>
      </c>
      <c r="B108" s="52">
        <v>483.4</v>
      </c>
      <c r="C108" s="52"/>
      <c r="D108" s="52"/>
      <c r="E108" s="52"/>
      <c r="F108" s="52"/>
      <c r="G108" s="52"/>
      <c r="H108" s="52"/>
      <c r="I108" s="52"/>
      <c r="J108" s="52">
        <v>483.4</v>
      </c>
      <c r="K108" s="52"/>
      <c r="L108" s="52">
        <v>13.8</v>
      </c>
      <c r="M108" s="52"/>
      <c r="N108" s="52">
        <v>107.00000000000007</v>
      </c>
      <c r="O108" s="52">
        <v>10</v>
      </c>
      <c r="P108" s="52"/>
      <c r="Q108" s="52"/>
      <c r="R108" s="52">
        <v>6.7200000000000273</v>
      </c>
      <c r="S108" s="52"/>
      <c r="T108" s="52">
        <v>620.92000000000007</v>
      </c>
    </row>
    <row r="109" spans="1:20" s="1301" customFormat="1" ht="15" hidden="1" customHeight="1" x14ac:dyDescent="0.25">
      <c r="A109" s="54" t="s">
        <v>830</v>
      </c>
      <c r="B109" s="52">
        <v>1595.9</v>
      </c>
      <c r="C109" s="52">
        <v>185.75</v>
      </c>
      <c r="D109" s="52"/>
      <c r="E109" s="52"/>
      <c r="F109" s="52"/>
      <c r="G109" s="52"/>
      <c r="H109" s="52"/>
      <c r="I109" s="52"/>
      <c r="J109" s="52">
        <v>1781.65</v>
      </c>
      <c r="K109" s="52"/>
      <c r="L109" s="52">
        <v>84.9</v>
      </c>
      <c r="M109" s="52"/>
      <c r="N109" s="52">
        <v>747.68999999999971</v>
      </c>
      <c r="O109" s="52">
        <v>65</v>
      </c>
      <c r="P109" s="52"/>
      <c r="Q109" s="52"/>
      <c r="R109" s="52">
        <v>14</v>
      </c>
      <c r="S109" s="52">
        <v>0</v>
      </c>
      <c r="T109" s="52">
        <v>2693.24</v>
      </c>
    </row>
    <row r="110" spans="1:20" s="1301" customFormat="1" ht="15" hidden="1" customHeight="1" x14ac:dyDescent="0.25">
      <c r="A110" s="55" t="s">
        <v>831</v>
      </c>
      <c r="B110" s="52">
        <v>170.5</v>
      </c>
      <c r="C110" s="52"/>
      <c r="D110" s="52"/>
      <c r="E110" s="52"/>
      <c r="F110" s="52"/>
      <c r="G110" s="52"/>
      <c r="H110" s="52"/>
      <c r="I110" s="52"/>
      <c r="J110" s="52">
        <v>170.5</v>
      </c>
      <c r="K110" s="52"/>
      <c r="L110" s="52"/>
      <c r="M110" s="52"/>
      <c r="N110" s="52"/>
      <c r="O110" s="52"/>
      <c r="P110" s="52"/>
      <c r="Q110" s="52"/>
      <c r="R110" s="52"/>
      <c r="S110" s="52">
        <v>0</v>
      </c>
      <c r="T110" s="52">
        <v>170.45</v>
      </c>
    </row>
    <row r="111" spans="1:20" s="1301" customFormat="1" ht="15" hidden="1" customHeight="1" x14ac:dyDescent="0.25">
      <c r="A111" s="55" t="s">
        <v>832</v>
      </c>
      <c r="B111" s="52">
        <v>10392.1</v>
      </c>
      <c r="C111" s="52"/>
      <c r="D111" s="52"/>
      <c r="E111" s="52"/>
      <c r="F111" s="52"/>
      <c r="G111" s="52"/>
      <c r="H111" s="52"/>
      <c r="I111" s="52"/>
      <c r="J111" s="52">
        <v>10392.1</v>
      </c>
      <c r="K111" s="52"/>
      <c r="L111" s="52"/>
      <c r="M111" s="52"/>
      <c r="N111" s="52"/>
      <c r="O111" s="52"/>
      <c r="P111" s="52"/>
      <c r="Q111" s="52"/>
      <c r="R111" s="52">
        <v>202</v>
      </c>
      <c r="S111" s="52"/>
      <c r="T111" s="52">
        <v>9994.107</v>
      </c>
    </row>
    <row r="112" spans="1:20" s="1301" customFormat="1" ht="15" hidden="1" customHeight="1" x14ac:dyDescent="0.25">
      <c r="A112" s="55" t="s">
        <v>833</v>
      </c>
      <c r="B112" s="52">
        <v>150</v>
      </c>
      <c r="C112" s="52"/>
      <c r="D112" s="52"/>
      <c r="E112" s="52"/>
      <c r="F112" s="52"/>
      <c r="G112" s="52"/>
      <c r="H112" s="52"/>
      <c r="I112" s="52"/>
      <c r="J112" s="52">
        <v>150</v>
      </c>
      <c r="K112" s="52"/>
      <c r="L112" s="52"/>
      <c r="M112" s="52"/>
      <c r="N112" s="52">
        <v>9000</v>
      </c>
      <c r="O112" s="52"/>
      <c r="P112" s="52"/>
      <c r="Q112" s="52"/>
      <c r="R112" s="52">
        <v>0</v>
      </c>
      <c r="S112" s="52"/>
      <c r="T112" s="52">
        <v>9150</v>
      </c>
    </row>
    <row r="113" spans="1:20" s="1301" customFormat="1" ht="15" hidden="1" customHeight="1" x14ac:dyDescent="0.25">
      <c r="A113" s="55" t="s">
        <v>834</v>
      </c>
      <c r="B113" s="52">
        <v>84965.84</v>
      </c>
      <c r="C113" s="52">
        <v>22445.7</v>
      </c>
      <c r="D113" s="52"/>
      <c r="E113" s="52"/>
      <c r="F113" s="52"/>
      <c r="G113" s="52"/>
      <c r="H113" s="52"/>
      <c r="I113" s="52"/>
      <c r="J113" s="52">
        <v>107411.54</v>
      </c>
      <c r="K113" s="52"/>
      <c r="L113" s="52"/>
      <c r="M113" s="52">
        <v>1307.0899999999999</v>
      </c>
      <c r="N113" s="52">
        <v>170254.87000000002</v>
      </c>
      <c r="O113" s="52"/>
      <c r="P113" s="52"/>
      <c r="Q113" s="52"/>
      <c r="R113" s="52">
        <v>5985</v>
      </c>
      <c r="S113" s="52"/>
      <c r="T113" s="52">
        <v>284958.5</v>
      </c>
    </row>
    <row r="114" spans="1:20" s="1301" customFormat="1" ht="15" hidden="1" customHeight="1" x14ac:dyDescent="0.25">
      <c r="A114" s="55" t="s">
        <v>835</v>
      </c>
      <c r="B114" s="52">
        <v>11317.9</v>
      </c>
      <c r="C114" s="52">
        <v>1943</v>
      </c>
      <c r="D114" s="52"/>
      <c r="E114" s="52"/>
      <c r="F114" s="52"/>
      <c r="G114" s="52"/>
      <c r="H114" s="52"/>
      <c r="I114" s="52"/>
      <c r="J114" s="52">
        <v>13260.9</v>
      </c>
      <c r="K114" s="52"/>
      <c r="L114" s="52"/>
      <c r="M114" s="52"/>
      <c r="N114" s="52">
        <v>0</v>
      </c>
      <c r="O114" s="52"/>
      <c r="P114" s="52"/>
      <c r="Q114" s="52"/>
      <c r="R114" s="52">
        <v>0</v>
      </c>
      <c r="S114" s="52"/>
      <c r="T114" s="52">
        <v>13260.9</v>
      </c>
    </row>
    <row r="115" spans="1:20" s="1301" customFormat="1" ht="15" hidden="1" customHeight="1" x14ac:dyDescent="0.25">
      <c r="A115" s="55" t="s">
        <v>836</v>
      </c>
      <c r="B115" s="52">
        <v>10883.3</v>
      </c>
      <c r="C115" s="52"/>
      <c r="D115" s="52"/>
      <c r="E115" s="52"/>
      <c r="F115" s="52"/>
      <c r="G115" s="52"/>
      <c r="H115" s="52"/>
      <c r="I115" s="52"/>
      <c r="J115" s="52">
        <v>10883.3</v>
      </c>
      <c r="K115" s="52"/>
      <c r="L115" s="52"/>
      <c r="M115" s="52"/>
      <c r="N115" s="52">
        <v>9003.9000000000015</v>
      </c>
      <c r="O115" s="52"/>
      <c r="P115" s="52"/>
      <c r="Q115" s="52"/>
      <c r="R115" s="52">
        <v>0</v>
      </c>
      <c r="S115" s="52"/>
      <c r="T115" s="52">
        <v>19887.2</v>
      </c>
    </row>
    <row r="116" spans="1:20" s="1301" customFormat="1" ht="15" hidden="1" customHeight="1" x14ac:dyDescent="0.25">
      <c r="A116" s="55" t="s">
        <v>837</v>
      </c>
      <c r="B116" s="52">
        <v>24311.200000000001</v>
      </c>
      <c r="C116" s="52">
        <v>500</v>
      </c>
      <c r="D116" s="52"/>
      <c r="E116" s="52"/>
      <c r="F116" s="52"/>
      <c r="G116" s="52"/>
      <c r="H116" s="52"/>
      <c r="I116" s="52"/>
      <c r="J116" s="52">
        <v>24811.200000000001</v>
      </c>
      <c r="K116" s="52"/>
      <c r="L116" s="52"/>
      <c r="M116" s="52"/>
      <c r="N116" s="52">
        <v>0</v>
      </c>
      <c r="O116" s="52"/>
      <c r="P116" s="52"/>
      <c r="Q116" s="52"/>
      <c r="R116" s="52">
        <v>0</v>
      </c>
      <c r="S116" s="52"/>
      <c r="T116" s="52">
        <v>24811.200000000001</v>
      </c>
    </row>
    <row r="117" spans="1:20" s="1301" customFormat="1" ht="15" hidden="1" customHeight="1" x14ac:dyDescent="0.25">
      <c r="A117" s="55" t="s">
        <v>838</v>
      </c>
      <c r="B117" s="52">
        <v>61290.3</v>
      </c>
      <c r="C117" s="52">
        <v>21423</v>
      </c>
      <c r="D117" s="52"/>
      <c r="E117" s="52"/>
      <c r="F117" s="52"/>
      <c r="G117" s="52"/>
      <c r="H117" s="52"/>
      <c r="I117" s="52"/>
      <c r="J117" s="52">
        <v>82713.3</v>
      </c>
      <c r="K117" s="52"/>
      <c r="L117" s="52"/>
      <c r="M117" s="52"/>
      <c r="N117" s="52">
        <v>30912.399999999994</v>
      </c>
      <c r="O117" s="52">
        <v>5849.5</v>
      </c>
      <c r="P117" s="52"/>
      <c r="Q117" s="52"/>
      <c r="R117" s="52">
        <v>0</v>
      </c>
      <c r="S117" s="52"/>
      <c r="T117" s="52">
        <v>119475.2</v>
      </c>
    </row>
    <row r="118" spans="1:20" s="1301" customFormat="1" ht="15" hidden="1" customHeight="1" x14ac:dyDescent="0.25">
      <c r="A118" s="55" t="s">
        <v>839</v>
      </c>
      <c r="B118" s="52">
        <v>22081.5</v>
      </c>
      <c r="C118" s="52">
        <v>6973.1</v>
      </c>
      <c r="D118" s="52"/>
      <c r="E118" s="52"/>
      <c r="F118" s="52"/>
      <c r="G118" s="52"/>
      <c r="H118" s="52"/>
      <c r="I118" s="52"/>
      <c r="J118" s="52">
        <v>29054.6</v>
      </c>
      <c r="K118" s="52"/>
      <c r="L118" s="52"/>
      <c r="M118" s="52"/>
      <c r="N118" s="52">
        <v>22874.9</v>
      </c>
      <c r="O118" s="52"/>
      <c r="P118" s="52"/>
      <c r="Q118" s="52"/>
      <c r="R118" s="52">
        <v>0</v>
      </c>
      <c r="S118" s="52"/>
      <c r="T118" s="52">
        <v>51929.5</v>
      </c>
    </row>
    <row r="119" spans="1:20" s="1301" customFormat="1" ht="15" hidden="1" customHeight="1" x14ac:dyDescent="0.25">
      <c r="A119" s="56" t="s">
        <v>840</v>
      </c>
      <c r="B119" s="52">
        <v>19652.2</v>
      </c>
      <c r="C119" s="52"/>
      <c r="D119" s="52"/>
      <c r="E119" s="52"/>
      <c r="F119" s="52"/>
      <c r="G119" s="52"/>
      <c r="H119" s="52"/>
      <c r="I119" s="52"/>
      <c r="J119" s="52">
        <v>19652.2</v>
      </c>
      <c r="K119" s="52"/>
      <c r="L119" s="52"/>
      <c r="M119" s="52"/>
      <c r="N119" s="52">
        <v>12401.399999999998</v>
      </c>
      <c r="O119" s="52"/>
      <c r="P119" s="52"/>
      <c r="Q119" s="52"/>
      <c r="R119" s="52">
        <v>700</v>
      </c>
      <c r="S119" s="52"/>
      <c r="T119" s="52">
        <v>32753.599999999999</v>
      </c>
    </row>
    <row r="120" spans="1:20" s="1301" customFormat="1" ht="15" hidden="1" customHeight="1" x14ac:dyDescent="0.25">
      <c r="A120" s="55" t="s">
        <v>841</v>
      </c>
      <c r="B120" s="52">
        <v>52663.199999999997</v>
      </c>
      <c r="C120" s="52">
        <v>34139.599999999999</v>
      </c>
      <c r="D120" s="52"/>
      <c r="E120" s="52"/>
      <c r="F120" s="52"/>
      <c r="G120" s="52"/>
      <c r="H120" s="52"/>
      <c r="I120" s="52"/>
      <c r="J120" s="52">
        <v>86802.799999999988</v>
      </c>
      <c r="K120" s="52"/>
      <c r="L120" s="52"/>
      <c r="M120" s="52"/>
      <c r="N120" s="52">
        <v>31375.244000000021</v>
      </c>
      <c r="O120" s="52">
        <v>250.756</v>
      </c>
      <c r="P120" s="52"/>
      <c r="Q120" s="52"/>
      <c r="R120" s="52">
        <v>4282</v>
      </c>
      <c r="S120" s="52"/>
      <c r="T120" s="52">
        <v>122710.8</v>
      </c>
    </row>
    <row r="121" spans="1:20" s="1301" customFormat="1" ht="15" hidden="1" customHeight="1" x14ac:dyDescent="0.25">
      <c r="A121" s="55" t="s">
        <v>842</v>
      </c>
      <c r="B121" s="52">
        <v>6971.6999999999962</v>
      </c>
      <c r="C121" s="52">
        <v>14611.2</v>
      </c>
      <c r="D121" s="52"/>
      <c r="E121" s="52"/>
      <c r="F121" s="52"/>
      <c r="G121" s="52"/>
      <c r="H121" s="52">
        <v>1459.3</v>
      </c>
      <c r="I121" s="52"/>
      <c r="J121" s="52">
        <v>23042.199999999997</v>
      </c>
      <c r="K121" s="52"/>
      <c r="L121" s="52"/>
      <c r="M121" s="52">
        <v>3921.2615999999998</v>
      </c>
      <c r="N121" s="52">
        <v>0</v>
      </c>
      <c r="O121" s="52">
        <v>79.5</v>
      </c>
      <c r="P121" s="52"/>
      <c r="Q121" s="52"/>
      <c r="R121" s="52">
        <v>1945.1384000000016</v>
      </c>
      <c r="S121" s="52"/>
      <c r="T121" s="52">
        <v>28988.1</v>
      </c>
    </row>
    <row r="122" spans="1:20" s="1301" customFormat="1" ht="15" hidden="1" customHeight="1" x14ac:dyDescent="0.25">
      <c r="A122" s="56" t="s">
        <v>843</v>
      </c>
      <c r="B122" s="52">
        <v>14000</v>
      </c>
      <c r="C122" s="52"/>
      <c r="D122" s="52"/>
      <c r="E122" s="52"/>
      <c r="F122" s="52"/>
      <c r="G122" s="52"/>
      <c r="H122" s="52"/>
      <c r="I122" s="52"/>
      <c r="J122" s="52">
        <v>14000</v>
      </c>
      <c r="K122" s="52"/>
      <c r="L122" s="52"/>
      <c r="M122" s="52"/>
      <c r="N122" s="52">
        <v>0</v>
      </c>
      <c r="O122" s="52"/>
      <c r="P122" s="52">
        <v>7311.06</v>
      </c>
      <c r="Q122" s="52"/>
      <c r="R122" s="52">
        <v>5837.2399999999989</v>
      </c>
      <c r="S122" s="52"/>
      <c r="T122" s="52">
        <v>27148.3</v>
      </c>
    </row>
    <row r="123" spans="1:20" s="1301" customFormat="1" ht="15" hidden="1" customHeight="1" x14ac:dyDescent="0.25">
      <c r="A123" s="56" t="s">
        <v>844</v>
      </c>
      <c r="B123" s="52">
        <v>7000</v>
      </c>
      <c r="C123" s="52"/>
      <c r="D123" s="52"/>
      <c r="E123" s="52">
        <v>40516</v>
      </c>
      <c r="F123" s="52"/>
      <c r="G123" s="52"/>
      <c r="H123" s="52"/>
      <c r="I123" s="52"/>
      <c r="J123" s="52">
        <v>47516</v>
      </c>
      <c r="K123" s="52"/>
      <c r="L123" s="52"/>
      <c r="M123" s="52"/>
      <c r="N123" s="52">
        <v>-840.59999999999854</v>
      </c>
      <c r="O123" s="52"/>
      <c r="P123" s="52"/>
      <c r="Q123" s="52"/>
      <c r="R123" s="52">
        <v>0</v>
      </c>
      <c r="S123" s="52"/>
      <c r="T123" s="57">
        <v>46675.4</v>
      </c>
    </row>
    <row r="124" spans="1:20" s="1301" customFormat="1" ht="15" hidden="1" customHeight="1" x14ac:dyDescent="0.25">
      <c r="A124" s="55" t="s">
        <v>845</v>
      </c>
      <c r="B124" s="52"/>
      <c r="C124" s="52"/>
      <c r="D124" s="52"/>
      <c r="E124" s="52"/>
      <c r="F124" s="52"/>
      <c r="G124" s="52"/>
      <c r="H124" s="52"/>
      <c r="I124" s="52"/>
      <c r="J124" s="52">
        <v>0</v>
      </c>
      <c r="K124" s="52"/>
      <c r="L124" s="52"/>
      <c r="M124" s="52"/>
      <c r="N124" s="52">
        <v>0</v>
      </c>
      <c r="O124" s="52"/>
      <c r="P124" s="52"/>
      <c r="Q124" s="52">
        <v>201703.7</v>
      </c>
      <c r="R124" s="52"/>
      <c r="S124" s="52"/>
      <c r="T124" s="52">
        <v>201703.7</v>
      </c>
    </row>
    <row r="125" spans="1:20" s="1301" customFormat="1" ht="15" hidden="1" customHeight="1" x14ac:dyDescent="0.25">
      <c r="A125" s="55" t="s">
        <v>846</v>
      </c>
      <c r="B125" s="52"/>
      <c r="C125" s="52"/>
      <c r="D125" s="52"/>
      <c r="E125" s="52"/>
      <c r="F125" s="52"/>
      <c r="G125" s="52"/>
      <c r="H125" s="52"/>
      <c r="I125" s="52"/>
      <c r="J125" s="52">
        <v>0</v>
      </c>
      <c r="K125" s="52"/>
      <c r="L125" s="52"/>
      <c r="M125" s="52"/>
      <c r="N125" s="52">
        <v>0</v>
      </c>
      <c r="O125" s="52"/>
      <c r="P125" s="52"/>
      <c r="Q125" s="52">
        <v>30344.799999999999</v>
      </c>
      <c r="R125" s="52"/>
      <c r="S125" s="52"/>
      <c r="T125" s="52">
        <v>30344.799999999999</v>
      </c>
    </row>
    <row r="126" spans="1:20" s="1301" customFormat="1" ht="15" hidden="1" customHeight="1" x14ac:dyDescent="0.25">
      <c r="A126" s="58" t="s">
        <v>847</v>
      </c>
      <c r="B126" s="52"/>
      <c r="C126" s="52"/>
      <c r="D126" s="52"/>
      <c r="E126" s="52"/>
      <c r="F126" s="52"/>
      <c r="G126" s="52"/>
      <c r="H126" s="52"/>
      <c r="I126" s="52"/>
      <c r="J126" s="52">
        <v>0</v>
      </c>
      <c r="K126" s="52"/>
      <c r="L126" s="52"/>
      <c r="M126" s="52"/>
      <c r="N126" s="52">
        <v>0</v>
      </c>
      <c r="O126" s="52"/>
      <c r="P126" s="52"/>
      <c r="Q126" s="52">
        <v>4550.8999999999996</v>
      </c>
      <c r="R126" s="52"/>
      <c r="S126" s="52"/>
      <c r="T126" s="52">
        <v>4550.8999999999996</v>
      </c>
    </row>
    <row r="127" spans="1:20" s="1301" customFormat="1" ht="15" hidden="1" customHeight="1" x14ac:dyDescent="0.25">
      <c r="A127" s="49" t="s">
        <v>848</v>
      </c>
      <c r="B127" s="52">
        <v>19741.896000000001</v>
      </c>
      <c r="C127" s="52"/>
      <c r="D127" s="52"/>
      <c r="E127" s="52"/>
      <c r="F127" s="52"/>
      <c r="G127" s="52"/>
      <c r="H127" s="52"/>
      <c r="I127" s="52"/>
      <c r="J127" s="52">
        <v>19741.896000000001</v>
      </c>
      <c r="K127" s="52"/>
      <c r="L127" s="52"/>
      <c r="M127" s="52"/>
      <c r="N127" s="52">
        <v>5265.9040000000023</v>
      </c>
      <c r="O127" s="57">
        <v>515</v>
      </c>
      <c r="P127" s="52"/>
      <c r="Q127" s="52"/>
      <c r="R127" s="52"/>
      <c r="S127" s="52"/>
      <c r="T127" s="52">
        <v>25522.800000000003</v>
      </c>
    </row>
    <row r="128" spans="1:20" s="1301" customFormat="1" hidden="1" x14ac:dyDescent="0.25">
      <c r="A128" s="49"/>
      <c r="B128" s="52"/>
      <c r="C128" s="52"/>
      <c r="D128" s="52"/>
      <c r="E128" s="52"/>
      <c r="F128" s="52"/>
      <c r="G128" s="52"/>
      <c r="H128" s="52"/>
      <c r="I128" s="52"/>
      <c r="J128" s="52"/>
      <c r="K128" s="52"/>
      <c r="L128" s="52"/>
      <c r="M128" s="52"/>
      <c r="N128" s="52"/>
      <c r="O128" s="52"/>
      <c r="P128" s="52"/>
      <c r="Q128" s="52"/>
      <c r="R128" s="52"/>
      <c r="S128" s="52"/>
      <c r="T128" s="52"/>
    </row>
    <row r="129" spans="1:20" s="1301" customFormat="1" ht="15.75" hidden="1" thickBot="1" x14ac:dyDescent="0.3">
      <c r="A129" s="49" t="s">
        <v>849</v>
      </c>
      <c r="B129" s="237">
        <v>470943.33600000001</v>
      </c>
      <c r="C129" s="237">
        <v>161082.20000000001</v>
      </c>
      <c r="D129" s="237">
        <v>1020.8</v>
      </c>
      <c r="E129" s="237">
        <v>40516</v>
      </c>
      <c r="F129" s="237">
        <v>0</v>
      </c>
      <c r="G129" s="237">
        <v>16</v>
      </c>
      <c r="H129" s="237">
        <v>1459.3</v>
      </c>
      <c r="I129" s="237">
        <v>0</v>
      </c>
      <c r="J129" s="237">
        <v>675037.63599999994</v>
      </c>
      <c r="K129" s="237"/>
      <c r="L129" s="237">
        <v>6454.7645187896796</v>
      </c>
      <c r="M129" s="237">
        <v>6535.3516</v>
      </c>
      <c r="N129" s="237">
        <v>358282.99450848304</v>
      </c>
      <c r="O129" s="237">
        <v>15202.69497272731</v>
      </c>
      <c r="P129" s="237">
        <v>7311.06</v>
      </c>
      <c r="Q129" s="237">
        <v>239649.69999999998</v>
      </c>
      <c r="R129" s="237">
        <v>20624.1584</v>
      </c>
      <c r="S129" s="237"/>
      <c r="T129" s="237">
        <v>1329098.3599999999</v>
      </c>
    </row>
    <row r="130" spans="1:20" s="1301" customFormat="1" hidden="1" x14ac:dyDescent="0.25">
      <c r="A130" s="50"/>
      <c r="B130" s="50"/>
      <c r="C130" s="50"/>
      <c r="D130" s="50"/>
      <c r="E130" s="50"/>
      <c r="F130" s="50"/>
      <c r="G130" s="50"/>
      <c r="H130" s="50"/>
      <c r="I130" s="50"/>
      <c r="J130" s="50"/>
      <c r="K130" s="50"/>
      <c r="L130" s="50"/>
      <c r="M130" s="50"/>
      <c r="N130" s="50"/>
      <c r="O130" s="50"/>
      <c r="P130" s="50"/>
      <c r="Q130" s="533"/>
      <c r="R130" s="533"/>
    </row>
    <row r="131" spans="1:20" s="1301" customFormat="1" ht="21" hidden="1" thickBot="1" x14ac:dyDescent="0.35">
      <c r="A131" s="47"/>
      <c r="B131" s="2551" t="s">
        <v>806</v>
      </c>
      <c r="C131" s="2552"/>
      <c r="D131" s="2552"/>
      <c r="E131" s="2552"/>
      <c r="F131" s="2552"/>
      <c r="G131" s="2552"/>
      <c r="H131" s="2552"/>
      <c r="I131" s="2552"/>
      <c r="J131" s="2553"/>
      <c r="K131" s="48"/>
      <c r="L131" s="2554" t="s">
        <v>807</v>
      </c>
      <c r="M131" s="2555"/>
      <c r="N131" s="2555"/>
      <c r="O131" s="2555"/>
      <c r="P131" s="2555"/>
      <c r="Q131" s="2555"/>
      <c r="R131" s="2556"/>
      <c r="S131" s="49"/>
      <c r="T131" s="1470" t="s">
        <v>808</v>
      </c>
    </row>
    <row r="132" spans="1:20" s="1301" customFormat="1" ht="51.75" hidden="1" x14ac:dyDescent="0.25">
      <c r="A132" s="50"/>
      <c r="B132" s="50" t="s">
        <v>809</v>
      </c>
      <c r="C132" s="50" t="s">
        <v>810</v>
      </c>
      <c r="D132" s="50" t="s">
        <v>811</v>
      </c>
      <c r="E132" s="50" t="s">
        <v>812</v>
      </c>
      <c r="F132" s="50" t="s">
        <v>813</v>
      </c>
      <c r="G132" s="50" t="s">
        <v>814</v>
      </c>
      <c r="H132" s="50" t="s">
        <v>815</v>
      </c>
      <c r="I132" s="50" t="s">
        <v>816</v>
      </c>
      <c r="J132" s="50" t="s">
        <v>817</v>
      </c>
      <c r="K132" s="50"/>
      <c r="L132" s="50" t="s">
        <v>818</v>
      </c>
      <c r="M132" s="50" t="s">
        <v>819</v>
      </c>
      <c r="N132" s="50" t="s">
        <v>820</v>
      </c>
      <c r="O132" s="50" t="s">
        <v>821</v>
      </c>
      <c r="P132" s="50" t="s">
        <v>822</v>
      </c>
      <c r="Q132" s="50" t="s">
        <v>823</v>
      </c>
      <c r="R132" s="50" t="s">
        <v>291</v>
      </c>
      <c r="S132" s="533"/>
      <c r="T132" s="533" t="s">
        <v>824</v>
      </c>
    </row>
    <row r="133" spans="1:20" s="1301" customFormat="1" hidden="1" x14ac:dyDescent="0.25">
      <c r="A133" s="50"/>
      <c r="B133" s="50"/>
      <c r="C133" s="50"/>
      <c r="D133" s="50"/>
      <c r="E133" s="50"/>
      <c r="F133" s="50"/>
      <c r="G133" s="50"/>
      <c r="H133" s="50"/>
      <c r="I133" s="50"/>
      <c r="J133" s="51"/>
      <c r="K133" s="50"/>
      <c r="L133" s="50"/>
      <c r="M133" s="50"/>
      <c r="N133" s="50"/>
      <c r="O133" s="50"/>
      <c r="P133" s="50"/>
      <c r="Q133" s="50"/>
      <c r="R133" s="50"/>
      <c r="S133" s="50"/>
      <c r="T133" s="51"/>
    </row>
    <row r="134" spans="1:20" s="1301" customFormat="1" hidden="1" x14ac:dyDescent="0.25">
      <c r="A134" s="1817" t="s">
        <v>825</v>
      </c>
      <c r="B134" s="52">
        <v>1789.8</v>
      </c>
      <c r="C134" s="52">
        <v>654.4</v>
      </c>
      <c r="D134" s="52">
        <v>10</v>
      </c>
      <c r="E134" s="52">
        <v>0</v>
      </c>
      <c r="F134" s="52">
        <v>0</v>
      </c>
      <c r="G134" s="52">
        <v>0</v>
      </c>
      <c r="H134" s="52"/>
      <c r="I134" s="52">
        <v>0</v>
      </c>
      <c r="J134" s="52">
        <v>2454.1999999999998</v>
      </c>
      <c r="K134" s="50"/>
      <c r="L134" s="52">
        <v>7.6232180958704214</v>
      </c>
      <c r="M134" s="52">
        <v>7.2921815368248213</v>
      </c>
      <c r="N134" s="52">
        <v>428.27271106613136</v>
      </c>
      <c r="O134" s="52">
        <v>17.82135578535047</v>
      </c>
      <c r="P134" s="52">
        <v>8.6742325457007468</v>
      </c>
      <c r="Q134" s="52">
        <v>279.21630097012229</v>
      </c>
      <c r="R134" s="52">
        <v>0</v>
      </c>
      <c r="S134" s="50"/>
      <c r="T134" s="52">
        <v>3203.1</v>
      </c>
    </row>
    <row r="135" spans="1:20" s="1301" customFormat="1" hidden="1" x14ac:dyDescent="0.25">
      <c r="A135" s="1817"/>
      <c r="B135" s="52"/>
      <c r="C135" s="52"/>
      <c r="D135" s="52"/>
      <c r="E135" s="52"/>
      <c r="F135" s="52"/>
      <c r="G135" s="52"/>
      <c r="H135" s="52"/>
      <c r="I135" s="52"/>
      <c r="J135" s="52"/>
      <c r="K135" s="50"/>
      <c r="L135" s="52"/>
      <c r="M135" s="52"/>
      <c r="N135" s="52"/>
      <c r="O135" s="52"/>
      <c r="P135" s="52"/>
      <c r="Q135" s="52"/>
      <c r="R135" s="52"/>
      <c r="S135" s="50"/>
      <c r="T135" s="52"/>
    </row>
    <row r="136" spans="1:20" s="1301" customFormat="1" hidden="1" x14ac:dyDescent="0.25">
      <c r="A136" s="54" t="s">
        <v>826</v>
      </c>
      <c r="B136" s="52">
        <v>62679.448000000004</v>
      </c>
      <c r="C136" s="52">
        <v>21926.7</v>
      </c>
      <c r="D136" s="52">
        <v>941.9</v>
      </c>
      <c r="E136" s="52"/>
      <c r="F136" s="52"/>
      <c r="G136" s="52"/>
      <c r="H136" s="52"/>
      <c r="I136" s="52"/>
      <c r="J136" s="52">
        <v>85548.047999999995</v>
      </c>
      <c r="K136" s="52"/>
      <c r="L136" s="52">
        <v>2500.9345187896797</v>
      </c>
      <c r="M136" s="52">
        <v>1128.4000000000001</v>
      </c>
      <c r="N136" s="52">
        <v>22131.594609520977</v>
      </c>
      <c r="O136" s="52">
        <v>3865.8259727273148</v>
      </c>
      <c r="P136" s="52"/>
      <c r="Q136" s="52">
        <v>2296.8968989620462</v>
      </c>
      <c r="R136" s="52">
        <v>8700.9</v>
      </c>
      <c r="S136" s="52"/>
      <c r="T136" s="52">
        <v>126172.6</v>
      </c>
    </row>
    <row r="137" spans="1:20" s="1301" customFormat="1" hidden="1" x14ac:dyDescent="0.25">
      <c r="A137" s="54" t="s">
        <v>827</v>
      </c>
      <c r="B137" s="52">
        <v>47539.519999999997</v>
      </c>
      <c r="C137" s="52">
        <v>31992.199999999997</v>
      </c>
      <c r="D137" s="52"/>
      <c r="E137" s="52"/>
      <c r="F137" s="52"/>
      <c r="G137" s="52">
        <v>207.9</v>
      </c>
      <c r="H137" s="52"/>
      <c r="I137" s="52"/>
      <c r="J137" s="52">
        <v>79739.62</v>
      </c>
      <c r="K137" s="52"/>
      <c r="L137" s="52">
        <v>3855.13</v>
      </c>
      <c r="M137" s="52"/>
      <c r="N137" s="52">
        <v>21339.374572727309</v>
      </c>
      <c r="O137" s="52">
        <v>5312.7810072726879</v>
      </c>
      <c r="P137" s="52"/>
      <c r="Q137" s="52">
        <v>1653.5944200000015</v>
      </c>
      <c r="R137" s="52">
        <v>0</v>
      </c>
      <c r="S137" s="52"/>
      <c r="T137" s="52">
        <v>111900.5</v>
      </c>
    </row>
    <row r="138" spans="1:20" s="1301" customFormat="1" hidden="1" x14ac:dyDescent="0.25">
      <c r="A138" s="54" t="s">
        <v>828</v>
      </c>
      <c r="B138" s="52">
        <v>1147.4969999999998</v>
      </c>
      <c r="C138" s="52">
        <v>1334.7</v>
      </c>
      <c r="D138" s="52"/>
      <c r="E138" s="52"/>
      <c r="F138" s="52"/>
      <c r="G138" s="52"/>
      <c r="H138" s="52"/>
      <c r="I138" s="52"/>
      <c r="J138" s="52">
        <v>2482.1970000000001</v>
      </c>
      <c r="K138" s="52"/>
      <c r="L138" s="52"/>
      <c r="M138" s="52"/>
      <c r="N138" s="52">
        <v>223.29671999999982</v>
      </c>
      <c r="O138" s="52">
        <v>463.28235999999998</v>
      </c>
      <c r="P138" s="52"/>
      <c r="Q138" s="52">
        <v>63.423919999999981</v>
      </c>
      <c r="R138" s="52">
        <v>0</v>
      </c>
      <c r="S138" s="52"/>
      <c r="T138" s="52">
        <v>3232.2</v>
      </c>
    </row>
    <row r="139" spans="1:20" s="1301" customFormat="1" hidden="1" x14ac:dyDescent="0.25">
      <c r="A139" s="54" t="s">
        <v>829</v>
      </c>
      <c r="B139" s="52">
        <v>459.29899999999998</v>
      </c>
      <c r="C139" s="52"/>
      <c r="D139" s="52"/>
      <c r="E139" s="52"/>
      <c r="F139" s="52"/>
      <c r="G139" s="52"/>
      <c r="H139" s="52"/>
      <c r="I139" s="52"/>
      <c r="J139" s="52">
        <v>459.29899999999998</v>
      </c>
      <c r="K139" s="52"/>
      <c r="L139" s="52">
        <v>6.52</v>
      </c>
      <c r="M139" s="52"/>
      <c r="N139" s="52">
        <v>108.42198</v>
      </c>
      <c r="O139" s="52">
        <v>7.7976800000000006</v>
      </c>
      <c r="P139" s="52"/>
      <c r="Q139" s="52"/>
      <c r="R139" s="52">
        <v>7.8613399999999984</v>
      </c>
      <c r="S139" s="52"/>
      <c r="T139" s="52">
        <v>589.9</v>
      </c>
    </row>
    <row r="140" spans="1:20" s="1301" customFormat="1" hidden="1" x14ac:dyDescent="0.25">
      <c r="A140" s="54" t="s">
        <v>830</v>
      </c>
      <c r="B140" s="52">
        <v>1490.8999999999999</v>
      </c>
      <c r="C140" s="52">
        <v>178.9</v>
      </c>
      <c r="D140" s="52"/>
      <c r="E140" s="52"/>
      <c r="F140" s="52"/>
      <c r="G140" s="52"/>
      <c r="H140" s="52"/>
      <c r="I140" s="52"/>
      <c r="J140" s="52">
        <v>1669.8</v>
      </c>
      <c r="K140" s="52"/>
      <c r="L140" s="52">
        <v>62.63</v>
      </c>
      <c r="M140" s="52"/>
      <c r="N140" s="52">
        <v>452.17275999999958</v>
      </c>
      <c r="O140" s="52">
        <v>118.62962000000002</v>
      </c>
      <c r="P140" s="52"/>
      <c r="Q140" s="52"/>
      <c r="R140" s="52">
        <v>211.5676200000006</v>
      </c>
      <c r="S140" s="52">
        <v>0</v>
      </c>
      <c r="T140" s="52">
        <v>2514.8000000000002</v>
      </c>
    </row>
    <row r="141" spans="1:20" s="1301" customFormat="1" hidden="1" x14ac:dyDescent="0.25">
      <c r="A141" s="55" t="s">
        <v>831</v>
      </c>
      <c r="B141" s="52">
        <v>157</v>
      </c>
      <c r="C141" s="52"/>
      <c r="D141" s="52"/>
      <c r="E141" s="52"/>
      <c r="F141" s="52"/>
      <c r="G141" s="52"/>
      <c r="H141" s="52"/>
      <c r="I141" s="52"/>
      <c r="J141" s="52">
        <v>157</v>
      </c>
      <c r="K141" s="52"/>
      <c r="L141" s="52"/>
      <c r="M141" s="52"/>
      <c r="N141" s="52"/>
      <c r="O141" s="52"/>
      <c r="P141" s="52"/>
      <c r="Q141" s="52"/>
      <c r="R141" s="52">
        <v>0</v>
      </c>
      <c r="S141" s="52">
        <v>0</v>
      </c>
      <c r="T141" s="52">
        <v>157</v>
      </c>
    </row>
    <row r="142" spans="1:20" s="1301" customFormat="1" hidden="1" x14ac:dyDescent="0.25">
      <c r="A142" s="55" t="s">
        <v>832</v>
      </c>
      <c r="B142" s="52">
        <v>9497.4</v>
      </c>
      <c r="C142" s="52"/>
      <c r="D142" s="52"/>
      <c r="E142" s="52"/>
      <c r="F142" s="52"/>
      <c r="G142" s="52"/>
      <c r="H142" s="52"/>
      <c r="I142" s="52"/>
      <c r="J142" s="52">
        <v>9497.4</v>
      </c>
      <c r="K142" s="52"/>
      <c r="L142" s="52"/>
      <c r="M142" s="52"/>
      <c r="N142" s="52"/>
      <c r="O142" s="52"/>
      <c r="P142" s="52"/>
      <c r="Q142" s="52"/>
      <c r="R142" s="52">
        <v>202</v>
      </c>
      <c r="S142" s="52"/>
      <c r="T142" s="52">
        <v>9699.4</v>
      </c>
    </row>
    <row r="143" spans="1:20" s="1301" customFormat="1" hidden="1" x14ac:dyDescent="0.25">
      <c r="A143" s="55" t="s">
        <v>833</v>
      </c>
      <c r="B143" s="52">
        <v>150</v>
      </c>
      <c r="C143" s="52"/>
      <c r="D143" s="52"/>
      <c r="E143" s="52"/>
      <c r="F143" s="52"/>
      <c r="G143" s="52"/>
      <c r="H143" s="52"/>
      <c r="I143" s="52"/>
      <c r="J143" s="52">
        <v>150</v>
      </c>
      <c r="K143" s="52"/>
      <c r="L143" s="52"/>
      <c r="M143" s="52"/>
      <c r="N143" s="52">
        <v>8984.8380600000019</v>
      </c>
      <c r="O143" s="52"/>
      <c r="P143" s="52"/>
      <c r="Q143" s="52"/>
      <c r="R143" s="52">
        <v>15.16193999999814</v>
      </c>
      <c r="S143" s="52"/>
      <c r="T143" s="52">
        <v>9150</v>
      </c>
    </row>
    <row r="144" spans="1:20" s="1301" customFormat="1" hidden="1" x14ac:dyDescent="0.25">
      <c r="A144" s="55" t="s">
        <v>834</v>
      </c>
      <c r="B144" s="52">
        <v>80965.840000000011</v>
      </c>
      <c r="C144" s="52">
        <v>22445.7</v>
      </c>
      <c r="D144" s="52"/>
      <c r="E144" s="52"/>
      <c r="F144" s="52"/>
      <c r="G144" s="52"/>
      <c r="H144" s="52"/>
      <c r="I144" s="52"/>
      <c r="J144" s="52">
        <v>103411.54000000001</v>
      </c>
      <c r="K144" s="52"/>
      <c r="L144" s="52"/>
      <c r="M144" s="52">
        <v>1632.6010000000001</v>
      </c>
      <c r="N144" s="52">
        <v>175901.859</v>
      </c>
      <c r="O144" s="52"/>
      <c r="P144" s="52"/>
      <c r="Q144" s="52"/>
      <c r="R144" s="52">
        <v>8412.5</v>
      </c>
      <c r="S144" s="52"/>
      <c r="T144" s="52">
        <v>289358.5</v>
      </c>
    </row>
    <row r="145" spans="1:20" s="1301" customFormat="1" hidden="1" x14ac:dyDescent="0.25">
      <c r="A145" s="55" t="s">
        <v>835</v>
      </c>
      <c r="B145" s="52">
        <v>10573.9</v>
      </c>
      <c r="C145" s="52">
        <v>1943</v>
      </c>
      <c r="D145" s="52"/>
      <c r="E145" s="52"/>
      <c r="F145" s="52"/>
      <c r="G145" s="52"/>
      <c r="H145" s="52"/>
      <c r="I145" s="52"/>
      <c r="J145" s="52">
        <v>12516.9</v>
      </c>
      <c r="K145" s="52"/>
      <c r="L145" s="52"/>
      <c r="M145" s="52"/>
      <c r="N145" s="52"/>
      <c r="O145" s="52"/>
      <c r="P145" s="52"/>
      <c r="Q145" s="52"/>
      <c r="R145" s="52">
        <v>0</v>
      </c>
      <c r="S145" s="52"/>
      <c r="T145" s="52">
        <v>12516.9</v>
      </c>
    </row>
    <row r="146" spans="1:20" s="1301" customFormat="1" hidden="1" x14ac:dyDescent="0.25">
      <c r="A146" s="55" t="s">
        <v>836</v>
      </c>
      <c r="B146" s="52">
        <v>7283.3000000000011</v>
      </c>
      <c r="C146" s="52"/>
      <c r="D146" s="52"/>
      <c r="E146" s="52"/>
      <c r="F146" s="52"/>
      <c r="G146" s="52"/>
      <c r="H146" s="52"/>
      <c r="I146" s="52"/>
      <c r="J146" s="52">
        <v>7283.3000000000011</v>
      </c>
      <c r="K146" s="52"/>
      <c r="L146" s="52"/>
      <c r="M146" s="52"/>
      <c r="N146" s="52">
        <v>6043.9</v>
      </c>
      <c r="O146" s="52"/>
      <c r="P146" s="52"/>
      <c r="Q146" s="52"/>
      <c r="R146" s="52">
        <v>1110</v>
      </c>
      <c r="S146" s="52"/>
      <c r="T146" s="52">
        <v>14437.2</v>
      </c>
    </row>
    <row r="147" spans="1:20" s="1301" customFormat="1" hidden="1" x14ac:dyDescent="0.25">
      <c r="A147" s="55" t="s">
        <v>837</v>
      </c>
      <c r="B147" s="52">
        <v>4500</v>
      </c>
      <c r="C147" s="52">
        <v>500</v>
      </c>
      <c r="D147" s="52"/>
      <c r="E147" s="52"/>
      <c r="F147" s="52"/>
      <c r="G147" s="52"/>
      <c r="H147" s="52"/>
      <c r="I147" s="52"/>
      <c r="J147" s="52">
        <v>5000</v>
      </c>
      <c r="K147" s="52"/>
      <c r="L147" s="52"/>
      <c r="M147" s="52"/>
      <c r="N147" s="52"/>
      <c r="O147" s="52"/>
      <c r="P147" s="52"/>
      <c r="Q147" s="52"/>
      <c r="R147" s="52">
        <v>0</v>
      </c>
      <c r="S147" s="52"/>
      <c r="T147" s="52">
        <v>5000</v>
      </c>
    </row>
    <row r="148" spans="1:20" s="1301" customFormat="1" hidden="1" x14ac:dyDescent="0.25">
      <c r="A148" s="55" t="s">
        <v>838</v>
      </c>
      <c r="B148" s="52">
        <v>56214.200000000012</v>
      </c>
      <c r="C148" s="52">
        <v>21423</v>
      </c>
      <c r="D148" s="52"/>
      <c r="E148" s="52"/>
      <c r="F148" s="52"/>
      <c r="G148" s="52"/>
      <c r="H148" s="52"/>
      <c r="I148" s="52"/>
      <c r="J148" s="52">
        <v>77637.200000000012</v>
      </c>
      <c r="K148" s="52"/>
      <c r="L148" s="52"/>
      <c r="M148" s="52"/>
      <c r="N148" s="52">
        <v>33239.644</v>
      </c>
      <c r="O148" s="52">
        <v>4050.2559999999939</v>
      </c>
      <c r="P148" s="52"/>
      <c r="Q148" s="52"/>
      <c r="R148" s="52">
        <v>0</v>
      </c>
      <c r="S148" s="52"/>
      <c r="T148" s="52">
        <v>114927.1</v>
      </c>
    </row>
    <row r="149" spans="1:20" s="1301" customFormat="1" hidden="1" x14ac:dyDescent="0.25">
      <c r="A149" s="55" t="s">
        <v>839</v>
      </c>
      <c r="B149" s="52">
        <v>17825.5</v>
      </c>
      <c r="C149" s="52">
        <v>6973.1</v>
      </c>
      <c r="D149" s="52"/>
      <c r="E149" s="52"/>
      <c r="F149" s="52"/>
      <c r="G149" s="52"/>
      <c r="H149" s="52"/>
      <c r="I149" s="52"/>
      <c r="J149" s="52">
        <v>24798.6</v>
      </c>
      <c r="K149" s="52"/>
      <c r="L149" s="52"/>
      <c r="M149" s="52"/>
      <c r="N149" s="52">
        <v>27130.9</v>
      </c>
      <c r="O149" s="52"/>
      <c r="P149" s="52"/>
      <c r="Q149" s="52"/>
      <c r="R149" s="52">
        <v>0</v>
      </c>
      <c r="S149" s="52"/>
      <c r="T149" s="52">
        <v>51929.5</v>
      </c>
    </row>
    <row r="150" spans="1:20" s="1301" customFormat="1" hidden="1" x14ac:dyDescent="0.25">
      <c r="A150" s="56" t="s">
        <v>840</v>
      </c>
      <c r="B150" s="52">
        <v>19652.199999999997</v>
      </c>
      <c r="C150" s="52"/>
      <c r="D150" s="52"/>
      <c r="E150" s="52"/>
      <c r="F150" s="52"/>
      <c r="G150" s="52"/>
      <c r="H150" s="52"/>
      <c r="I150" s="52"/>
      <c r="J150" s="52">
        <v>19652.199999999997</v>
      </c>
      <c r="K150" s="52"/>
      <c r="L150" s="52"/>
      <c r="M150" s="52"/>
      <c r="N150" s="52">
        <v>13101.400000000001</v>
      </c>
      <c r="O150" s="52"/>
      <c r="P150" s="52"/>
      <c r="Q150" s="52"/>
      <c r="R150" s="52">
        <v>0</v>
      </c>
      <c r="S150" s="52"/>
      <c r="T150" s="52">
        <v>32753.599999999999</v>
      </c>
    </row>
    <row r="151" spans="1:20" s="1301" customFormat="1" hidden="1" x14ac:dyDescent="0.25">
      <c r="A151" s="55" t="s">
        <v>841</v>
      </c>
      <c r="B151" s="52">
        <v>47879.200000000004</v>
      </c>
      <c r="C151" s="52">
        <v>34139.599999999999</v>
      </c>
      <c r="D151" s="52"/>
      <c r="E151" s="52"/>
      <c r="F151" s="52"/>
      <c r="G151" s="52"/>
      <c r="H151" s="52"/>
      <c r="I151" s="52"/>
      <c r="J151" s="52">
        <v>82018.8</v>
      </c>
      <c r="K151" s="52"/>
      <c r="L151" s="52"/>
      <c r="M151" s="52"/>
      <c r="N151" s="52">
        <v>33036.402720000006</v>
      </c>
      <c r="O151" s="52">
        <v>341.45400000000001</v>
      </c>
      <c r="P151" s="52"/>
      <c r="Q151" s="52"/>
      <c r="R151" s="52">
        <v>730.14327999999659</v>
      </c>
      <c r="S151" s="52"/>
      <c r="T151" s="52">
        <v>116126.8</v>
      </c>
    </row>
    <row r="152" spans="1:20" s="1301" customFormat="1" hidden="1" x14ac:dyDescent="0.25">
      <c r="A152" s="55" t="s">
        <v>842</v>
      </c>
      <c r="B152" s="52">
        <v>6971.6999999999962</v>
      </c>
      <c r="C152" s="52">
        <v>14611.2</v>
      </c>
      <c r="D152" s="52"/>
      <c r="E152" s="52"/>
      <c r="F152" s="52"/>
      <c r="G152" s="52"/>
      <c r="H152" s="52">
        <v>1459.3</v>
      </c>
      <c r="I152" s="52"/>
      <c r="J152" s="52">
        <v>23042.199999999997</v>
      </c>
      <c r="K152" s="52"/>
      <c r="L152" s="52"/>
      <c r="M152" s="52">
        <v>3385.2000000000003</v>
      </c>
      <c r="N152" s="52"/>
      <c r="O152" s="52">
        <v>195.38</v>
      </c>
      <c r="P152" s="52"/>
      <c r="Q152" s="52"/>
      <c r="R152" s="52">
        <v>2365.3200000000011</v>
      </c>
      <c r="S152" s="52"/>
      <c r="T152" s="52">
        <v>28988.1</v>
      </c>
    </row>
    <row r="153" spans="1:20" s="1301" customFormat="1" hidden="1" x14ac:dyDescent="0.25">
      <c r="A153" s="56" t="s">
        <v>843</v>
      </c>
      <c r="B153" s="52">
        <v>4000</v>
      </c>
      <c r="C153" s="52"/>
      <c r="D153" s="52"/>
      <c r="E153" s="52"/>
      <c r="F153" s="52"/>
      <c r="G153" s="52"/>
      <c r="H153" s="52"/>
      <c r="I153" s="52"/>
      <c r="J153" s="52">
        <v>4000</v>
      </c>
      <c r="K153" s="52"/>
      <c r="L153" s="52"/>
      <c r="M153" s="52"/>
      <c r="N153" s="52"/>
      <c r="O153" s="52"/>
      <c r="P153" s="52">
        <v>7311.06</v>
      </c>
      <c r="Q153" s="52"/>
      <c r="R153" s="52">
        <v>3837.2399999999989</v>
      </c>
      <c r="S153" s="52"/>
      <c r="T153" s="52">
        <v>15148.3</v>
      </c>
    </row>
    <row r="154" spans="1:20" s="1301" customFormat="1" hidden="1" x14ac:dyDescent="0.25">
      <c r="A154" s="56" t="s">
        <v>844</v>
      </c>
      <c r="B154" s="52">
        <v>7000</v>
      </c>
      <c r="C154" s="52"/>
      <c r="D154" s="52"/>
      <c r="E154" s="52">
        <v>130916</v>
      </c>
      <c r="F154" s="52"/>
      <c r="G154" s="52"/>
      <c r="H154" s="52"/>
      <c r="I154" s="52"/>
      <c r="J154" s="52">
        <v>137916</v>
      </c>
      <c r="K154" s="52"/>
      <c r="L154" s="52"/>
      <c r="M154" s="52"/>
      <c r="N154" s="52">
        <v>14159.399999999994</v>
      </c>
      <c r="O154" s="52"/>
      <c r="P154" s="52"/>
      <c r="Q154" s="52"/>
      <c r="R154" s="52">
        <v>0</v>
      </c>
      <c r="S154" s="52"/>
      <c r="T154" s="57">
        <v>152075.4</v>
      </c>
    </row>
    <row r="155" spans="1:20" s="1301" customFormat="1" hidden="1" x14ac:dyDescent="0.25">
      <c r="A155" s="55" t="s">
        <v>845</v>
      </c>
      <c r="B155" s="52"/>
      <c r="C155" s="52"/>
      <c r="D155" s="52"/>
      <c r="E155" s="52"/>
      <c r="F155" s="52"/>
      <c r="G155" s="52"/>
      <c r="H155" s="52"/>
      <c r="I155" s="52"/>
      <c r="J155" s="52">
        <v>0</v>
      </c>
      <c r="K155" s="52"/>
      <c r="L155" s="52"/>
      <c r="M155" s="52"/>
      <c r="N155" s="52"/>
      <c r="O155" s="52"/>
      <c r="P155" s="52"/>
      <c r="Q155" s="52">
        <v>197055.4</v>
      </c>
      <c r="R155" s="52"/>
      <c r="S155" s="52"/>
      <c r="T155" s="52">
        <v>197055.4</v>
      </c>
    </row>
    <row r="156" spans="1:20" s="1301" customFormat="1" hidden="1" x14ac:dyDescent="0.25">
      <c r="A156" s="55" t="s">
        <v>846</v>
      </c>
      <c r="B156" s="52"/>
      <c r="C156" s="52"/>
      <c r="D156" s="52"/>
      <c r="E156" s="52"/>
      <c r="F156" s="52"/>
      <c r="G156" s="52"/>
      <c r="H156" s="52"/>
      <c r="I156" s="52"/>
      <c r="J156" s="52">
        <v>0</v>
      </c>
      <c r="K156" s="52"/>
      <c r="L156" s="52"/>
      <c r="M156" s="52"/>
      <c r="N156" s="52"/>
      <c r="O156" s="52"/>
      <c r="P156" s="52"/>
      <c r="Q156" s="52">
        <v>29862.5</v>
      </c>
      <c r="R156" s="52"/>
      <c r="S156" s="52"/>
      <c r="T156" s="52">
        <v>29862.5</v>
      </c>
    </row>
    <row r="157" spans="1:20" s="1301" customFormat="1" hidden="1" x14ac:dyDescent="0.25">
      <c r="A157" s="58" t="s">
        <v>847</v>
      </c>
      <c r="B157" s="52"/>
      <c r="C157" s="52"/>
      <c r="D157" s="52"/>
      <c r="E157" s="52"/>
      <c r="F157" s="52"/>
      <c r="G157" s="52"/>
      <c r="H157" s="52"/>
      <c r="I157" s="52"/>
      <c r="J157" s="52">
        <v>0</v>
      </c>
      <c r="K157" s="52"/>
      <c r="L157" s="52"/>
      <c r="M157" s="52"/>
      <c r="N157" s="52"/>
      <c r="O157" s="52"/>
      <c r="P157" s="52"/>
      <c r="Q157" s="52">
        <v>4405.1000000000004</v>
      </c>
      <c r="R157" s="52"/>
      <c r="S157" s="52"/>
      <c r="T157" s="52">
        <v>4405.1000000000004</v>
      </c>
    </row>
    <row r="158" spans="1:20" s="1301" customFormat="1" hidden="1" x14ac:dyDescent="0.25">
      <c r="A158" s="49" t="s">
        <v>848</v>
      </c>
      <c r="B158" s="52">
        <v>19741.896000000001</v>
      </c>
      <c r="C158" s="52"/>
      <c r="D158" s="52"/>
      <c r="E158" s="52"/>
      <c r="F158" s="52"/>
      <c r="G158" s="52"/>
      <c r="H158" s="52"/>
      <c r="I158" s="52"/>
      <c r="J158" s="52">
        <v>19741.896000000001</v>
      </c>
      <c r="K158" s="52"/>
      <c r="L158" s="52"/>
      <c r="M158" s="52"/>
      <c r="N158" s="52">
        <v>5115.61564</v>
      </c>
      <c r="O158" s="57">
        <v>665.28836000000001</v>
      </c>
      <c r="P158" s="52"/>
      <c r="Q158" s="52"/>
      <c r="R158" s="52">
        <v>0</v>
      </c>
      <c r="S158" s="52"/>
      <c r="T158" s="52">
        <v>25522.800000000003</v>
      </c>
    </row>
    <row r="159" spans="1:20" s="1301" customFormat="1" hidden="1" x14ac:dyDescent="0.25">
      <c r="A159" s="49"/>
      <c r="B159" s="52"/>
      <c r="C159" s="52"/>
      <c r="D159" s="52"/>
      <c r="E159" s="52"/>
      <c r="F159" s="52"/>
      <c r="G159" s="52"/>
      <c r="H159" s="52"/>
      <c r="I159" s="52"/>
      <c r="J159" s="52"/>
      <c r="K159" s="52"/>
      <c r="L159" s="52"/>
      <c r="M159" s="52"/>
      <c r="N159" s="52"/>
      <c r="O159" s="52"/>
      <c r="P159" s="52"/>
      <c r="Q159" s="52"/>
      <c r="R159" s="52"/>
      <c r="S159" s="52"/>
      <c r="T159" s="52"/>
    </row>
    <row r="160" spans="1:20" s="1301" customFormat="1" ht="15.75" hidden="1" thickBot="1" x14ac:dyDescent="0.3">
      <c r="A160" s="49" t="s">
        <v>849</v>
      </c>
      <c r="B160" s="237">
        <v>405728.80000000005</v>
      </c>
      <c r="C160" s="237">
        <v>157468.1</v>
      </c>
      <c r="D160" s="237">
        <v>941.9</v>
      </c>
      <c r="E160" s="237">
        <v>130916</v>
      </c>
      <c r="F160" s="237">
        <v>0</v>
      </c>
      <c r="G160" s="237">
        <v>207.9</v>
      </c>
      <c r="H160" s="237">
        <v>1459.3</v>
      </c>
      <c r="I160" s="237">
        <v>0</v>
      </c>
      <c r="J160" s="237">
        <v>696721.99999999988</v>
      </c>
      <c r="K160" s="237"/>
      <c r="L160" s="237">
        <v>6425.2145187896804</v>
      </c>
      <c r="M160" s="237">
        <v>6146.2010000000009</v>
      </c>
      <c r="N160" s="237">
        <v>360968.82006224827</v>
      </c>
      <c r="O160" s="237">
        <v>15020.694999999994</v>
      </c>
      <c r="P160" s="237">
        <v>7311.06</v>
      </c>
      <c r="Q160" s="237">
        <v>235336.91523896204</v>
      </c>
      <c r="R160" s="237">
        <v>25592.694179999991</v>
      </c>
      <c r="S160" s="237"/>
      <c r="T160" s="237">
        <v>1353523.5999999999</v>
      </c>
    </row>
    <row r="161" spans="1:20" s="1301" customFormat="1" ht="21.95" hidden="1" customHeight="1" thickBot="1" x14ac:dyDescent="0.25">
      <c r="A161" s="50"/>
      <c r="B161" s="50"/>
      <c r="C161" s="50"/>
      <c r="D161" s="50"/>
      <c r="E161" s="50"/>
      <c r="F161" s="50"/>
      <c r="G161" s="50"/>
      <c r="H161" s="50"/>
      <c r="I161" s="50"/>
      <c r="J161" s="50"/>
      <c r="K161" s="50"/>
      <c r="L161" s="50"/>
      <c r="M161" s="50"/>
      <c r="N161" s="50"/>
      <c r="O161" s="50"/>
      <c r="P161" s="50"/>
      <c r="Q161" s="533"/>
      <c r="R161" s="533"/>
    </row>
    <row r="162" spans="1:20" s="1301" customFormat="1" ht="56.1" hidden="1" customHeight="1" x14ac:dyDescent="0.25">
      <c r="A162" s="50" t="s">
        <v>850</v>
      </c>
      <c r="B162" s="50">
        <v>0.29975746267002668</v>
      </c>
      <c r="C162" s="50">
        <v>0.11633938263063903</v>
      </c>
      <c r="D162" s="50">
        <v>6.9588738607882425E-4</v>
      </c>
      <c r="E162" s="50">
        <v>9.6722362284632504E-2</v>
      </c>
      <c r="F162" s="50">
        <v>0</v>
      </c>
      <c r="G162" s="50">
        <v>1.5359909498438004E-4</v>
      </c>
      <c r="H162" s="51">
        <v>1.0781489144334093E-3</v>
      </c>
      <c r="I162" s="50">
        <v>0</v>
      </c>
      <c r="J162" s="50">
        <v>0.51474684298079465</v>
      </c>
      <c r="K162" s="50"/>
      <c r="L162" s="50">
        <v>4.7470280671793839E-3</v>
      </c>
      <c r="M162" s="50">
        <v>4.5408894237233847E-3</v>
      </c>
      <c r="N162" s="50">
        <v>0.26668823510890266</v>
      </c>
      <c r="O162" s="50">
        <v>1.10974755076306E-2</v>
      </c>
      <c r="P162" s="50">
        <v>5.4015016805026538E-3</v>
      </c>
      <c r="Q162" s="50">
        <v>0.17386982778797655</v>
      </c>
      <c r="R162" s="51">
        <v>1.8908199443290086E-2</v>
      </c>
      <c r="T162" s="1301">
        <v>1</v>
      </c>
    </row>
    <row r="163" spans="1:20" s="1301" customFormat="1" ht="15.75" hidden="1" thickTop="1" x14ac:dyDescent="0.25">
      <c r="A163" s="1787" t="s">
        <v>825</v>
      </c>
      <c r="B163" s="52">
        <v>1552.9436960356775</v>
      </c>
      <c r="C163" s="52">
        <v>731.41439822127018</v>
      </c>
      <c r="D163" s="52">
        <v>0</v>
      </c>
      <c r="E163" s="52">
        <v>0</v>
      </c>
      <c r="F163" s="52">
        <v>2.6548872917006254</v>
      </c>
      <c r="G163" s="52">
        <v>0</v>
      </c>
      <c r="H163" s="52">
        <v>2287.0129815486484</v>
      </c>
      <c r="I163" s="50"/>
      <c r="J163" s="52">
        <v>68.502373540161997</v>
      </c>
      <c r="K163" s="52">
        <v>15.53027445836838</v>
      </c>
      <c r="L163" s="52">
        <v>510.86023477013669</v>
      </c>
      <c r="M163" s="52">
        <v>65.291851501562505</v>
      </c>
      <c r="N163" s="52"/>
      <c r="O163" s="52">
        <v>146.17377776645804</v>
      </c>
      <c r="P163" s="52">
        <v>115.15878087303264</v>
      </c>
      <c r="Q163" s="50"/>
      <c r="R163" s="52">
        <v>3193</v>
      </c>
    </row>
    <row r="164" spans="1:20" s="1301" customFormat="1" ht="15.75" hidden="1" thickTop="1" x14ac:dyDescent="0.25">
      <c r="A164" s="1787"/>
      <c r="B164" s="52"/>
      <c r="C164" s="52"/>
      <c r="D164" s="52"/>
      <c r="E164" s="52"/>
      <c r="F164" s="52"/>
      <c r="G164" s="52"/>
      <c r="H164" s="52"/>
      <c r="I164" s="50"/>
      <c r="J164" s="52"/>
      <c r="K164" s="52"/>
      <c r="L164" s="52"/>
      <c r="M164" s="52"/>
      <c r="N164" s="52"/>
      <c r="O164" s="52"/>
      <c r="P164" s="52"/>
      <c r="Q164" s="50"/>
      <c r="R164" s="52"/>
    </row>
    <row r="165" spans="1:20" s="1301" customFormat="1" ht="15.75" hidden="1" thickTop="1" x14ac:dyDescent="0.25">
      <c r="A165" s="54" t="s">
        <v>826</v>
      </c>
      <c r="B165" s="52">
        <v>61416.4</v>
      </c>
      <c r="C165" s="52">
        <v>21210</v>
      </c>
      <c r="D165" s="52"/>
      <c r="E165" s="52"/>
      <c r="F165" s="52"/>
      <c r="G165" s="52"/>
      <c r="H165" s="52">
        <v>82626.399999999994</v>
      </c>
      <c r="I165" s="52"/>
      <c r="J165" s="52">
        <v>3182.348828100738</v>
      </c>
      <c r="K165" s="52">
        <v>1211.4713307727018</v>
      </c>
      <c r="L165" s="52">
        <v>13995.360535685075</v>
      </c>
      <c r="M165" s="52">
        <v>3714.556485470905</v>
      </c>
      <c r="N165" s="52"/>
      <c r="O165" s="52">
        <v>8705.5341507432859</v>
      </c>
      <c r="P165" s="52">
        <v>3727</v>
      </c>
      <c r="Q165" s="52"/>
      <c r="R165" s="52">
        <v>115951.2</v>
      </c>
    </row>
    <row r="166" spans="1:20" s="1301" customFormat="1" ht="15.75" hidden="1" thickTop="1" x14ac:dyDescent="0.25">
      <c r="A166" s="54" t="s">
        <v>827</v>
      </c>
      <c r="B166" s="52">
        <v>44202.1</v>
      </c>
      <c r="C166" s="52">
        <v>32030.2</v>
      </c>
      <c r="D166" s="52"/>
      <c r="E166" s="52"/>
      <c r="F166" s="52">
        <v>207.1</v>
      </c>
      <c r="G166" s="52"/>
      <c r="H166" s="52">
        <v>76439.400000000009</v>
      </c>
      <c r="I166" s="52"/>
      <c r="J166" s="52">
        <v>1828.0307517949052</v>
      </c>
      <c r="K166" s="52"/>
      <c r="L166" s="52">
        <v>21667.144051366027</v>
      </c>
      <c r="M166" s="52">
        <v>1378.6700662716823</v>
      </c>
      <c r="N166" s="52"/>
      <c r="O166" s="52">
        <v>2697.0551305673816</v>
      </c>
      <c r="P166" s="52">
        <v>3917</v>
      </c>
      <c r="Q166" s="52"/>
      <c r="R166" s="52">
        <v>107927.3</v>
      </c>
    </row>
    <row r="167" spans="1:20" s="1301" customFormat="1" ht="15.75" hidden="1" thickTop="1" x14ac:dyDescent="0.25">
      <c r="A167" s="54" t="s">
        <v>828</v>
      </c>
      <c r="B167" s="52">
        <v>1455</v>
      </c>
      <c r="C167" s="52">
        <v>1377.2</v>
      </c>
      <c r="D167" s="52"/>
      <c r="E167" s="52"/>
      <c r="F167" s="52"/>
      <c r="G167" s="52"/>
      <c r="H167" s="52">
        <v>2832.2</v>
      </c>
      <c r="I167" s="52"/>
      <c r="J167" s="52"/>
      <c r="K167" s="52"/>
      <c r="L167" s="52">
        <v>363.70000000000027</v>
      </c>
      <c r="M167" s="52"/>
      <c r="N167" s="52"/>
      <c r="O167" s="52"/>
      <c r="P167" s="52">
        <v>110</v>
      </c>
      <c r="Q167" s="52"/>
      <c r="R167" s="52">
        <v>3305.9</v>
      </c>
    </row>
    <row r="168" spans="1:20" s="1301" customFormat="1" ht="15.75" hidden="1" thickTop="1" x14ac:dyDescent="0.25">
      <c r="A168" s="54" t="s">
        <v>851</v>
      </c>
      <c r="B168" s="52">
        <v>2260</v>
      </c>
      <c r="C168" s="52">
        <v>1868.8</v>
      </c>
      <c r="D168" s="52"/>
      <c r="E168" s="52"/>
      <c r="F168" s="52"/>
      <c r="G168" s="52"/>
      <c r="H168" s="52">
        <v>4128.8</v>
      </c>
      <c r="I168" s="52"/>
      <c r="J168" s="52">
        <v>233.29041487839774</v>
      </c>
      <c r="K168" s="52"/>
      <c r="L168" s="52">
        <v>3028.1095851216023</v>
      </c>
      <c r="M168" s="52"/>
      <c r="N168" s="52"/>
      <c r="O168" s="52"/>
      <c r="P168" s="52">
        <v>1212.2</v>
      </c>
      <c r="Q168" s="52"/>
      <c r="R168" s="52">
        <v>8602.4</v>
      </c>
    </row>
    <row r="169" spans="1:20" s="1301" customFormat="1" ht="15.75" hidden="1" thickTop="1" x14ac:dyDescent="0.25">
      <c r="A169" s="54" t="s">
        <v>829</v>
      </c>
      <c r="B169" s="52">
        <v>503.8</v>
      </c>
      <c r="C169" s="52"/>
      <c r="D169" s="52"/>
      <c r="E169" s="52"/>
      <c r="F169" s="52"/>
      <c r="G169" s="52"/>
      <c r="H169" s="52">
        <v>503.8</v>
      </c>
      <c r="I169" s="52"/>
      <c r="J169" s="52"/>
      <c r="K169" s="52"/>
      <c r="L169" s="52">
        <v>94.199999999999989</v>
      </c>
      <c r="M169" s="52"/>
      <c r="N169" s="52"/>
      <c r="O169" s="52"/>
      <c r="P169" s="52">
        <v>2</v>
      </c>
      <c r="Q169" s="52"/>
      <c r="R169" s="52">
        <v>600</v>
      </c>
    </row>
    <row r="170" spans="1:20" s="1301" customFormat="1" ht="15.75" hidden="1" thickTop="1" x14ac:dyDescent="0.25">
      <c r="A170" s="55" t="s">
        <v>830</v>
      </c>
      <c r="B170" s="52">
        <v>1379.4</v>
      </c>
      <c r="C170" s="52">
        <v>569.29999999999995</v>
      </c>
      <c r="D170" s="52"/>
      <c r="E170" s="52"/>
      <c r="F170" s="52"/>
      <c r="G170" s="52"/>
      <c r="H170" s="52">
        <v>1948.7</v>
      </c>
      <c r="I170" s="52"/>
      <c r="J170" s="52">
        <v>99.999999999999986</v>
      </c>
      <c r="K170" s="52"/>
      <c r="L170" s="52">
        <v>499.59999999999968</v>
      </c>
      <c r="M170" s="52"/>
      <c r="N170" s="52"/>
      <c r="O170" s="52"/>
      <c r="P170" s="52">
        <v>15</v>
      </c>
      <c r="Q170" s="52"/>
      <c r="R170" s="52">
        <v>2563.2999999999997</v>
      </c>
    </row>
    <row r="171" spans="1:20" s="1301" customFormat="1" ht="15.75" hidden="1" thickTop="1" x14ac:dyDescent="0.25">
      <c r="A171" s="55" t="s">
        <v>831</v>
      </c>
      <c r="B171" s="52">
        <v>161.69999999999999</v>
      </c>
      <c r="C171" s="52"/>
      <c r="D171" s="52"/>
      <c r="E171" s="52"/>
      <c r="F171" s="52"/>
      <c r="G171" s="52"/>
      <c r="H171" s="52">
        <v>161.69999999999999</v>
      </c>
      <c r="I171" s="52"/>
      <c r="J171" s="52"/>
      <c r="K171" s="52"/>
      <c r="L171" s="52">
        <v>0</v>
      </c>
      <c r="M171" s="52"/>
      <c r="N171" s="52"/>
      <c r="O171" s="52"/>
      <c r="P171" s="52"/>
      <c r="Q171" s="52"/>
      <c r="R171" s="52">
        <v>161.69999999999999</v>
      </c>
    </row>
    <row r="172" spans="1:20" s="1301" customFormat="1" ht="15.75" hidden="1" thickTop="1" x14ac:dyDescent="0.25">
      <c r="A172" s="55" t="s">
        <v>832</v>
      </c>
      <c r="B172" s="52">
        <v>9762.2000000000007</v>
      </c>
      <c r="C172" s="52"/>
      <c r="D172" s="52"/>
      <c r="E172" s="52"/>
      <c r="F172" s="52"/>
      <c r="G172" s="52"/>
      <c r="H172" s="52">
        <v>9762.2000000000007</v>
      </c>
      <c r="I172" s="52"/>
      <c r="J172" s="52"/>
      <c r="K172" s="52"/>
      <c r="L172" s="52">
        <v>202.60000000000036</v>
      </c>
      <c r="M172" s="52"/>
      <c r="N172" s="52"/>
      <c r="O172" s="52"/>
      <c r="P172" s="52"/>
      <c r="Q172" s="52"/>
      <c r="R172" s="52">
        <v>9964.8000000000011</v>
      </c>
    </row>
    <row r="173" spans="1:20" s="1301" customFormat="1" ht="15.75" hidden="1" thickTop="1" x14ac:dyDescent="0.25">
      <c r="A173" s="55" t="s">
        <v>833</v>
      </c>
      <c r="B173" s="52">
        <v>150</v>
      </c>
      <c r="C173" s="52"/>
      <c r="D173" s="52"/>
      <c r="E173" s="52"/>
      <c r="F173" s="52"/>
      <c r="G173" s="52"/>
      <c r="H173" s="52">
        <v>150</v>
      </c>
      <c r="I173" s="52"/>
      <c r="J173" s="52"/>
      <c r="K173" s="52"/>
      <c r="L173" s="52">
        <v>9000</v>
      </c>
      <c r="M173" s="52"/>
      <c r="N173" s="52"/>
      <c r="O173" s="52"/>
      <c r="P173" s="52"/>
      <c r="Q173" s="52"/>
      <c r="R173" s="52">
        <v>9150</v>
      </c>
    </row>
    <row r="174" spans="1:20" s="1301" customFormat="1" ht="15.75" hidden="1" thickTop="1" x14ac:dyDescent="0.25">
      <c r="A174" s="55" t="s">
        <v>834</v>
      </c>
      <c r="B174" s="52">
        <v>84965.84</v>
      </c>
      <c r="C174" s="52">
        <v>22445.7</v>
      </c>
      <c r="D174" s="52"/>
      <c r="E174" s="52"/>
      <c r="F174" s="52"/>
      <c r="G174" s="52"/>
      <c r="H174" s="52">
        <v>107411.54</v>
      </c>
      <c r="I174" s="52"/>
      <c r="J174" s="52"/>
      <c r="K174" s="52">
        <v>1632.6010000000001</v>
      </c>
      <c r="L174" s="52">
        <v>172266.185</v>
      </c>
      <c r="M174" s="52"/>
      <c r="N174" s="52"/>
      <c r="O174" s="52"/>
      <c r="P174" s="52">
        <v>9922.5720000000001</v>
      </c>
      <c r="Q174" s="52"/>
      <c r="R174" s="52">
        <v>291232.89799999999</v>
      </c>
    </row>
    <row r="175" spans="1:20" s="1301" customFormat="1" ht="15.75" hidden="1" thickTop="1" x14ac:dyDescent="0.25">
      <c r="A175" s="55" t="s">
        <v>835</v>
      </c>
      <c r="B175" s="52">
        <v>10573.9</v>
      </c>
      <c r="C175" s="52">
        <v>1943</v>
      </c>
      <c r="D175" s="52"/>
      <c r="E175" s="52"/>
      <c r="F175" s="52"/>
      <c r="G175" s="52"/>
      <c r="H175" s="52">
        <v>12516.9</v>
      </c>
      <c r="I175" s="52"/>
      <c r="J175" s="52"/>
      <c r="K175" s="52"/>
      <c r="L175" s="52"/>
      <c r="M175" s="52"/>
      <c r="N175" s="52"/>
      <c r="O175" s="52"/>
      <c r="P175" s="52"/>
      <c r="Q175" s="52"/>
      <c r="R175" s="52">
        <v>12516.9</v>
      </c>
    </row>
    <row r="176" spans="1:20" s="1301" customFormat="1" ht="15.75" hidden="1" thickTop="1" x14ac:dyDescent="0.25">
      <c r="A176" s="55" t="s">
        <v>836</v>
      </c>
      <c r="B176" s="52">
        <v>8283.2999999999993</v>
      </c>
      <c r="C176" s="52"/>
      <c r="D176" s="52"/>
      <c r="E176" s="52"/>
      <c r="F176" s="52"/>
      <c r="G176" s="52"/>
      <c r="H176" s="52">
        <v>8283.2999999999993</v>
      </c>
      <c r="I176" s="52"/>
      <c r="J176" s="52"/>
      <c r="K176" s="52"/>
      <c r="L176" s="52">
        <v>4806.9713999999985</v>
      </c>
      <c r="M176" s="52"/>
      <c r="N176" s="52"/>
      <c r="O176" s="52"/>
      <c r="P176" s="52">
        <v>1346.9286</v>
      </c>
      <c r="Q176" s="52"/>
      <c r="R176" s="52">
        <v>14437.199999999997</v>
      </c>
    </row>
    <row r="177" spans="1:20" s="1301" customFormat="1" ht="15.75" hidden="1" thickTop="1" x14ac:dyDescent="0.25">
      <c r="A177" s="55" t="s">
        <v>837</v>
      </c>
      <c r="B177" s="52">
        <v>4500</v>
      </c>
      <c r="C177" s="52">
        <v>500</v>
      </c>
      <c r="D177" s="52"/>
      <c r="E177" s="52"/>
      <c r="F177" s="52"/>
      <c r="G177" s="52"/>
      <c r="H177" s="52">
        <v>5000</v>
      </c>
      <c r="I177" s="52"/>
      <c r="J177" s="52"/>
      <c r="K177" s="52"/>
      <c r="L177" s="52"/>
      <c r="M177" s="52"/>
      <c r="N177" s="52"/>
      <c r="O177" s="52"/>
      <c r="P177" s="52"/>
      <c r="Q177" s="52"/>
      <c r="R177" s="52">
        <v>5000</v>
      </c>
    </row>
    <row r="178" spans="1:20" s="1301" customFormat="1" ht="15.75" hidden="1" thickTop="1" x14ac:dyDescent="0.25">
      <c r="A178" s="55" t="s">
        <v>838</v>
      </c>
      <c r="B178" s="52">
        <v>56214.224000000002</v>
      </c>
      <c r="C178" s="52">
        <v>10627.2</v>
      </c>
      <c r="D178" s="52"/>
      <c r="E178" s="52"/>
      <c r="F178" s="52"/>
      <c r="G178" s="52"/>
      <c r="H178" s="52">
        <v>66841.423999999999</v>
      </c>
      <c r="I178" s="52"/>
      <c r="J178" s="52"/>
      <c r="K178" s="52"/>
      <c r="L178" s="52">
        <v>33239.644</v>
      </c>
      <c r="M178" s="52">
        <v>5849.5000000000009</v>
      </c>
      <c r="N178" s="52"/>
      <c r="O178" s="52"/>
      <c r="P178" s="52">
        <v>10795.8</v>
      </c>
      <c r="Q178" s="52"/>
      <c r="R178" s="52">
        <v>116726.368</v>
      </c>
    </row>
    <row r="179" spans="1:20" s="1301" customFormat="1" ht="15.75" hidden="1" thickTop="1" x14ac:dyDescent="0.25">
      <c r="A179" s="56" t="s">
        <v>839</v>
      </c>
      <c r="B179" s="52">
        <v>22825.5</v>
      </c>
      <c r="C179" s="52">
        <v>2574.8000000000002</v>
      </c>
      <c r="D179" s="52"/>
      <c r="E179" s="52"/>
      <c r="F179" s="52"/>
      <c r="G179" s="52"/>
      <c r="H179" s="52">
        <v>25400.3</v>
      </c>
      <c r="I179" s="52"/>
      <c r="J179" s="52"/>
      <c r="K179" s="52"/>
      <c r="L179" s="52">
        <v>22130.9</v>
      </c>
      <c r="M179" s="52"/>
      <c r="N179" s="52"/>
      <c r="O179" s="52"/>
      <c r="P179" s="52">
        <v>4398.3</v>
      </c>
      <c r="Q179" s="52"/>
      <c r="R179" s="52">
        <v>51929.5</v>
      </c>
    </row>
    <row r="180" spans="1:20" s="1301" customFormat="1" ht="15.75" hidden="1" thickTop="1" x14ac:dyDescent="0.25">
      <c r="A180" s="55" t="s">
        <v>840</v>
      </c>
      <c r="B180" s="52">
        <v>19652.16</v>
      </c>
      <c r="C180" s="52"/>
      <c r="D180" s="52"/>
      <c r="E180" s="52"/>
      <c r="F180" s="52"/>
      <c r="G180" s="52"/>
      <c r="H180" s="52">
        <v>19652.16</v>
      </c>
      <c r="I180" s="52"/>
      <c r="J180" s="52"/>
      <c r="K180" s="52"/>
      <c r="L180" s="52">
        <v>13101.44</v>
      </c>
      <c r="M180" s="52"/>
      <c r="N180" s="52"/>
      <c r="O180" s="52"/>
      <c r="P180" s="52"/>
      <c r="Q180" s="52"/>
      <c r="R180" s="52">
        <v>32753.599999999999</v>
      </c>
    </row>
    <row r="181" spans="1:20" s="1301" customFormat="1" ht="15.75" hidden="1" thickTop="1" x14ac:dyDescent="0.25">
      <c r="A181" s="55" t="s">
        <v>841</v>
      </c>
      <c r="B181" s="52">
        <v>48512.1</v>
      </c>
      <c r="C181" s="52">
        <v>29319.599999999999</v>
      </c>
      <c r="D181" s="52"/>
      <c r="E181" s="52"/>
      <c r="F181" s="52"/>
      <c r="G181" s="52"/>
      <c r="H181" s="52">
        <v>77831.7</v>
      </c>
      <c r="I181" s="52"/>
      <c r="J181" s="52"/>
      <c r="K181" s="52"/>
      <c r="L181" s="52">
        <v>24623.567164804117</v>
      </c>
      <c r="M181" s="52">
        <v>1635.632835195875</v>
      </c>
      <c r="N181" s="52"/>
      <c r="O181" s="52">
        <v>45000</v>
      </c>
      <c r="P181" s="52">
        <v>4820</v>
      </c>
      <c r="Q181" s="52"/>
      <c r="R181" s="52">
        <v>153910.9</v>
      </c>
    </row>
    <row r="182" spans="1:20" s="1301" customFormat="1" ht="15.75" hidden="1" thickTop="1" x14ac:dyDescent="0.25">
      <c r="A182" s="56" t="s">
        <v>842</v>
      </c>
      <c r="B182" s="52">
        <v>6971.7</v>
      </c>
      <c r="C182" s="52">
        <v>14611.2</v>
      </c>
      <c r="D182" s="52"/>
      <c r="E182" s="52">
        <v>1459.3</v>
      </c>
      <c r="F182" s="52"/>
      <c r="G182" s="52"/>
      <c r="H182" s="52">
        <v>23042.2</v>
      </c>
      <c r="I182" s="52"/>
      <c r="J182" s="52"/>
      <c r="K182" s="52">
        <v>3786.3131346151222</v>
      </c>
      <c r="L182" s="52"/>
      <c r="M182" s="52">
        <v>1859.5868653848775</v>
      </c>
      <c r="N182" s="52"/>
      <c r="O182" s="52"/>
      <c r="P182" s="52">
        <v>300</v>
      </c>
      <c r="Q182" s="52"/>
      <c r="R182" s="52">
        <v>28988.100000000002</v>
      </c>
    </row>
    <row r="183" spans="1:20" s="1301" customFormat="1" ht="15.75" hidden="1" thickTop="1" x14ac:dyDescent="0.25">
      <c r="A183" s="56" t="s">
        <v>843</v>
      </c>
      <c r="B183" s="52">
        <v>4000</v>
      </c>
      <c r="C183" s="52"/>
      <c r="D183" s="52"/>
      <c r="E183" s="52"/>
      <c r="F183" s="52"/>
      <c r="G183" s="52"/>
      <c r="H183" s="52">
        <v>4000</v>
      </c>
      <c r="I183" s="52"/>
      <c r="J183" s="52"/>
      <c r="K183" s="52"/>
      <c r="L183" s="52"/>
      <c r="M183" s="52"/>
      <c r="N183" s="52">
        <v>6000</v>
      </c>
      <c r="O183" s="52"/>
      <c r="P183" s="52">
        <v>5148.2999999999993</v>
      </c>
      <c r="Q183" s="52"/>
      <c r="R183" s="57">
        <v>15148.3</v>
      </c>
    </row>
    <row r="184" spans="1:20" s="1301" customFormat="1" ht="15.75" hidden="1" thickTop="1" x14ac:dyDescent="0.25">
      <c r="A184" s="55" t="s">
        <v>844</v>
      </c>
      <c r="B184" s="52">
        <v>7000</v>
      </c>
      <c r="C184" s="52"/>
      <c r="D184" s="52">
        <v>40516</v>
      </c>
      <c r="E184" s="52"/>
      <c r="F184" s="52"/>
      <c r="G184" s="52"/>
      <c r="H184" s="52">
        <v>47516</v>
      </c>
      <c r="I184" s="52"/>
      <c r="J184" s="52"/>
      <c r="K184" s="52"/>
      <c r="L184" s="52">
        <v>14159.4</v>
      </c>
      <c r="M184" s="52"/>
      <c r="N184" s="52"/>
      <c r="O184" s="52"/>
      <c r="P184" s="52"/>
      <c r="Q184" s="52"/>
      <c r="R184" s="52">
        <v>61675.4</v>
      </c>
    </row>
    <row r="185" spans="1:20" s="1301" customFormat="1" ht="15.75" hidden="1" thickTop="1" x14ac:dyDescent="0.25">
      <c r="A185" s="55" t="s">
        <v>848</v>
      </c>
      <c r="B185" s="52">
        <v>19741.900000000001</v>
      </c>
      <c r="C185" s="52"/>
      <c r="D185" s="52"/>
      <c r="E185" s="52"/>
      <c r="F185" s="52"/>
      <c r="G185" s="52"/>
      <c r="H185" s="52">
        <v>19741.900000000001</v>
      </c>
      <c r="I185" s="52"/>
      <c r="J185" s="52"/>
      <c r="K185" s="52"/>
      <c r="L185" s="52">
        <v>4992.8</v>
      </c>
      <c r="M185" s="52"/>
      <c r="N185" s="52"/>
      <c r="O185" s="52"/>
      <c r="P185" s="52"/>
      <c r="Q185" s="52"/>
      <c r="R185" s="52">
        <v>24734.7</v>
      </c>
    </row>
    <row r="186" spans="1:20" s="1301" customFormat="1" ht="15.75" hidden="1" thickTop="1" x14ac:dyDescent="0.25">
      <c r="A186" s="58"/>
      <c r="B186" s="52"/>
      <c r="C186" s="52"/>
      <c r="D186" s="52"/>
      <c r="E186" s="52"/>
      <c r="F186" s="52"/>
      <c r="G186" s="52"/>
      <c r="H186" s="52"/>
      <c r="I186" s="52"/>
      <c r="J186" s="52"/>
      <c r="K186" s="52"/>
      <c r="L186" s="52"/>
      <c r="M186" s="52"/>
      <c r="N186" s="52"/>
      <c r="O186" s="52"/>
      <c r="P186" s="52"/>
      <c r="Q186" s="52"/>
      <c r="R186" s="52"/>
    </row>
    <row r="187" spans="1:20" s="1301" customFormat="1" ht="15.75" hidden="1" thickTop="1" x14ac:dyDescent="0.25">
      <c r="A187" s="49" t="s">
        <v>849</v>
      </c>
      <c r="B187" s="52">
        <v>414531.22399999999</v>
      </c>
      <c r="C187" s="52">
        <v>139077</v>
      </c>
      <c r="D187" s="52">
        <v>40516</v>
      </c>
      <c r="E187" s="52">
        <v>1459.3</v>
      </c>
      <c r="F187" s="52">
        <v>207.1</v>
      </c>
      <c r="G187" s="52">
        <v>0</v>
      </c>
      <c r="H187" s="52">
        <v>595790.62399999995</v>
      </c>
      <c r="I187" s="52"/>
      <c r="J187" s="52">
        <v>5343.6699947740408</v>
      </c>
      <c r="K187" s="52">
        <v>6630.3854653878243</v>
      </c>
      <c r="L187" s="52">
        <v>338171.62173697684</v>
      </c>
      <c r="M187" s="57">
        <v>14437.94625232334</v>
      </c>
      <c r="N187" s="52">
        <v>6000</v>
      </c>
      <c r="O187" s="52">
        <v>56402.589281310669</v>
      </c>
      <c r="P187" s="52">
        <v>45715.100600000005</v>
      </c>
      <c r="Q187" s="52"/>
      <c r="R187" s="52">
        <v>1068491.9373307726</v>
      </c>
    </row>
    <row r="188" spans="1:20" s="1301" customFormat="1" ht="15.75" hidden="1" thickTop="1" x14ac:dyDescent="0.25">
      <c r="A188" s="49"/>
      <c r="B188" s="52"/>
      <c r="C188" s="52"/>
      <c r="D188" s="52"/>
      <c r="E188" s="52"/>
      <c r="F188" s="52"/>
      <c r="G188" s="52"/>
      <c r="H188" s="52"/>
      <c r="I188" s="52"/>
      <c r="J188" s="52"/>
      <c r="K188" s="52"/>
      <c r="L188" s="52"/>
      <c r="M188" s="52"/>
      <c r="N188" s="52"/>
      <c r="O188" s="52"/>
      <c r="P188" s="52"/>
      <c r="Q188" s="52"/>
      <c r="R188" s="52"/>
    </row>
    <row r="189" spans="1:20" s="1301" customFormat="1" ht="16.5" hidden="1" thickTop="1" thickBot="1" x14ac:dyDescent="0.3">
      <c r="A189" s="49" t="s">
        <v>850</v>
      </c>
      <c r="B189" s="1459">
        <v>0.38795915019775551</v>
      </c>
      <c r="C189" s="1459">
        <v>0.13016195550097631</v>
      </c>
      <c r="D189" s="1459">
        <v>3.7918863572535766E-2</v>
      </c>
      <c r="E189" s="1459">
        <v>1.3657566791243319E-3</v>
      </c>
      <c r="F189" s="1459">
        <v>1.9382457907671431E-4</v>
      </c>
      <c r="G189" s="1459">
        <v>0</v>
      </c>
      <c r="H189" s="1459">
        <v>0.55759955052946863</v>
      </c>
      <c r="I189" s="1170"/>
      <c r="J189" s="1459">
        <v>5.0011327255526147E-3</v>
      </c>
      <c r="K189" s="1459">
        <v>6.2053678027289205E-3</v>
      </c>
      <c r="L189" s="1459">
        <v>0.3164943130799584</v>
      </c>
      <c r="M189" s="1459">
        <v>1.3512452221577962E-2</v>
      </c>
      <c r="N189" s="1459">
        <v>5.6153909920825E-3</v>
      </c>
      <c r="O189" s="1459">
        <v>5.2787098630066816E-2</v>
      </c>
      <c r="P189" s="1459">
        <v>4.2784694018564225E-2</v>
      </c>
      <c r="Q189" s="1170"/>
      <c r="R189" s="1460">
        <v>1</v>
      </c>
    </row>
    <row r="190" spans="1:20" s="1301" customFormat="1" ht="15.75" hidden="1" thickTop="1" x14ac:dyDescent="0.25">
      <c r="A190" s="49"/>
      <c r="B190" s="52"/>
      <c r="C190" s="52"/>
      <c r="D190" s="52"/>
      <c r="E190" s="52"/>
      <c r="F190" s="52"/>
      <c r="G190" s="52"/>
      <c r="H190" s="52"/>
      <c r="I190" s="52"/>
      <c r="J190" s="52"/>
      <c r="K190" s="52"/>
      <c r="L190" s="52"/>
      <c r="M190" s="52"/>
      <c r="N190" s="52"/>
      <c r="O190" s="52"/>
      <c r="P190" s="52"/>
      <c r="Q190" s="52"/>
      <c r="R190" s="52"/>
    </row>
    <row r="191" spans="1:20" s="1301" customFormat="1" ht="15.75" hidden="1" thickTop="1" x14ac:dyDescent="0.25">
      <c r="A191" s="1170" t="s">
        <v>852</v>
      </c>
      <c r="B191" s="1170"/>
      <c r="C191" s="1170"/>
      <c r="D191" s="1170"/>
      <c r="E191" s="1170"/>
      <c r="F191" s="1170"/>
      <c r="G191" s="1170"/>
      <c r="H191" s="1170"/>
      <c r="I191" s="1170"/>
      <c r="J191" s="1170"/>
      <c r="K191" s="1170"/>
      <c r="L191" s="1170"/>
      <c r="M191" s="1170"/>
      <c r="N191" s="1170"/>
      <c r="O191" s="1170"/>
      <c r="P191" s="1170"/>
      <c r="Q191" s="1170"/>
      <c r="R191" s="1170"/>
    </row>
    <row r="192" spans="1:20" s="1301" customFormat="1" ht="21.75" hidden="1" thickTop="1" thickBot="1" x14ac:dyDescent="0.35">
      <c r="A192" s="47"/>
      <c r="B192" s="2551" t="s">
        <v>806</v>
      </c>
      <c r="C192" s="2552"/>
      <c r="D192" s="2552"/>
      <c r="E192" s="2552"/>
      <c r="F192" s="2552"/>
      <c r="G192" s="2552"/>
      <c r="H192" s="2552"/>
      <c r="I192" s="2552"/>
      <c r="J192" s="2553"/>
      <c r="K192" s="48"/>
      <c r="L192" s="2554" t="s">
        <v>807</v>
      </c>
      <c r="M192" s="2555"/>
      <c r="N192" s="2555"/>
      <c r="O192" s="2555"/>
      <c r="P192" s="2555"/>
      <c r="Q192" s="2555"/>
      <c r="R192" s="2556"/>
      <c r="S192" s="49"/>
      <c r="T192" s="1470" t="s">
        <v>808</v>
      </c>
    </row>
    <row r="193" spans="1:20" s="1301" customFormat="1" ht="52.5" hidden="1" thickTop="1" x14ac:dyDescent="0.25">
      <c r="A193" s="50"/>
      <c r="B193" s="50" t="s">
        <v>809</v>
      </c>
      <c r="C193" s="50" t="s">
        <v>810</v>
      </c>
      <c r="D193" s="50" t="s">
        <v>811</v>
      </c>
      <c r="E193" s="50" t="s">
        <v>812</v>
      </c>
      <c r="F193" s="50" t="s">
        <v>813</v>
      </c>
      <c r="G193" s="50" t="s">
        <v>814</v>
      </c>
      <c r="H193" s="50" t="s">
        <v>815</v>
      </c>
      <c r="I193" s="50" t="s">
        <v>816</v>
      </c>
      <c r="J193" s="50" t="s">
        <v>817</v>
      </c>
      <c r="K193" s="50"/>
      <c r="L193" s="50" t="s">
        <v>818</v>
      </c>
      <c r="M193" s="50" t="s">
        <v>819</v>
      </c>
      <c r="N193" s="50" t="s">
        <v>820</v>
      </c>
      <c r="O193" s="50" t="s">
        <v>821</v>
      </c>
      <c r="P193" s="50" t="s">
        <v>822</v>
      </c>
      <c r="Q193" s="50" t="s">
        <v>823</v>
      </c>
      <c r="R193" s="50" t="s">
        <v>291</v>
      </c>
      <c r="S193" s="533"/>
      <c r="T193" s="533" t="s">
        <v>824</v>
      </c>
    </row>
    <row r="194" spans="1:20" s="1301" customFormat="1" ht="15.75" hidden="1" thickTop="1" x14ac:dyDescent="0.25">
      <c r="A194" s="50"/>
      <c r="B194" s="50"/>
      <c r="C194" s="50"/>
      <c r="D194" s="50"/>
      <c r="E194" s="50"/>
      <c r="F194" s="50"/>
      <c r="G194" s="50"/>
      <c r="H194" s="50"/>
      <c r="I194" s="50"/>
      <c r="J194" s="51"/>
      <c r="K194" s="50"/>
      <c r="L194" s="50"/>
      <c r="M194" s="50"/>
      <c r="N194" s="50"/>
      <c r="O194" s="50"/>
      <c r="P194" s="50"/>
      <c r="Q194" s="50"/>
      <c r="R194" s="50"/>
      <c r="S194" s="50"/>
      <c r="T194" s="51"/>
    </row>
    <row r="195" spans="1:20" s="1301" customFormat="1" ht="15.75" hidden="1" thickTop="1" x14ac:dyDescent="0.25">
      <c r="A195" s="1787" t="s">
        <v>825</v>
      </c>
      <c r="B195" s="52">
        <v>1789.8</v>
      </c>
      <c r="C195" s="52">
        <v>654.4</v>
      </c>
      <c r="D195" s="52">
        <v>10</v>
      </c>
      <c r="E195" s="52">
        <v>0</v>
      </c>
      <c r="F195" s="52">
        <v>0</v>
      </c>
      <c r="G195" s="52">
        <v>0</v>
      </c>
      <c r="H195" s="52"/>
      <c r="I195" s="52">
        <v>0</v>
      </c>
      <c r="J195" s="52">
        <v>2454.1999999999998</v>
      </c>
      <c r="K195" s="50"/>
      <c r="L195" s="52">
        <v>7.87163119925036</v>
      </c>
      <c r="M195" s="52">
        <v>8.7457319432614771</v>
      </c>
      <c r="N195" s="52">
        <v>396.60489748812716</v>
      </c>
      <c r="O195" s="52">
        <v>12.929184244096033</v>
      </c>
      <c r="P195" s="52">
        <v>0</v>
      </c>
      <c r="Q195" s="52">
        <v>322.74855512526511</v>
      </c>
      <c r="R195" s="52">
        <v>0</v>
      </c>
      <c r="S195" s="50"/>
      <c r="T195" s="52">
        <v>3203.1</v>
      </c>
    </row>
    <row r="196" spans="1:20" s="1301" customFormat="1" ht="15.75" hidden="1" thickTop="1" x14ac:dyDescent="0.25">
      <c r="A196" s="1787"/>
      <c r="B196" s="52"/>
      <c r="C196" s="52"/>
      <c r="D196" s="52"/>
      <c r="E196" s="52"/>
      <c r="F196" s="52"/>
      <c r="G196" s="52"/>
      <c r="H196" s="52"/>
      <c r="I196" s="52"/>
      <c r="J196" s="52"/>
      <c r="K196" s="50"/>
      <c r="L196" s="52"/>
      <c r="M196" s="52"/>
      <c r="N196" s="52"/>
      <c r="O196" s="52"/>
      <c r="P196" s="52"/>
      <c r="Q196" s="52"/>
      <c r="R196" s="52"/>
      <c r="S196" s="50"/>
      <c r="T196" s="52"/>
    </row>
    <row r="197" spans="1:20" s="1301" customFormat="1" ht="15.75" hidden="1" thickTop="1" x14ac:dyDescent="0.25">
      <c r="A197" s="54" t="s">
        <v>826</v>
      </c>
      <c r="B197" s="52">
        <v>62679.448000000004</v>
      </c>
      <c r="C197" s="52">
        <v>21926.7</v>
      </c>
      <c r="D197" s="52">
        <v>941.9</v>
      </c>
      <c r="E197" s="52"/>
      <c r="F197" s="52"/>
      <c r="G197" s="52"/>
      <c r="H197" s="52"/>
      <c r="I197" s="52"/>
      <c r="J197" s="52">
        <v>85548.047999999995</v>
      </c>
      <c r="K197" s="52"/>
      <c r="L197" s="52">
        <v>2374.2618899999948</v>
      </c>
      <c r="M197" s="52">
        <v>1668.5631799999992</v>
      </c>
      <c r="N197" s="52">
        <v>15591.880650000005</v>
      </c>
      <c r="O197" s="52">
        <v>4075.7069000000024</v>
      </c>
      <c r="P197" s="52"/>
      <c r="Q197" s="52">
        <v>2014.1393800000071</v>
      </c>
      <c r="R197" s="52">
        <v>0</v>
      </c>
      <c r="S197" s="52"/>
      <c r="T197" s="52">
        <v>111272.6</v>
      </c>
    </row>
    <row r="198" spans="1:20" s="1301" customFormat="1" ht="15.75" hidden="1" thickTop="1" x14ac:dyDescent="0.25">
      <c r="A198" s="54" t="s">
        <v>827</v>
      </c>
      <c r="B198" s="52">
        <v>47539.519999999997</v>
      </c>
      <c r="C198" s="52">
        <v>31992.199999999997</v>
      </c>
      <c r="D198" s="52"/>
      <c r="E198" s="52"/>
      <c r="F198" s="52"/>
      <c r="G198" s="52">
        <v>207.9</v>
      </c>
      <c r="H198" s="52"/>
      <c r="I198" s="52"/>
      <c r="J198" s="52">
        <v>79739.62</v>
      </c>
      <c r="K198" s="52"/>
      <c r="L198" s="52">
        <v>3279.8261799999991</v>
      </c>
      <c r="M198" s="52">
        <v>965.13589000000002</v>
      </c>
      <c r="N198" s="52">
        <v>15533.583230000011</v>
      </c>
      <c r="O198" s="52">
        <v>3507.6158500000024</v>
      </c>
      <c r="P198" s="52"/>
      <c r="Q198" s="52">
        <v>2465.1547600000022</v>
      </c>
      <c r="R198" s="52">
        <v>6409.5640899999889</v>
      </c>
      <c r="S198" s="52"/>
      <c r="T198" s="52">
        <v>111900.5</v>
      </c>
    </row>
    <row r="199" spans="1:20" s="1301" customFormat="1" ht="15.75" hidden="1" thickTop="1" x14ac:dyDescent="0.25">
      <c r="A199" s="54" t="s">
        <v>828</v>
      </c>
      <c r="B199" s="52">
        <v>1147.4969999999998</v>
      </c>
      <c r="C199" s="52">
        <v>1334.7</v>
      </c>
      <c r="D199" s="52"/>
      <c r="E199" s="52"/>
      <c r="F199" s="52"/>
      <c r="G199" s="52"/>
      <c r="H199" s="52"/>
      <c r="I199" s="52"/>
      <c r="J199" s="52">
        <v>2482.1970000000001</v>
      </c>
      <c r="K199" s="52"/>
      <c r="L199" s="52"/>
      <c r="M199" s="52"/>
      <c r="N199" s="52">
        <v>284.34908000000019</v>
      </c>
      <c r="O199" s="52"/>
      <c r="P199" s="52"/>
      <c r="Q199" s="52">
        <v>77.590589999999992</v>
      </c>
      <c r="R199" s="52">
        <v>388.0633299999995</v>
      </c>
      <c r="S199" s="52"/>
      <c r="T199" s="52">
        <v>3232.2</v>
      </c>
    </row>
    <row r="200" spans="1:20" s="1301" customFormat="1" ht="15.75" hidden="1" thickTop="1" x14ac:dyDescent="0.25">
      <c r="A200" s="54" t="s">
        <v>829</v>
      </c>
      <c r="B200" s="52">
        <v>459.29899999999998</v>
      </c>
      <c r="C200" s="52"/>
      <c r="D200" s="52"/>
      <c r="E200" s="52"/>
      <c r="F200" s="52"/>
      <c r="G200" s="52"/>
      <c r="H200" s="52"/>
      <c r="I200" s="52"/>
      <c r="J200" s="52">
        <v>459.29899999999998</v>
      </c>
      <c r="K200" s="52"/>
      <c r="L200" s="52"/>
      <c r="M200" s="52"/>
      <c r="N200" s="52">
        <v>59.687039999999996</v>
      </c>
      <c r="O200" s="52"/>
      <c r="P200" s="52"/>
      <c r="Q200" s="52"/>
      <c r="R200" s="52">
        <v>70.913960000000003</v>
      </c>
      <c r="S200" s="52"/>
      <c r="T200" s="52">
        <v>589.9</v>
      </c>
    </row>
    <row r="201" spans="1:20" s="1301" customFormat="1" ht="15.75" hidden="1" thickTop="1" x14ac:dyDescent="0.25">
      <c r="A201" s="54" t="s">
        <v>830</v>
      </c>
      <c r="B201" s="52">
        <v>1490.8999999999999</v>
      </c>
      <c r="C201" s="52">
        <v>178.9</v>
      </c>
      <c r="D201" s="52"/>
      <c r="E201" s="52"/>
      <c r="F201" s="52"/>
      <c r="G201" s="52"/>
      <c r="H201" s="52"/>
      <c r="I201" s="52"/>
      <c r="J201" s="52">
        <v>1669.8</v>
      </c>
      <c r="K201" s="52"/>
      <c r="L201" s="52">
        <v>98.871720000000025</v>
      </c>
      <c r="M201" s="52"/>
      <c r="N201" s="52">
        <v>441.31942000000049</v>
      </c>
      <c r="O201" s="52">
        <v>39.228400000000008</v>
      </c>
      <c r="P201" s="52"/>
      <c r="Q201" s="52"/>
      <c r="R201" s="52">
        <v>265.58045999999979</v>
      </c>
      <c r="S201" s="52">
        <v>0</v>
      </c>
      <c r="T201" s="52">
        <v>2514.8000000000002</v>
      </c>
    </row>
    <row r="202" spans="1:20" s="1301" customFormat="1" ht="15.75" hidden="1" thickTop="1" x14ac:dyDescent="0.25">
      <c r="A202" s="55" t="s">
        <v>831</v>
      </c>
      <c r="B202" s="52">
        <v>157</v>
      </c>
      <c r="C202" s="52"/>
      <c r="D202" s="52"/>
      <c r="E202" s="52"/>
      <c r="F202" s="52"/>
      <c r="G202" s="52"/>
      <c r="H202" s="52"/>
      <c r="I202" s="52"/>
      <c r="J202" s="52">
        <v>157</v>
      </c>
      <c r="K202" s="52"/>
      <c r="L202" s="52"/>
      <c r="M202" s="52"/>
      <c r="N202" s="52"/>
      <c r="O202" s="52"/>
      <c r="P202" s="52"/>
      <c r="Q202" s="52"/>
      <c r="R202" s="52">
        <v>0</v>
      </c>
      <c r="S202" s="52">
        <v>0</v>
      </c>
      <c r="T202" s="52">
        <v>157</v>
      </c>
    </row>
    <row r="203" spans="1:20" s="1301" customFormat="1" ht="15.75" hidden="1" thickTop="1" x14ac:dyDescent="0.25">
      <c r="A203" s="55" t="s">
        <v>832</v>
      </c>
      <c r="B203" s="52">
        <v>9497.4</v>
      </c>
      <c r="C203" s="52"/>
      <c r="D203" s="52"/>
      <c r="E203" s="52"/>
      <c r="F203" s="52"/>
      <c r="G203" s="52"/>
      <c r="H203" s="52"/>
      <c r="I203" s="52"/>
      <c r="J203" s="52">
        <v>9497.4</v>
      </c>
      <c r="K203" s="52"/>
      <c r="L203" s="52"/>
      <c r="M203" s="52"/>
      <c r="N203" s="52"/>
      <c r="O203" s="52"/>
      <c r="P203" s="52"/>
      <c r="Q203" s="52"/>
      <c r="R203" s="52">
        <v>202</v>
      </c>
      <c r="S203" s="52"/>
      <c r="T203" s="52">
        <v>9699.4</v>
      </c>
    </row>
    <row r="204" spans="1:20" s="1301" customFormat="1" ht="15.75" hidden="1" thickTop="1" x14ac:dyDescent="0.25">
      <c r="A204" s="55" t="s">
        <v>833</v>
      </c>
      <c r="B204" s="52">
        <v>150</v>
      </c>
      <c r="C204" s="52"/>
      <c r="D204" s="52"/>
      <c r="E204" s="52"/>
      <c r="F204" s="52"/>
      <c r="G204" s="52"/>
      <c r="H204" s="52"/>
      <c r="I204" s="52"/>
      <c r="J204" s="52">
        <v>150</v>
      </c>
      <c r="K204" s="52"/>
      <c r="L204" s="52"/>
      <c r="M204" s="52"/>
      <c r="N204" s="52">
        <v>8984.5145599999996</v>
      </c>
      <c r="O204" s="52"/>
      <c r="P204" s="52"/>
      <c r="Q204" s="52"/>
      <c r="R204" s="52">
        <v>15.485440000000381</v>
      </c>
      <c r="S204" s="52"/>
      <c r="T204" s="52">
        <v>9150</v>
      </c>
    </row>
    <row r="205" spans="1:20" s="1301" customFormat="1" ht="15.75" hidden="1" thickTop="1" x14ac:dyDescent="0.25">
      <c r="A205" s="55" t="s">
        <v>834</v>
      </c>
      <c r="B205" s="52">
        <v>80965.840000000011</v>
      </c>
      <c r="C205" s="52">
        <v>22445.7</v>
      </c>
      <c r="D205" s="52"/>
      <c r="E205" s="52"/>
      <c r="F205" s="52"/>
      <c r="G205" s="52"/>
      <c r="H205" s="52"/>
      <c r="I205" s="52"/>
      <c r="J205" s="52">
        <v>103411.54000000001</v>
      </c>
      <c r="K205" s="52"/>
      <c r="L205" s="52"/>
      <c r="M205" s="52">
        <v>239.89149</v>
      </c>
      <c r="N205" s="52">
        <v>163284.43376000019</v>
      </c>
      <c r="O205" s="52"/>
      <c r="P205" s="52"/>
      <c r="Q205" s="52"/>
      <c r="R205" s="52">
        <v>11322.634749999794</v>
      </c>
      <c r="S205" s="52"/>
      <c r="T205" s="52">
        <v>278258.5</v>
      </c>
    </row>
    <row r="206" spans="1:20" s="1301" customFormat="1" ht="15.75" hidden="1" thickTop="1" x14ac:dyDescent="0.25">
      <c r="A206" s="55" t="s">
        <v>835</v>
      </c>
      <c r="B206" s="52">
        <v>10573.9</v>
      </c>
      <c r="C206" s="52">
        <v>1943</v>
      </c>
      <c r="D206" s="52"/>
      <c r="E206" s="52"/>
      <c r="F206" s="52"/>
      <c r="G206" s="52"/>
      <c r="H206" s="52"/>
      <c r="I206" s="52"/>
      <c r="J206" s="52">
        <v>12516.9</v>
      </c>
      <c r="K206" s="52"/>
      <c r="L206" s="52"/>
      <c r="M206" s="52"/>
      <c r="N206" s="52"/>
      <c r="O206" s="52"/>
      <c r="P206" s="52"/>
      <c r="Q206" s="52"/>
      <c r="R206" s="52">
        <v>0</v>
      </c>
      <c r="S206" s="52"/>
      <c r="T206" s="52">
        <v>12516.9</v>
      </c>
    </row>
    <row r="207" spans="1:20" s="1301" customFormat="1" ht="15.75" hidden="1" thickTop="1" x14ac:dyDescent="0.25">
      <c r="A207" s="55" t="s">
        <v>836</v>
      </c>
      <c r="B207" s="52">
        <v>7283.3000000000011</v>
      </c>
      <c r="C207" s="52"/>
      <c r="D207" s="52"/>
      <c r="E207" s="52"/>
      <c r="F207" s="52"/>
      <c r="G207" s="52"/>
      <c r="H207" s="52"/>
      <c r="I207" s="52"/>
      <c r="J207" s="52">
        <v>7283.3000000000011</v>
      </c>
      <c r="K207" s="52"/>
      <c r="L207" s="52"/>
      <c r="M207" s="52"/>
      <c r="N207" s="52"/>
      <c r="O207" s="52"/>
      <c r="P207" s="52"/>
      <c r="Q207" s="52"/>
      <c r="R207" s="52">
        <v>7153.9</v>
      </c>
      <c r="S207" s="52"/>
      <c r="T207" s="52">
        <v>14437.2</v>
      </c>
    </row>
    <row r="208" spans="1:20" s="1301" customFormat="1" ht="15.75" hidden="1" thickTop="1" x14ac:dyDescent="0.25">
      <c r="A208" s="55" t="s">
        <v>837</v>
      </c>
      <c r="B208" s="52">
        <v>4500</v>
      </c>
      <c r="C208" s="52">
        <v>500</v>
      </c>
      <c r="D208" s="52"/>
      <c r="E208" s="52"/>
      <c r="F208" s="52"/>
      <c r="G208" s="52"/>
      <c r="H208" s="52"/>
      <c r="I208" s="52"/>
      <c r="J208" s="52">
        <v>5000</v>
      </c>
      <c r="K208" s="52"/>
      <c r="L208" s="52"/>
      <c r="M208" s="52"/>
      <c r="N208" s="52"/>
      <c r="O208" s="52"/>
      <c r="P208" s="52"/>
      <c r="Q208" s="52"/>
      <c r="R208" s="52">
        <v>0</v>
      </c>
      <c r="S208" s="52"/>
      <c r="T208" s="52">
        <v>5000</v>
      </c>
    </row>
    <row r="209" spans="1:20" s="1301" customFormat="1" ht="15.75" hidden="1" thickTop="1" x14ac:dyDescent="0.25">
      <c r="A209" s="55" t="s">
        <v>838</v>
      </c>
      <c r="B209" s="52">
        <v>56214.200000000012</v>
      </c>
      <c r="C209" s="52">
        <v>21423</v>
      </c>
      <c r="D209" s="52"/>
      <c r="E209" s="52"/>
      <c r="F209" s="52"/>
      <c r="G209" s="52"/>
      <c r="H209" s="52"/>
      <c r="I209" s="52"/>
      <c r="J209" s="52">
        <v>77637.200000000012</v>
      </c>
      <c r="K209" s="52"/>
      <c r="L209" s="52"/>
      <c r="M209" s="52"/>
      <c r="N209" s="52">
        <v>31568.050149999977</v>
      </c>
      <c r="O209" s="52">
        <v>1462.375</v>
      </c>
      <c r="P209" s="52"/>
      <c r="Q209" s="52"/>
      <c r="R209" s="52">
        <v>4259.4748500000132</v>
      </c>
      <c r="S209" s="52"/>
      <c r="T209" s="52">
        <v>114927.1</v>
      </c>
    </row>
    <row r="210" spans="1:20" s="1301" customFormat="1" ht="15.75" hidden="1" thickTop="1" x14ac:dyDescent="0.25">
      <c r="A210" s="55" t="s">
        <v>839</v>
      </c>
      <c r="B210" s="52">
        <v>17825.5</v>
      </c>
      <c r="C210" s="52">
        <v>6973.1</v>
      </c>
      <c r="D210" s="52"/>
      <c r="E210" s="52"/>
      <c r="F210" s="52"/>
      <c r="G210" s="52"/>
      <c r="H210" s="52"/>
      <c r="I210" s="52"/>
      <c r="J210" s="52">
        <v>24798.6</v>
      </c>
      <c r="K210" s="52"/>
      <c r="L210" s="52"/>
      <c r="M210" s="52"/>
      <c r="N210" s="52">
        <v>19203.537680000012</v>
      </c>
      <c r="O210" s="52"/>
      <c r="P210" s="52"/>
      <c r="Q210" s="52"/>
      <c r="R210" s="52">
        <v>7927.3623199999893</v>
      </c>
      <c r="S210" s="52"/>
      <c r="T210" s="52">
        <v>51929.5</v>
      </c>
    </row>
    <row r="211" spans="1:20" s="1301" customFormat="1" ht="15.75" hidden="1" thickTop="1" x14ac:dyDescent="0.25">
      <c r="A211" s="56" t="s">
        <v>840</v>
      </c>
      <c r="B211" s="52">
        <v>19652.199999999997</v>
      </c>
      <c r="C211" s="52"/>
      <c r="D211" s="52"/>
      <c r="E211" s="52"/>
      <c r="F211" s="52"/>
      <c r="G211" s="52"/>
      <c r="H211" s="52"/>
      <c r="I211" s="52"/>
      <c r="J211" s="52">
        <v>19652.199999999997</v>
      </c>
      <c r="K211" s="52"/>
      <c r="L211" s="52"/>
      <c r="M211" s="52"/>
      <c r="N211" s="52">
        <v>10437.857129999991</v>
      </c>
      <c r="O211" s="52"/>
      <c r="P211" s="52"/>
      <c r="Q211" s="52"/>
      <c r="R211" s="52">
        <v>2663.5428700000102</v>
      </c>
      <c r="S211" s="52"/>
      <c r="T211" s="52">
        <v>32753.599999999999</v>
      </c>
    </row>
    <row r="212" spans="1:20" s="1301" customFormat="1" ht="15.75" hidden="1" thickTop="1" x14ac:dyDescent="0.25">
      <c r="A212" s="55" t="s">
        <v>841</v>
      </c>
      <c r="B212" s="52">
        <v>47879.200000000004</v>
      </c>
      <c r="C212" s="52">
        <v>34139.599999999999</v>
      </c>
      <c r="D212" s="52"/>
      <c r="E212" s="52"/>
      <c r="F212" s="52"/>
      <c r="G212" s="52"/>
      <c r="H212" s="52"/>
      <c r="I212" s="52"/>
      <c r="J212" s="52">
        <v>82018.8</v>
      </c>
      <c r="K212" s="52"/>
      <c r="L212" s="52"/>
      <c r="M212" s="52"/>
      <c r="N212" s="52">
        <v>14210.594179999991</v>
      </c>
      <c r="O212" s="52">
        <v>292.35624000000007</v>
      </c>
      <c r="P212" s="52"/>
      <c r="Q212" s="52"/>
      <c r="R212" s="52">
        <v>19605.04958000001</v>
      </c>
      <c r="S212" s="52"/>
      <c r="T212" s="52">
        <v>116126.8</v>
      </c>
    </row>
    <row r="213" spans="1:20" s="1301" customFormat="1" ht="15.75" hidden="1" thickTop="1" x14ac:dyDescent="0.25">
      <c r="A213" s="55" t="s">
        <v>842</v>
      </c>
      <c r="B213" s="52">
        <v>6971.6999999999962</v>
      </c>
      <c r="C213" s="52">
        <v>14611.2</v>
      </c>
      <c r="D213" s="52"/>
      <c r="E213" s="52"/>
      <c r="F213" s="52"/>
      <c r="G213" s="52"/>
      <c r="H213" s="52">
        <v>1459.3</v>
      </c>
      <c r="I213" s="52"/>
      <c r="J213" s="52">
        <v>23042.199999999997</v>
      </c>
      <c r="K213" s="52"/>
      <c r="L213" s="52"/>
      <c r="M213" s="52">
        <v>3518.2033299999966</v>
      </c>
      <c r="N213" s="52"/>
      <c r="O213" s="52">
        <v>71.975989999999996</v>
      </c>
      <c r="P213" s="52"/>
      <c r="Q213" s="52"/>
      <c r="R213" s="52">
        <v>2355.7206800000049</v>
      </c>
      <c r="S213" s="52"/>
      <c r="T213" s="52">
        <v>28988.1</v>
      </c>
    </row>
    <row r="214" spans="1:20" s="1301" customFormat="1" ht="15.75" hidden="1" thickTop="1" x14ac:dyDescent="0.25">
      <c r="A214" s="56" t="s">
        <v>843</v>
      </c>
      <c r="B214" s="52">
        <v>4000</v>
      </c>
      <c r="C214" s="52"/>
      <c r="D214" s="52"/>
      <c r="E214" s="52"/>
      <c r="F214" s="52"/>
      <c r="G214" s="52"/>
      <c r="H214" s="52"/>
      <c r="I214" s="52"/>
      <c r="J214" s="52">
        <v>4000</v>
      </c>
      <c r="K214" s="52"/>
      <c r="L214" s="52"/>
      <c r="M214" s="52"/>
      <c r="N214" s="52"/>
      <c r="O214" s="52"/>
      <c r="P214" s="52"/>
      <c r="Q214" s="52"/>
      <c r="R214" s="52">
        <v>11148.3</v>
      </c>
      <c r="S214" s="52"/>
      <c r="T214" s="52">
        <v>15148.3</v>
      </c>
    </row>
    <row r="215" spans="1:20" s="1301" customFormat="1" ht="15.75" hidden="1" thickTop="1" x14ac:dyDescent="0.25">
      <c r="A215" s="56" t="s">
        <v>844</v>
      </c>
      <c r="B215" s="52">
        <v>7000</v>
      </c>
      <c r="C215" s="52"/>
      <c r="D215" s="52"/>
      <c r="E215" s="52">
        <v>130916</v>
      </c>
      <c r="F215" s="52"/>
      <c r="G215" s="52"/>
      <c r="H215" s="52"/>
      <c r="I215" s="52"/>
      <c r="J215" s="52">
        <v>137916</v>
      </c>
      <c r="K215" s="52"/>
      <c r="L215" s="52"/>
      <c r="M215" s="52"/>
      <c r="N215" s="52">
        <v>4849.2421399999994</v>
      </c>
      <c r="O215" s="52"/>
      <c r="P215" s="52"/>
      <c r="Q215" s="52"/>
      <c r="R215" s="52">
        <v>9310.1578599999957</v>
      </c>
      <c r="S215" s="52"/>
      <c r="T215" s="57">
        <v>152075.4</v>
      </c>
    </row>
    <row r="216" spans="1:20" s="1301" customFormat="1" ht="15.75" hidden="1" thickTop="1" x14ac:dyDescent="0.25">
      <c r="A216" s="55" t="s">
        <v>845</v>
      </c>
      <c r="B216" s="52"/>
      <c r="C216" s="52"/>
      <c r="D216" s="52"/>
      <c r="E216" s="52"/>
      <c r="F216" s="52"/>
      <c r="G216" s="52"/>
      <c r="H216" s="52"/>
      <c r="I216" s="52"/>
      <c r="J216" s="52">
        <v>0</v>
      </c>
      <c r="K216" s="52"/>
      <c r="L216" s="52"/>
      <c r="M216" s="52"/>
      <c r="N216" s="52"/>
      <c r="O216" s="52"/>
      <c r="P216" s="52"/>
      <c r="Q216" s="52">
        <v>197055.4</v>
      </c>
      <c r="R216" s="52"/>
      <c r="S216" s="52"/>
      <c r="T216" s="52">
        <v>197055.4</v>
      </c>
    </row>
    <row r="217" spans="1:20" s="1301" customFormat="1" ht="15.75" hidden="1" thickTop="1" x14ac:dyDescent="0.25">
      <c r="A217" s="55" t="s">
        <v>846</v>
      </c>
      <c r="B217" s="52"/>
      <c r="C217" s="52"/>
      <c r="D217" s="52"/>
      <c r="E217" s="52"/>
      <c r="F217" s="52"/>
      <c r="G217" s="52"/>
      <c r="H217" s="52"/>
      <c r="I217" s="52"/>
      <c r="J217" s="52">
        <v>0</v>
      </c>
      <c r="K217" s="52"/>
      <c r="L217" s="52"/>
      <c r="M217" s="52"/>
      <c r="N217" s="52"/>
      <c r="O217" s="52"/>
      <c r="P217" s="52"/>
      <c r="Q217" s="52">
        <v>29862.5</v>
      </c>
      <c r="R217" s="52"/>
      <c r="S217" s="52"/>
      <c r="T217" s="52">
        <v>29862.5</v>
      </c>
    </row>
    <row r="218" spans="1:20" s="1301" customFormat="1" ht="15.75" hidden="1" thickTop="1" x14ac:dyDescent="0.25">
      <c r="A218" s="58" t="s">
        <v>847</v>
      </c>
      <c r="B218" s="52"/>
      <c r="C218" s="52"/>
      <c r="D218" s="52"/>
      <c r="E218" s="52"/>
      <c r="F218" s="52"/>
      <c r="G218" s="52"/>
      <c r="H218" s="52"/>
      <c r="I218" s="52"/>
      <c r="J218" s="52">
        <v>0</v>
      </c>
      <c r="K218" s="52"/>
      <c r="L218" s="52"/>
      <c r="M218" s="52"/>
      <c r="N218" s="52"/>
      <c r="O218" s="52"/>
      <c r="P218" s="52"/>
      <c r="Q218" s="52">
        <v>4405.1000000000004</v>
      </c>
      <c r="R218" s="52"/>
      <c r="S218" s="52"/>
      <c r="T218" s="52">
        <v>4405.1000000000004</v>
      </c>
    </row>
    <row r="219" spans="1:20" s="1301" customFormat="1" ht="15.75" hidden="1" thickTop="1" x14ac:dyDescent="0.25">
      <c r="A219" s="49" t="s">
        <v>848</v>
      </c>
      <c r="B219" s="52">
        <v>19741.896000000001</v>
      </c>
      <c r="C219" s="52"/>
      <c r="D219" s="52"/>
      <c r="E219" s="52"/>
      <c r="F219" s="52"/>
      <c r="G219" s="52"/>
      <c r="H219" s="52"/>
      <c r="I219" s="52"/>
      <c r="J219" s="52">
        <v>19741.896000000001</v>
      </c>
      <c r="K219" s="52"/>
      <c r="L219" s="52"/>
      <c r="M219" s="52"/>
      <c r="N219" s="52">
        <v>5408.5383100000008</v>
      </c>
      <c r="O219" s="57"/>
      <c r="P219" s="52"/>
      <c r="Q219" s="52"/>
      <c r="R219" s="52">
        <v>372.36569000000145</v>
      </c>
      <c r="S219" s="52"/>
      <c r="T219" s="52">
        <v>25522.800000000003</v>
      </c>
    </row>
    <row r="220" spans="1:20" s="1301" customFormat="1" ht="15.75" hidden="1" thickTop="1" x14ac:dyDescent="0.25">
      <c r="A220" s="49"/>
      <c r="B220" s="52"/>
      <c r="C220" s="52"/>
      <c r="D220" s="52"/>
      <c r="E220" s="52"/>
      <c r="F220" s="52"/>
      <c r="G220" s="52"/>
      <c r="H220" s="52"/>
      <c r="I220" s="52"/>
      <c r="J220" s="52"/>
      <c r="K220" s="52"/>
      <c r="L220" s="52"/>
      <c r="M220" s="52"/>
      <c r="N220" s="52"/>
      <c r="O220" s="52"/>
      <c r="P220" s="52"/>
      <c r="Q220" s="52"/>
      <c r="R220" s="52"/>
      <c r="S220" s="52"/>
      <c r="T220" s="52"/>
    </row>
    <row r="221" spans="1:20" s="1301" customFormat="1" ht="16.5" hidden="1" thickTop="1" thickBot="1" x14ac:dyDescent="0.3">
      <c r="A221" s="49" t="s">
        <v>849</v>
      </c>
      <c r="B221" s="237">
        <v>405728.80000000005</v>
      </c>
      <c r="C221" s="237">
        <v>157468.1</v>
      </c>
      <c r="D221" s="237">
        <v>941.9</v>
      </c>
      <c r="E221" s="237">
        <v>130916</v>
      </c>
      <c r="F221" s="237">
        <v>0</v>
      </c>
      <c r="G221" s="237">
        <v>207.9</v>
      </c>
      <c r="H221" s="237">
        <v>1459.3</v>
      </c>
      <c r="I221" s="237">
        <v>0</v>
      </c>
      <c r="J221" s="237">
        <v>696721.99999999988</v>
      </c>
      <c r="K221" s="237"/>
      <c r="L221" s="237">
        <v>5752.9597899999944</v>
      </c>
      <c r="M221" s="237">
        <v>6391.7938899999954</v>
      </c>
      <c r="N221" s="237">
        <v>289857.58733000018</v>
      </c>
      <c r="O221" s="237">
        <v>9449.2583800000048</v>
      </c>
      <c r="P221" s="237">
        <v>0</v>
      </c>
      <c r="Q221" s="237">
        <v>235879.88473000002</v>
      </c>
      <c r="R221" s="237">
        <v>83470.115879999808</v>
      </c>
      <c r="S221" s="237"/>
      <c r="T221" s="237">
        <v>1327523.5999999999</v>
      </c>
    </row>
    <row r="222" spans="1:20" s="1301" customFormat="1" ht="26.25" hidden="1" customHeight="1" thickBot="1" x14ac:dyDescent="0.25">
      <c r="A222" s="50"/>
      <c r="B222" s="50"/>
      <c r="C222" s="50"/>
      <c r="D222" s="50"/>
      <c r="E222" s="50"/>
      <c r="F222" s="50"/>
      <c r="G222" s="50"/>
      <c r="H222" s="50"/>
      <c r="I222" s="50"/>
      <c r="J222" s="50"/>
      <c r="K222" s="50"/>
      <c r="L222" s="50"/>
      <c r="M222" s="50"/>
      <c r="N222" s="50"/>
      <c r="O222" s="50"/>
      <c r="P222" s="50"/>
      <c r="Q222" s="533"/>
      <c r="R222" s="533"/>
    </row>
    <row r="223" spans="1:20" s="1301" customFormat="1" ht="15.75" hidden="1" thickTop="1" x14ac:dyDescent="0.25">
      <c r="A223" s="50" t="s">
        <v>850</v>
      </c>
      <c r="B223" s="50">
        <v>0.30562831425369769</v>
      </c>
      <c r="C223" s="50">
        <v>0.11861792890160297</v>
      </c>
      <c r="D223" s="50">
        <v>7.0951657657912829E-4</v>
      </c>
      <c r="E223" s="50">
        <v>9.8616702558056227E-2</v>
      </c>
      <c r="F223" s="50">
        <v>0</v>
      </c>
      <c r="G223" s="50">
        <v>1.5660738536023015E-4</v>
      </c>
      <c r="H223" s="51">
        <v>1.0992648266290709E-3</v>
      </c>
      <c r="I223" s="50">
        <v>0</v>
      </c>
      <c r="J223" s="50">
        <v>0.52482833450192523</v>
      </c>
      <c r="K223" s="50"/>
      <c r="L223" s="50">
        <v>4.3336026493238956E-3</v>
      </c>
      <c r="M223" s="50">
        <v>4.8148250547108886E-3</v>
      </c>
      <c r="N223" s="50">
        <v>0.21834458335053344</v>
      </c>
      <c r="O223" s="50">
        <v>7.117958867171933E-3</v>
      </c>
      <c r="P223" s="50">
        <v>0</v>
      </c>
      <c r="Q223" s="50">
        <v>0.17768413663606436</v>
      </c>
      <c r="R223" s="51">
        <v>6.2876558940270305E-2</v>
      </c>
      <c r="T223" s="1301">
        <v>1</v>
      </c>
    </row>
    <row r="224" spans="1:20" s="1301" customFormat="1" ht="15.75" hidden="1" thickTop="1" x14ac:dyDescent="0.25">
      <c r="A224" s="1787" t="s">
        <v>825</v>
      </c>
      <c r="B224" s="52">
        <v>1552.9436960356775</v>
      </c>
      <c r="C224" s="52">
        <v>731.41439822127018</v>
      </c>
      <c r="D224" s="52">
        <v>0</v>
      </c>
      <c r="E224" s="52">
        <v>0</v>
      </c>
      <c r="F224" s="52">
        <v>2.6548872917006254</v>
      </c>
      <c r="G224" s="52">
        <v>0</v>
      </c>
      <c r="H224" s="52">
        <v>2287.0129815486484</v>
      </c>
      <c r="I224" s="50"/>
      <c r="J224" s="52">
        <v>68.502373540161997</v>
      </c>
      <c r="K224" s="52">
        <v>15.53027445836838</v>
      </c>
      <c r="L224" s="52">
        <v>510.86023477013669</v>
      </c>
      <c r="M224" s="52">
        <v>65.291851501562505</v>
      </c>
      <c r="N224" s="52"/>
      <c r="O224" s="52">
        <v>146.17377776645804</v>
      </c>
      <c r="P224" s="52">
        <v>115.15878087303264</v>
      </c>
      <c r="Q224" s="50"/>
      <c r="R224" s="52">
        <v>3193</v>
      </c>
    </row>
    <row r="225" spans="1:18" s="1301" customFormat="1" ht="15.75" hidden="1" thickTop="1" x14ac:dyDescent="0.25">
      <c r="A225" s="1787"/>
      <c r="B225" s="52"/>
      <c r="C225" s="52"/>
      <c r="D225" s="52"/>
      <c r="E225" s="52"/>
      <c r="F225" s="52"/>
      <c r="G225" s="52"/>
      <c r="H225" s="52"/>
      <c r="I225" s="50"/>
      <c r="J225" s="52"/>
      <c r="K225" s="52"/>
      <c r="L225" s="52"/>
      <c r="M225" s="52"/>
      <c r="N225" s="52"/>
      <c r="O225" s="52"/>
      <c r="P225" s="52"/>
      <c r="Q225" s="50"/>
      <c r="R225" s="52"/>
    </row>
    <row r="226" spans="1:18" s="1301" customFormat="1" ht="15.75" hidden="1" thickTop="1" x14ac:dyDescent="0.25">
      <c r="A226" s="54" t="s">
        <v>826</v>
      </c>
      <c r="B226" s="52">
        <v>61416.4</v>
      </c>
      <c r="C226" s="52">
        <v>21210</v>
      </c>
      <c r="D226" s="52"/>
      <c r="E226" s="52"/>
      <c r="F226" s="52"/>
      <c r="G226" s="52"/>
      <c r="H226" s="52">
        <v>82626.399999999994</v>
      </c>
      <c r="I226" s="52"/>
      <c r="J226" s="52">
        <v>3182.348828100738</v>
      </c>
      <c r="K226" s="52">
        <v>1211.4713307727018</v>
      </c>
      <c r="L226" s="52">
        <v>13995.360535685075</v>
      </c>
      <c r="M226" s="52">
        <v>3714.556485470905</v>
      </c>
      <c r="N226" s="52"/>
      <c r="O226" s="52">
        <v>8705.5341507432859</v>
      </c>
      <c r="P226" s="52">
        <v>3727</v>
      </c>
      <c r="Q226" s="52"/>
      <c r="R226" s="52">
        <v>115951.2</v>
      </c>
    </row>
    <row r="227" spans="1:18" s="1301" customFormat="1" ht="15.75" hidden="1" thickTop="1" x14ac:dyDescent="0.25">
      <c r="A227" s="54" t="s">
        <v>827</v>
      </c>
      <c r="B227" s="52">
        <v>44202.1</v>
      </c>
      <c r="C227" s="52">
        <v>32030.2</v>
      </c>
      <c r="D227" s="52"/>
      <c r="E227" s="52"/>
      <c r="F227" s="52">
        <v>207.1</v>
      </c>
      <c r="G227" s="52"/>
      <c r="H227" s="52">
        <v>76439.400000000009</v>
      </c>
      <c r="I227" s="52"/>
      <c r="J227" s="52">
        <v>1828.0307517949052</v>
      </c>
      <c r="K227" s="52"/>
      <c r="L227" s="52">
        <v>21667.144051366027</v>
      </c>
      <c r="M227" s="52">
        <v>1378.6700662716823</v>
      </c>
      <c r="N227" s="52"/>
      <c r="O227" s="52">
        <v>2697.0551305673816</v>
      </c>
      <c r="P227" s="52">
        <v>3917</v>
      </c>
      <c r="Q227" s="52"/>
      <c r="R227" s="52">
        <v>107927.3</v>
      </c>
    </row>
    <row r="228" spans="1:18" s="1301" customFormat="1" ht="15.75" hidden="1" thickTop="1" x14ac:dyDescent="0.25">
      <c r="A228" s="54" t="s">
        <v>828</v>
      </c>
      <c r="B228" s="52">
        <v>1455</v>
      </c>
      <c r="C228" s="52">
        <v>1377.2</v>
      </c>
      <c r="D228" s="52"/>
      <c r="E228" s="52"/>
      <c r="F228" s="52"/>
      <c r="G228" s="52"/>
      <c r="H228" s="52">
        <v>2832.2</v>
      </c>
      <c r="I228" s="52"/>
      <c r="J228" s="52"/>
      <c r="K228" s="52"/>
      <c r="L228" s="52">
        <v>363.70000000000027</v>
      </c>
      <c r="M228" s="52"/>
      <c r="N228" s="52"/>
      <c r="O228" s="52"/>
      <c r="P228" s="52">
        <v>110</v>
      </c>
      <c r="Q228" s="52"/>
      <c r="R228" s="52">
        <v>3305.9</v>
      </c>
    </row>
    <row r="229" spans="1:18" s="1301" customFormat="1" ht="15.75" hidden="1" thickTop="1" x14ac:dyDescent="0.25">
      <c r="A229" s="54" t="s">
        <v>851</v>
      </c>
      <c r="B229" s="52">
        <v>2260</v>
      </c>
      <c r="C229" s="52">
        <v>1868.8</v>
      </c>
      <c r="D229" s="52"/>
      <c r="E229" s="52"/>
      <c r="F229" s="52"/>
      <c r="G229" s="52"/>
      <c r="H229" s="52">
        <v>4128.8</v>
      </c>
      <c r="I229" s="52"/>
      <c r="J229" s="52">
        <v>233.29041487839774</v>
      </c>
      <c r="K229" s="52"/>
      <c r="L229" s="52">
        <v>3028.1095851216023</v>
      </c>
      <c r="M229" s="52"/>
      <c r="N229" s="52"/>
      <c r="O229" s="52"/>
      <c r="P229" s="52">
        <v>1212.2</v>
      </c>
      <c r="Q229" s="52"/>
      <c r="R229" s="52">
        <v>8602.4</v>
      </c>
    </row>
    <row r="230" spans="1:18" s="1301" customFormat="1" ht="15.75" hidden="1" thickTop="1" x14ac:dyDescent="0.25">
      <c r="A230" s="54" t="s">
        <v>829</v>
      </c>
      <c r="B230" s="52">
        <v>503.8</v>
      </c>
      <c r="C230" s="52"/>
      <c r="D230" s="52"/>
      <c r="E230" s="52"/>
      <c r="F230" s="52"/>
      <c r="G230" s="52"/>
      <c r="H230" s="52">
        <v>503.8</v>
      </c>
      <c r="I230" s="52"/>
      <c r="J230" s="52"/>
      <c r="K230" s="52"/>
      <c r="L230" s="52">
        <v>94.199999999999989</v>
      </c>
      <c r="M230" s="52"/>
      <c r="N230" s="52"/>
      <c r="O230" s="52"/>
      <c r="P230" s="52">
        <v>2</v>
      </c>
      <c r="Q230" s="52"/>
      <c r="R230" s="52">
        <v>600</v>
      </c>
    </row>
    <row r="231" spans="1:18" s="1301" customFormat="1" ht="15.75" hidden="1" thickTop="1" x14ac:dyDescent="0.25">
      <c r="A231" s="55" t="s">
        <v>830</v>
      </c>
      <c r="B231" s="52">
        <v>1379.4</v>
      </c>
      <c r="C231" s="52">
        <v>569.29999999999995</v>
      </c>
      <c r="D231" s="52"/>
      <c r="E231" s="52"/>
      <c r="F231" s="52"/>
      <c r="G231" s="52"/>
      <c r="H231" s="52">
        <v>1948.7</v>
      </c>
      <c r="I231" s="52"/>
      <c r="J231" s="52">
        <v>99.999999999999986</v>
      </c>
      <c r="K231" s="52"/>
      <c r="L231" s="52">
        <v>499.59999999999968</v>
      </c>
      <c r="M231" s="52"/>
      <c r="N231" s="52"/>
      <c r="O231" s="52"/>
      <c r="P231" s="52">
        <v>15</v>
      </c>
      <c r="Q231" s="52"/>
      <c r="R231" s="52">
        <v>2563.2999999999997</v>
      </c>
    </row>
    <row r="232" spans="1:18" s="1301" customFormat="1" ht="15.75" hidden="1" thickTop="1" x14ac:dyDescent="0.25">
      <c r="A232" s="55" t="s">
        <v>831</v>
      </c>
      <c r="B232" s="52">
        <v>161.69999999999999</v>
      </c>
      <c r="C232" s="52"/>
      <c r="D232" s="52"/>
      <c r="E232" s="52"/>
      <c r="F232" s="52"/>
      <c r="G232" s="52"/>
      <c r="H232" s="52">
        <v>161.69999999999999</v>
      </c>
      <c r="I232" s="52"/>
      <c r="J232" s="52"/>
      <c r="K232" s="52"/>
      <c r="L232" s="52">
        <v>0</v>
      </c>
      <c r="M232" s="52"/>
      <c r="N232" s="52"/>
      <c r="O232" s="52"/>
      <c r="P232" s="52"/>
      <c r="Q232" s="52"/>
      <c r="R232" s="52">
        <v>161.69999999999999</v>
      </c>
    </row>
    <row r="233" spans="1:18" s="1301" customFormat="1" ht="15.75" hidden="1" thickTop="1" x14ac:dyDescent="0.25">
      <c r="A233" s="55" t="s">
        <v>832</v>
      </c>
      <c r="B233" s="52">
        <v>9762.2000000000007</v>
      </c>
      <c r="C233" s="52"/>
      <c r="D233" s="52"/>
      <c r="E233" s="52"/>
      <c r="F233" s="52"/>
      <c r="G233" s="52"/>
      <c r="H233" s="52">
        <v>9762.2000000000007</v>
      </c>
      <c r="I233" s="52"/>
      <c r="J233" s="52"/>
      <c r="K233" s="52"/>
      <c r="L233" s="52">
        <v>202.60000000000036</v>
      </c>
      <c r="M233" s="52"/>
      <c r="N233" s="52"/>
      <c r="O233" s="52"/>
      <c r="P233" s="52"/>
      <c r="Q233" s="52"/>
      <c r="R233" s="52">
        <v>9964.8000000000011</v>
      </c>
    </row>
    <row r="234" spans="1:18" s="1301" customFormat="1" ht="15.75" hidden="1" thickTop="1" x14ac:dyDescent="0.25">
      <c r="A234" s="55" t="s">
        <v>833</v>
      </c>
      <c r="B234" s="52">
        <v>150</v>
      </c>
      <c r="C234" s="52"/>
      <c r="D234" s="52"/>
      <c r="E234" s="52"/>
      <c r="F234" s="52"/>
      <c r="G234" s="52"/>
      <c r="H234" s="52">
        <v>150</v>
      </c>
      <c r="I234" s="52"/>
      <c r="J234" s="52"/>
      <c r="K234" s="52"/>
      <c r="L234" s="52">
        <v>9000</v>
      </c>
      <c r="M234" s="52"/>
      <c r="N234" s="52"/>
      <c r="O234" s="52"/>
      <c r="P234" s="52"/>
      <c r="Q234" s="52"/>
      <c r="R234" s="52">
        <v>9150</v>
      </c>
    </row>
    <row r="235" spans="1:18" s="1301" customFormat="1" ht="15.75" hidden="1" thickTop="1" x14ac:dyDescent="0.25">
      <c r="A235" s="55" t="s">
        <v>834</v>
      </c>
      <c r="B235" s="52">
        <v>84965.84</v>
      </c>
      <c r="C235" s="52">
        <v>22445.7</v>
      </c>
      <c r="D235" s="52"/>
      <c r="E235" s="52"/>
      <c r="F235" s="52"/>
      <c r="G235" s="52"/>
      <c r="H235" s="52">
        <v>107411.54</v>
      </c>
      <c r="I235" s="52"/>
      <c r="J235" s="52"/>
      <c r="K235" s="52">
        <v>1632.6010000000001</v>
      </c>
      <c r="L235" s="52">
        <v>172266.185</v>
      </c>
      <c r="M235" s="52"/>
      <c r="N235" s="52"/>
      <c r="O235" s="52"/>
      <c r="P235" s="52">
        <v>9922.5720000000001</v>
      </c>
      <c r="Q235" s="52"/>
      <c r="R235" s="52">
        <v>291232.89799999999</v>
      </c>
    </row>
    <row r="236" spans="1:18" s="1301" customFormat="1" ht="15.75" hidden="1" thickTop="1" x14ac:dyDescent="0.25">
      <c r="A236" s="55" t="s">
        <v>835</v>
      </c>
      <c r="B236" s="52">
        <v>10573.9</v>
      </c>
      <c r="C236" s="52">
        <v>1943</v>
      </c>
      <c r="D236" s="52"/>
      <c r="E236" s="52"/>
      <c r="F236" s="52"/>
      <c r="G236" s="52"/>
      <c r="H236" s="52">
        <v>12516.9</v>
      </c>
      <c r="I236" s="52"/>
      <c r="J236" s="52"/>
      <c r="K236" s="52"/>
      <c r="L236" s="52"/>
      <c r="M236" s="52"/>
      <c r="N236" s="52"/>
      <c r="O236" s="52"/>
      <c r="P236" s="52"/>
      <c r="Q236" s="52"/>
      <c r="R236" s="52">
        <v>12516.9</v>
      </c>
    </row>
    <row r="237" spans="1:18" s="1301" customFormat="1" ht="15.75" hidden="1" thickTop="1" x14ac:dyDescent="0.25">
      <c r="A237" s="55" t="s">
        <v>836</v>
      </c>
      <c r="B237" s="52">
        <v>8283.2999999999993</v>
      </c>
      <c r="C237" s="52"/>
      <c r="D237" s="52"/>
      <c r="E237" s="52"/>
      <c r="F237" s="52"/>
      <c r="G237" s="52"/>
      <c r="H237" s="52">
        <v>8283.2999999999993</v>
      </c>
      <c r="I237" s="52"/>
      <c r="J237" s="52"/>
      <c r="K237" s="52"/>
      <c r="L237" s="52">
        <v>4806.9713999999985</v>
      </c>
      <c r="M237" s="52"/>
      <c r="N237" s="52"/>
      <c r="O237" s="52"/>
      <c r="P237" s="52">
        <v>1346.9286</v>
      </c>
      <c r="Q237" s="52"/>
      <c r="R237" s="52">
        <v>14437.199999999997</v>
      </c>
    </row>
    <row r="238" spans="1:18" s="1301" customFormat="1" ht="15.75" hidden="1" thickTop="1" x14ac:dyDescent="0.25">
      <c r="A238" s="55" t="s">
        <v>837</v>
      </c>
      <c r="B238" s="52">
        <v>4500</v>
      </c>
      <c r="C238" s="52">
        <v>500</v>
      </c>
      <c r="D238" s="52"/>
      <c r="E238" s="52"/>
      <c r="F238" s="52"/>
      <c r="G238" s="52"/>
      <c r="H238" s="52">
        <v>5000</v>
      </c>
      <c r="I238" s="52"/>
      <c r="J238" s="52"/>
      <c r="K238" s="52"/>
      <c r="L238" s="52"/>
      <c r="M238" s="52"/>
      <c r="N238" s="52"/>
      <c r="O238" s="52"/>
      <c r="P238" s="52"/>
      <c r="Q238" s="52"/>
      <c r="R238" s="52">
        <v>5000</v>
      </c>
    </row>
    <row r="239" spans="1:18" s="1301" customFormat="1" ht="15.75" hidden="1" thickTop="1" x14ac:dyDescent="0.25">
      <c r="A239" s="55" t="s">
        <v>838</v>
      </c>
      <c r="B239" s="52">
        <v>56214.224000000002</v>
      </c>
      <c r="C239" s="52">
        <v>10627.2</v>
      </c>
      <c r="D239" s="52"/>
      <c r="E239" s="52"/>
      <c r="F239" s="52"/>
      <c r="G239" s="52"/>
      <c r="H239" s="52">
        <v>66841.423999999999</v>
      </c>
      <c r="I239" s="52"/>
      <c r="J239" s="52"/>
      <c r="K239" s="52"/>
      <c r="L239" s="52">
        <v>33239.644</v>
      </c>
      <c r="M239" s="52">
        <v>5849.5000000000009</v>
      </c>
      <c r="N239" s="52"/>
      <c r="O239" s="52"/>
      <c r="P239" s="52">
        <v>10795.8</v>
      </c>
      <c r="Q239" s="52"/>
      <c r="R239" s="52">
        <v>116726.368</v>
      </c>
    </row>
    <row r="240" spans="1:18" s="1301" customFormat="1" ht="15.75" hidden="1" thickTop="1" x14ac:dyDescent="0.25">
      <c r="A240" s="56" t="s">
        <v>839</v>
      </c>
      <c r="B240" s="52">
        <v>22825.5</v>
      </c>
      <c r="C240" s="52">
        <v>2574.8000000000002</v>
      </c>
      <c r="D240" s="52"/>
      <c r="E240" s="52"/>
      <c r="F240" s="52"/>
      <c r="G240" s="52"/>
      <c r="H240" s="52">
        <v>25400.3</v>
      </c>
      <c r="I240" s="52"/>
      <c r="J240" s="52"/>
      <c r="K240" s="52"/>
      <c r="L240" s="52">
        <v>22130.9</v>
      </c>
      <c r="M240" s="52"/>
      <c r="N240" s="52"/>
      <c r="O240" s="52"/>
      <c r="P240" s="52">
        <v>4398.3</v>
      </c>
      <c r="Q240" s="52"/>
      <c r="R240" s="52">
        <v>51929.5</v>
      </c>
    </row>
    <row r="241" spans="1:18" s="1301" customFormat="1" ht="15.75" hidden="1" thickTop="1" x14ac:dyDescent="0.25">
      <c r="A241" s="55" t="s">
        <v>840</v>
      </c>
      <c r="B241" s="52">
        <v>19652.16</v>
      </c>
      <c r="C241" s="52"/>
      <c r="D241" s="52"/>
      <c r="E241" s="52"/>
      <c r="F241" s="52"/>
      <c r="G241" s="52"/>
      <c r="H241" s="52">
        <v>19652.16</v>
      </c>
      <c r="I241" s="52"/>
      <c r="J241" s="52"/>
      <c r="K241" s="52"/>
      <c r="L241" s="52">
        <v>13101.44</v>
      </c>
      <c r="M241" s="52"/>
      <c r="N241" s="52"/>
      <c r="O241" s="52"/>
      <c r="P241" s="52"/>
      <c r="Q241" s="52"/>
      <c r="R241" s="52">
        <v>32753.599999999999</v>
      </c>
    </row>
    <row r="242" spans="1:18" s="1301" customFormat="1" ht="15.75" hidden="1" thickTop="1" x14ac:dyDescent="0.25">
      <c r="A242" s="55" t="s">
        <v>841</v>
      </c>
      <c r="B242" s="52">
        <v>48512.1</v>
      </c>
      <c r="C242" s="52">
        <v>29319.599999999999</v>
      </c>
      <c r="D242" s="52"/>
      <c r="E242" s="52"/>
      <c r="F242" s="52"/>
      <c r="G242" s="52"/>
      <c r="H242" s="52">
        <v>77831.7</v>
      </c>
      <c r="I242" s="52"/>
      <c r="J242" s="52"/>
      <c r="K242" s="52"/>
      <c r="L242" s="52">
        <v>24623.567164804117</v>
      </c>
      <c r="M242" s="52">
        <v>1635.632835195875</v>
      </c>
      <c r="N242" s="52"/>
      <c r="O242" s="52">
        <v>45000</v>
      </c>
      <c r="P242" s="52">
        <v>4820</v>
      </c>
      <c r="Q242" s="52"/>
      <c r="R242" s="52">
        <v>153910.9</v>
      </c>
    </row>
    <row r="243" spans="1:18" s="1301" customFormat="1" ht="15.75" hidden="1" thickTop="1" x14ac:dyDescent="0.25">
      <c r="A243" s="56" t="s">
        <v>842</v>
      </c>
      <c r="B243" s="52">
        <v>6971.7</v>
      </c>
      <c r="C243" s="52">
        <v>14611.2</v>
      </c>
      <c r="D243" s="52"/>
      <c r="E243" s="52">
        <v>1459.3</v>
      </c>
      <c r="F243" s="52"/>
      <c r="G243" s="52"/>
      <c r="H243" s="52">
        <v>23042.2</v>
      </c>
      <c r="I243" s="52"/>
      <c r="J243" s="52"/>
      <c r="K243" s="52">
        <v>3786.3131346151222</v>
      </c>
      <c r="L243" s="52"/>
      <c r="M243" s="52">
        <v>1859.5868653848775</v>
      </c>
      <c r="N243" s="52"/>
      <c r="O243" s="52"/>
      <c r="P243" s="52">
        <v>300</v>
      </c>
      <c r="Q243" s="52"/>
      <c r="R243" s="52">
        <v>28988.100000000002</v>
      </c>
    </row>
    <row r="244" spans="1:18" s="1301" customFormat="1" ht="15.75" hidden="1" thickTop="1" x14ac:dyDescent="0.25">
      <c r="A244" s="56" t="s">
        <v>843</v>
      </c>
      <c r="B244" s="52">
        <v>4000</v>
      </c>
      <c r="C244" s="52"/>
      <c r="D244" s="52"/>
      <c r="E244" s="52"/>
      <c r="F244" s="52"/>
      <c r="G244" s="52"/>
      <c r="H244" s="52">
        <v>4000</v>
      </c>
      <c r="I244" s="52"/>
      <c r="J244" s="52"/>
      <c r="K244" s="52"/>
      <c r="L244" s="52"/>
      <c r="M244" s="52"/>
      <c r="N244" s="52">
        <v>6000</v>
      </c>
      <c r="O244" s="52"/>
      <c r="P244" s="52">
        <v>5148.2999999999993</v>
      </c>
      <c r="Q244" s="52"/>
      <c r="R244" s="57">
        <v>15148.3</v>
      </c>
    </row>
    <row r="245" spans="1:18" s="1301" customFormat="1" ht="15.75" hidden="1" thickTop="1" x14ac:dyDescent="0.25">
      <c r="A245" s="55" t="s">
        <v>844</v>
      </c>
      <c r="B245" s="52">
        <v>7000</v>
      </c>
      <c r="C245" s="52"/>
      <c r="D245" s="52">
        <v>40516</v>
      </c>
      <c r="E245" s="52"/>
      <c r="F245" s="52"/>
      <c r="G245" s="52"/>
      <c r="H245" s="52">
        <v>47516</v>
      </c>
      <c r="I245" s="52"/>
      <c r="J245" s="52"/>
      <c r="K245" s="52"/>
      <c r="L245" s="52">
        <v>14159.4</v>
      </c>
      <c r="M245" s="52"/>
      <c r="N245" s="52"/>
      <c r="O245" s="52"/>
      <c r="P245" s="52"/>
      <c r="Q245" s="52"/>
      <c r="R245" s="52">
        <v>61675.4</v>
      </c>
    </row>
    <row r="246" spans="1:18" s="1301" customFormat="1" ht="15.75" hidden="1" thickTop="1" x14ac:dyDescent="0.25">
      <c r="A246" s="55" t="s">
        <v>848</v>
      </c>
      <c r="B246" s="52">
        <v>19741.900000000001</v>
      </c>
      <c r="C246" s="52"/>
      <c r="D246" s="52"/>
      <c r="E246" s="52"/>
      <c r="F246" s="52"/>
      <c r="G246" s="52"/>
      <c r="H246" s="52">
        <v>19741.900000000001</v>
      </c>
      <c r="I246" s="52"/>
      <c r="J246" s="52"/>
      <c r="K246" s="52"/>
      <c r="L246" s="52">
        <v>4992.8</v>
      </c>
      <c r="M246" s="52"/>
      <c r="N246" s="52"/>
      <c r="O246" s="52"/>
      <c r="P246" s="52"/>
      <c r="Q246" s="52"/>
      <c r="R246" s="52">
        <v>24734.7</v>
      </c>
    </row>
    <row r="247" spans="1:18" s="1301" customFormat="1" ht="15.75" hidden="1" thickTop="1" x14ac:dyDescent="0.25">
      <c r="A247" s="58"/>
      <c r="B247" s="52"/>
      <c r="C247" s="52"/>
      <c r="D247" s="52"/>
      <c r="E247" s="52"/>
      <c r="F247" s="52"/>
      <c r="G247" s="52"/>
      <c r="H247" s="52"/>
      <c r="I247" s="52"/>
      <c r="J247" s="52"/>
      <c r="K247" s="52"/>
      <c r="L247" s="52"/>
      <c r="M247" s="52"/>
      <c r="N247" s="52"/>
      <c r="O247" s="52"/>
      <c r="P247" s="52"/>
      <c r="Q247" s="52"/>
      <c r="R247" s="52"/>
    </row>
    <row r="248" spans="1:18" s="1301" customFormat="1" ht="15.75" hidden="1" thickTop="1" x14ac:dyDescent="0.25">
      <c r="A248" s="49" t="s">
        <v>849</v>
      </c>
      <c r="B248" s="52">
        <v>414531.22399999999</v>
      </c>
      <c r="C248" s="52">
        <v>139077</v>
      </c>
      <c r="D248" s="52">
        <v>40516</v>
      </c>
      <c r="E248" s="52">
        <v>1459.3</v>
      </c>
      <c r="F248" s="52">
        <v>207.1</v>
      </c>
      <c r="G248" s="52">
        <v>0</v>
      </c>
      <c r="H248" s="52">
        <v>595790.62399999995</v>
      </c>
      <c r="I248" s="52"/>
      <c r="J248" s="52">
        <v>5343.6699947740408</v>
      </c>
      <c r="K248" s="52">
        <v>6630.3854653878243</v>
      </c>
      <c r="L248" s="52">
        <v>338171.62173697684</v>
      </c>
      <c r="M248" s="57">
        <v>14437.94625232334</v>
      </c>
      <c r="N248" s="52">
        <v>6000</v>
      </c>
      <c r="O248" s="52">
        <v>56402.589281310669</v>
      </c>
      <c r="P248" s="52">
        <v>45715.100600000005</v>
      </c>
      <c r="Q248" s="52"/>
      <c r="R248" s="52">
        <v>1068491.9373307726</v>
      </c>
    </row>
    <row r="249" spans="1:18" s="1301" customFormat="1" ht="15.75" hidden="1" thickTop="1" x14ac:dyDescent="0.25">
      <c r="A249" s="49"/>
      <c r="B249" s="52"/>
      <c r="C249" s="52"/>
      <c r="D249" s="52"/>
      <c r="E249" s="52"/>
      <c r="F249" s="52"/>
      <c r="G249" s="52"/>
      <c r="H249" s="52"/>
      <c r="I249" s="52"/>
      <c r="J249" s="52"/>
      <c r="K249" s="52"/>
      <c r="L249" s="52"/>
      <c r="M249" s="52"/>
      <c r="N249" s="52"/>
      <c r="O249" s="52"/>
      <c r="P249" s="52"/>
      <c r="Q249" s="52"/>
      <c r="R249" s="52"/>
    </row>
    <row r="250" spans="1:18" s="1301" customFormat="1" ht="16.5" hidden="1" thickTop="1" thickBot="1" x14ac:dyDescent="0.3">
      <c r="A250" s="49" t="s">
        <v>850</v>
      </c>
      <c r="B250" s="1459">
        <v>0.38795915019775551</v>
      </c>
      <c r="C250" s="1459">
        <v>0.13016195550097631</v>
      </c>
      <c r="D250" s="1459">
        <v>3.7918863572535766E-2</v>
      </c>
      <c r="E250" s="1459">
        <v>1.3657566791243319E-3</v>
      </c>
      <c r="F250" s="1459">
        <v>1.9382457907671431E-4</v>
      </c>
      <c r="G250" s="1459">
        <v>0</v>
      </c>
      <c r="H250" s="1459">
        <v>0.55759955052946863</v>
      </c>
      <c r="I250" s="1170"/>
      <c r="J250" s="1459">
        <v>5.0011327255526147E-3</v>
      </c>
      <c r="K250" s="1459">
        <v>6.2053678027289205E-3</v>
      </c>
      <c r="L250" s="1459">
        <v>0.3164943130799584</v>
      </c>
      <c r="M250" s="1459">
        <v>1.3512452221577962E-2</v>
      </c>
      <c r="N250" s="1459">
        <v>5.6153909920825E-3</v>
      </c>
      <c r="O250" s="1459">
        <v>5.2787098630066816E-2</v>
      </c>
      <c r="P250" s="1459">
        <v>4.2784694018564225E-2</v>
      </c>
      <c r="Q250" s="1170"/>
      <c r="R250" s="1460">
        <v>1</v>
      </c>
    </row>
    <row r="251" spans="1:18" s="1301" customFormat="1" ht="15.75" hidden="1" thickTop="1" x14ac:dyDescent="0.25">
      <c r="A251" s="49"/>
      <c r="B251" s="52"/>
      <c r="C251" s="52"/>
      <c r="D251" s="52"/>
      <c r="E251" s="52"/>
      <c r="F251" s="52"/>
      <c r="G251" s="52"/>
      <c r="H251" s="52"/>
      <c r="I251" s="52"/>
      <c r="J251" s="52"/>
      <c r="K251" s="52"/>
      <c r="L251" s="52"/>
      <c r="M251" s="52"/>
      <c r="N251" s="52"/>
      <c r="O251" s="52"/>
      <c r="P251" s="52"/>
      <c r="Q251" s="52"/>
      <c r="R251" s="52"/>
    </row>
    <row r="252" spans="1:18" s="1301" customFormat="1" ht="15.75" hidden="1" thickTop="1" x14ac:dyDescent="0.25">
      <c r="A252" s="1170" t="s">
        <v>852</v>
      </c>
      <c r="B252" s="1170"/>
      <c r="C252" s="1170"/>
      <c r="D252" s="1170"/>
      <c r="E252" s="1170"/>
      <c r="F252" s="1170"/>
      <c r="G252" s="1170"/>
      <c r="H252" s="1170"/>
      <c r="I252" s="1170"/>
      <c r="J252" s="1170"/>
      <c r="K252" s="1170"/>
      <c r="L252" s="1170"/>
      <c r="M252" s="1170"/>
      <c r="N252" s="1170"/>
      <c r="O252" s="1170"/>
      <c r="P252" s="1170"/>
      <c r="Q252" s="1170"/>
      <c r="R252" s="1170"/>
    </row>
    <row r="253" spans="1:18" s="1301" customFormat="1" ht="15.75" hidden="1" thickTop="1" x14ac:dyDescent="0.25">
      <c r="A253" s="2537"/>
      <c r="B253" s="2537"/>
      <c r="C253" s="2537"/>
      <c r="D253" s="2537"/>
      <c r="E253" s="2537"/>
      <c r="F253" s="2537"/>
      <c r="G253" s="2537"/>
      <c r="H253" s="2537"/>
      <c r="I253" s="2537"/>
      <c r="J253" s="2537"/>
      <c r="K253" s="2537"/>
      <c r="L253" s="2537"/>
      <c r="M253" s="2537"/>
      <c r="N253" s="2537"/>
      <c r="O253" s="2537"/>
      <c r="P253" s="2537"/>
      <c r="Q253" s="2537"/>
      <c r="R253" s="2537"/>
    </row>
    <row r="254" spans="1:18" s="1301" customFormat="1" ht="15.75" hidden="1" thickTop="1" x14ac:dyDescent="0.25">
      <c r="A254" s="2538" t="s">
        <v>853</v>
      </c>
      <c r="B254" s="2539"/>
      <c r="C254" s="2539"/>
      <c r="D254" s="2539"/>
      <c r="E254" s="2539"/>
      <c r="F254" s="2539"/>
      <c r="G254" s="2539"/>
      <c r="H254" s="2539"/>
      <c r="I254" s="2539"/>
      <c r="J254" s="2539"/>
      <c r="K254" s="2539"/>
      <c r="L254" s="2539"/>
      <c r="M254" s="2539"/>
      <c r="N254" s="2539"/>
      <c r="O254" s="2539"/>
      <c r="P254" s="2539"/>
      <c r="Q254" s="2539"/>
      <c r="R254" s="2540"/>
    </row>
    <row r="255" spans="1:18" s="1301" customFormat="1" ht="16.5" hidden="1" thickTop="1" thickBot="1" x14ac:dyDescent="0.3">
      <c r="A255" s="2541"/>
      <c r="B255" s="2542"/>
      <c r="C255" s="2542"/>
      <c r="D255" s="2542"/>
      <c r="E255" s="2542"/>
      <c r="F255" s="2542"/>
      <c r="G255" s="2542"/>
      <c r="H255" s="2542"/>
      <c r="I255" s="2542"/>
      <c r="J255" s="2542"/>
      <c r="K255" s="2542"/>
      <c r="L255" s="2542"/>
      <c r="M255" s="2542"/>
      <c r="N255" s="2542"/>
      <c r="O255" s="2542"/>
      <c r="P255" s="2542"/>
      <c r="Q255" s="2542"/>
      <c r="R255" s="2543"/>
    </row>
    <row r="256" spans="1:18" s="1301" customFormat="1" ht="21" hidden="1" thickTop="1" x14ac:dyDescent="0.3">
      <c r="A256" s="1003"/>
      <c r="B256" s="1004"/>
      <c r="C256" s="1004"/>
      <c r="D256" s="1004"/>
      <c r="E256" s="1004"/>
      <c r="F256" s="1004"/>
      <c r="G256" s="1004"/>
      <c r="H256" s="1004"/>
      <c r="I256" s="1003"/>
      <c r="J256" s="1003"/>
      <c r="K256" s="1003"/>
      <c r="L256" s="1003"/>
      <c r="M256" s="1003"/>
      <c r="N256" s="1003"/>
      <c r="O256" s="1003"/>
      <c r="P256" s="1003"/>
      <c r="Q256" s="1003"/>
      <c r="R256" s="1003"/>
    </row>
    <row r="257" spans="1:20" s="1301" customFormat="1" ht="21.75" hidden="1" thickTop="1" thickBot="1" x14ac:dyDescent="0.35">
      <c r="A257" s="47"/>
      <c r="B257" s="2544" t="s">
        <v>806</v>
      </c>
      <c r="C257" s="2545"/>
      <c r="D257" s="2545"/>
      <c r="E257" s="2545"/>
      <c r="F257" s="2545"/>
      <c r="G257" s="2545"/>
      <c r="H257" s="2546"/>
      <c r="I257" s="48"/>
      <c r="J257" s="2547" t="s">
        <v>807</v>
      </c>
      <c r="K257" s="2548"/>
      <c r="L257" s="2548"/>
      <c r="M257" s="2548"/>
      <c r="N257" s="2548"/>
      <c r="O257" s="2548"/>
      <c r="P257" s="2549"/>
      <c r="Q257" s="49"/>
      <c r="R257" s="194" t="s">
        <v>808</v>
      </c>
    </row>
    <row r="258" spans="1:20" s="1301" customFormat="1" ht="129" hidden="1" thickTop="1" x14ac:dyDescent="0.25">
      <c r="A258" s="50"/>
      <c r="B258" s="50" t="s">
        <v>809</v>
      </c>
      <c r="C258" s="50" t="s">
        <v>810</v>
      </c>
      <c r="D258" s="50" t="s">
        <v>812</v>
      </c>
      <c r="E258" s="50" t="s">
        <v>813</v>
      </c>
      <c r="F258" s="50" t="s">
        <v>814</v>
      </c>
      <c r="G258" s="50" t="s">
        <v>816</v>
      </c>
      <c r="H258" s="50" t="s">
        <v>817</v>
      </c>
      <c r="I258" s="50"/>
      <c r="J258" s="50" t="s">
        <v>818</v>
      </c>
      <c r="K258" s="50" t="s">
        <v>819</v>
      </c>
      <c r="L258" s="50" t="s">
        <v>820</v>
      </c>
      <c r="M258" s="50" t="s">
        <v>821</v>
      </c>
      <c r="N258" s="50" t="s">
        <v>822</v>
      </c>
      <c r="O258" s="50" t="s">
        <v>823</v>
      </c>
      <c r="P258" s="50" t="s">
        <v>291</v>
      </c>
      <c r="Q258" s="533"/>
      <c r="R258" s="533" t="s">
        <v>824</v>
      </c>
    </row>
    <row r="259" spans="1:20" s="1301" customFormat="1" ht="15.75" hidden="1" thickTop="1" x14ac:dyDescent="0.25">
      <c r="A259" s="50"/>
      <c r="B259" s="50"/>
      <c r="C259" s="50"/>
      <c r="D259" s="50"/>
      <c r="E259" s="50"/>
      <c r="F259" s="50"/>
      <c r="G259" s="50"/>
      <c r="H259" s="51"/>
      <c r="I259" s="50"/>
      <c r="J259" s="50"/>
      <c r="K259" s="50"/>
      <c r="L259" s="50"/>
      <c r="M259" s="50"/>
      <c r="N259" s="50"/>
      <c r="O259" s="50"/>
      <c r="P259" s="50"/>
      <c r="Q259" s="50"/>
      <c r="R259" s="51"/>
    </row>
    <row r="260" spans="1:20" s="1301" customFormat="1" ht="15.75" hidden="1" thickTop="1" x14ac:dyDescent="0.25">
      <c r="A260" s="1787" t="s">
        <v>825</v>
      </c>
      <c r="B260" s="52">
        <v>1323.5626195839761</v>
      </c>
      <c r="C260" s="52">
        <v>631.19482050134775</v>
      </c>
      <c r="D260" s="52">
        <v>0</v>
      </c>
      <c r="E260" s="52">
        <v>0</v>
      </c>
      <c r="F260" s="52">
        <v>2.2911103631697052</v>
      </c>
      <c r="G260" s="52">
        <v>28.785461926448932</v>
      </c>
      <c r="H260" s="52">
        <v>1985.8340123749426</v>
      </c>
      <c r="I260" s="50"/>
      <c r="J260" s="52">
        <v>66.189359743170883</v>
      </c>
      <c r="K260" s="52">
        <v>14.704359586209147</v>
      </c>
      <c r="L260" s="52">
        <v>507.76518251867537</v>
      </c>
      <c r="M260" s="52">
        <v>62.369345302691769</v>
      </c>
      <c r="N260" s="52">
        <v>0</v>
      </c>
      <c r="O260" s="52">
        <v>139.47563020134416</v>
      </c>
      <c r="P260" s="52">
        <v>9.3215335200714335</v>
      </c>
      <c r="Q260" s="50"/>
      <c r="R260" s="52">
        <v>2784</v>
      </c>
    </row>
    <row r="261" spans="1:20" s="197" customFormat="1" ht="15.75" hidden="1" thickTop="1" x14ac:dyDescent="0.25">
      <c r="A261" s="1787"/>
      <c r="B261" s="52"/>
      <c r="C261" s="52"/>
      <c r="D261" s="52"/>
      <c r="E261" s="52"/>
      <c r="F261" s="52"/>
      <c r="G261" s="52"/>
      <c r="H261" s="52"/>
      <c r="I261" s="50"/>
      <c r="J261" s="52"/>
      <c r="K261" s="52"/>
      <c r="L261" s="52"/>
      <c r="M261" s="52"/>
      <c r="N261" s="52"/>
      <c r="O261" s="52"/>
      <c r="P261" s="52"/>
      <c r="Q261" s="50"/>
      <c r="R261" s="52"/>
      <c r="S261" s="1301"/>
      <c r="T261" s="1301"/>
    </row>
    <row r="262" spans="1:20" s="197" customFormat="1" ht="15.75" hidden="1" thickTop="1" x14ac:dyDescent="0.25">
      <c r="A262" s="54" t="s">
        <v>826</v>
      </c>
      <c r="B262" s="52">
        <v>59916.4</v>
      </c>
      <c r="C262" s="52">
        <v>21210</v>
      </c>
      <c r="D262" s="52">
        <v>0</v>
      </c>
      <c r="E262" s="52">
        <v>0</v>
      </c>
      <c r="F262" s="52">
        <v>0</v>
      </c>
      <c r="G262" s="52"/>
      <c r="H262" s="52">
        <v>81126.399999999994</v>
      </c>
      <c r="I262" s="52"/>
      <c r="J262" s="52">
        <v>3491.5225</v>
      </c>
      <c r="K262" s="52">
        <v>1329.1690000000001</v>
      </c>
      <c r="L262" s="52">
        <v>15684.772950000002</v>
      </c>
      <c r="M262" s="52">
        <v>4075.4355500000001</v>
      </c>
      <c r="N262" s="52">
        <v>0</v>
      </c>
      <c r="O262" s="52">
        <v>9551.2999999999993</v>
      </c>
      <c r="P262" s="52">
        <v>692.6</v>
      </c>
      <c r="Q262" s="52"/>
      <c r="R262" s="52">
        <v>115951.2</v>
      </c>
      <c r="S262" s="1301"/>
      <c r="T262" s="1301"/>
    </row>
    <row r="263" spans="1:20" s="197" customFormat="1" ht="15.75" hidden="1" thickTop="1" x14ac:dyDescent="0.25">
      <c r="A263" s="54" t="s">
        <v>827</v>
      </c>
      <c r="B263" s="52">
        <v>44202.1</v>
      </c>
      <c r="C263" s="52">
        <v>32030.2</v>
      </c>
      <c r="D263" s="52"/>
      <c r="E263" s="52"/>
      <c r="F263" s="52">
        <v>207.1</v>
      </c>
      <c r="G263" s="52"/>
      <c r="H263" s="52">
        <v>76439.400000000009</v>
      </c>
      <c r="I263" s="52"/>
      <c r="J263" s="52">
        <v>2071.5225</v>
      </c>
      <c r="K263" s="52">
        <v>0</v>
      </c>
      <c r="L263" s="52">
        <v>24787.870049999987</v>
      </c>
      <c r="M263" s="52">
        <v>1562.30745</v>
      </c>
      <c r="N263" s="52">
        <v>0</v>
      </c>
      <c r="O263" s="52">
        <v>3056.3</v>
      </c>
      <c r="P263" s="52">
        <v>0</v>
      </c>
      <c r="Q263" s="52"/>
      <c r="R263" s="52">
        <v>107917.4</v>
      </c>
      <c r="S263" s="1301"/>
      <c r="T263" s="1301"/>
    </row>
    <row r="264" spans="1:20" s="197" customFormat="1" ht="15.75" hidden="1" thickTop="1" x14ac:dyDescent="0.25">
      <c r="A264" s="54" t="s">
        <v>828</v>
      </c>
      <c r="B264" s="52">
        <v>1455</v>
      </c>
      <c r="C264" s="52">
        <v>1377.2</v>
      </c>
      <c r="D264" s="52">
        <v>0</v>
      </c>
      <c r="E264" s="52">
        <v>0</v>
      </c>
      <c r="F264" s="52">
        <v>0</v>
      </c>
      <c r="G264" s="52"/>
      <c r="H264" s="52">
        <v>2832.2</v>
      </c>
      <c r="I264" s="52"/>
      <c r="J264" s="52">
        <v>0</v>
      </c>
      <c r="K264" s="52">
        <v>0</v>
      </c>
      <c r="L264" s="52">
        <v>473.70000000000027</v>
      </c>
      <c r="M264" s="52">
        <v>0</v>
      </c>
      <c r="N264" s="52">
        <v>0</v>
      </c>
      <c r="O264" s="52">
        <v>0</v>
      </c>
      <c r="P264" s="52">
        <v>0</v>
      </c>
      <c r="Q264" s="52"/>
      <c r="R264" s="52">
        <v>3305.9</v>
      </c>
      <c r="S264" s="1301"/>
      <c r="T264" s="1301"/>
    </row>
    <row r="265" spans="1:20" s="197" customFormat="1" ht="15.75" hidden="1" thickTop="1" x14ac:dyDescent="0.25">
      <c r="A265" s="54" t="s">
        <v>854</v>
      </c>
      <c r="B265" s="52">
        <v>0</v>
      </c>
      <c r="C265" s="52">
        <v>0</v>
      </c>
      <c r="D265" s="52"/>
      <c r="E265" s="52"/>
      <c r="F265" s="52"/>
      <c r="G265" s="52">
        <v>2602</v>
      </c>
      <c r="H265" s="52">
        <v>2602</v>
      </c>
      <c r="I265" s="52"/>
      <c r="J265" s="52"/>
      <c r="K265" s="52"/>
      <c r="L265" s="52"/>
      <c r="M265" s="52"/>
      <c r="N265" s="52"/>
      <c r="O265" s="52"/>
      <c r="P265" s="52"/>
      <c r="Q265" s="52"/>
      <c r="R265" s="52">
        <v>2602</v>
      </c>
      <c r="S265" s="1301"/>
      <c r="T265" s="1301"/>
    </row>
    <row r="266" spans="1:20" s="197" customFormat="1" ht="15.75" hidden="1" thickTop="1" x14ac:dyDescent="0.25">
      <c r="A266" s="54" t="s">
        <v>855</v>
      </c>
      <c r="B266" s="52">
        <v>0</v>
      </c>
      <c r="C266" s="52">
        <v>0</v>
      </c>
      <c r="D266" s="52">
        <v>0</v>
      </c>
      <c r="E266" s="52">
        <v>0</v>
      </c>
      <c r="F266" s="52">
        <v>0</v>
      </c>
      <c r="G266" s="52"/>
      <c r="H266" s="52">
        <v>0</v>
      </c>
      <c r="I266" s="52"/>
      <c r="J266" s="52">
        <v>0</v>
      </c>
      <c r="K266" s="52">
        <v>0</v>
      </c>
      <c r="L266" s="52">
        <v>0</v>
      </c>
      <c r="M266" s="52">
        <v>0</v>
      </c>
      <c r="N266" s="52">
        <v>0</v>
      </c>
      <c r="O266" s="52">
        <v>0</v>
      </c>
      <c r="P266" s="52">
        <v>0</v>
      </c>
      <c r="Q266" s="52">
        <v>0</v>
      </c>
      <c r="R266" s="52">
        <v>0</v>
      </c>
      <c r="S266" s="1301"/>
      <c r="T266" s="1301"/>
    </row>
    <row r="267" spans="1:20" s="197" customFormat="1" ht="15.75" hidden="1" thickTop="1" x14ac:dyDescent="0.25">
      <c r="A267" s="55" t="s">
        <v>851</v>
      </c>
      <c r="B267" s="52">
        <v>2260</v>
      </c>
      <c r="C267" s="52">
        <v>1868.8</v>
      </c>
      <c r="D267" s="52">
        <v>0</v>
      </c>
      <c r="E267" s="52">
        <v>0</v>
      </c>
      <c r="F267" s="52">
        <v>0</v>
      </c>
      <c r="G267" s="52"/>
      <c r="H267" s="52">
        <v>4128.8</v>
      </c>
      <c r="I267" s="52"/>
      <c r="J267" s="52">
        <v>320</v>
      </c>
      <c r="K267" s="52">
        <v>0</v>
      </c>
      <c r="L267" s="52">
        <v>4153.5999999999995</v>
      </c>
      <c r="M267" s="52">
        <v>0</v>
      </c>
      <c r="N267" s="52">
        <v>0</v>
      </c>
      <c r="O267" s="52">
        <v>0</v>
      </c>
      <c r="P267" s="52">
        <v>0</v>
      </c>
      <c r="Q267" s="52"/>
      <c r="R267" s="52">
        <v>8602.4</v>
      </c>
      <c r="S267" s="1301"/>
      <c r="T267" s="1301"/>
    </row>
    <row r="268" spans="1:20" s="197" customFormat="1" ht="15.75" hidden="1" thickTop="1" x14ac:dyDescent="0.25">
      <c r="A268" s="55" t="s">
        <v>829</v>
      </c>
      <c r="B268" s="52">
        <v>503.8</v>
      </c>
      <c r="C268" s="52"/>
      <c r="D268" s="52"/>
      <c r="E268" s="52"/>
      <c r="F268" s="52"/>
      <c r="G268" s="52"/>
      <c r="H268" s="52">
        <v>503.8</v>
      </c>
      <c r="I268" s="52"/>
      <c r="J268" s="52"/>
      <c r="K268" s="52"/>
      <c r="L268" s="52">
        <v>96.2</v>
      </c>
      <c r="M268" s="52"/>
      <c r="N268" s="52"/>
      <c r="O268" s="52"/>
      <c r="P268" s="52"/>
      <c r="Q268" s="52"/>
      <c r="R268" s="52">
        <v>600</v>
      </c>
      <c r="S268" s="1301"/>
      <c r="T268" s="1301"/>
    </row>
    <row r="269" spans="1:20" s="197" customFormat="1" ht="15.75" hidden="1" thickTop="1" x14ac:dyDescent="0.25">
      <c r="A269" s="55" t="s">
        <v>830</v>
      </c>
      <c r="B269" s="52">
        <v>1379.4</v>
      </c>
      <c r="C269" s="52">
        <v>569.29999999999995</v>
      </c>
      <c r="D269" s="52">
        <v>0</v>
      </c>
      <c r="E269" s="52">
        <v>0</v>
      </c>
      <c r="F269" s="52">
        <v>0</v>
      </c>
      <c r="G269" s="52"/>
      <c r="H269" s="52">
        <v>1948.7</v>
      </c>
      <c r="I269" s="52"/>
      <c r="J269" s="52">
        <v>100</v>
      </c>
      <c r="K269" s="52">
        <v>0</v>
      </c>
      <c r="L269" s="52">
        <v>499.60000000000014</v>
      </c>
      <c r="M269" s="52">
        <v>0</v>
      </c>
      <c r="N269" s="52">
        <v>0</v>
      </c>
      <c r="O269" s="52">
        <v>0</v>
      </c>
      <c r="P269" s="52">
        <v>150</v>
      </c>
      <c r="Q269" s="52">
        <v>0</v>
      </c>
      <c r="R269" s="52">
        <v>2548.3000000000002</v>
      </c>
      <c r="S269" s="1301"/>
      <c r="T269" s="1301"/>
    </row>
    <row r="270" spans="1:20" s="197" customFormat="1" ht="15.75" hidden="1" thickTop="1" x14ac:dyDescent="0.25">
      <c r="A270" s="55" t="s">
        <v>831</v>
      </c>
      <c r="B270" s="52">
        <v>161.69999999999999</v>
      </c>
      <c r="C270" s="52">
        <v>0</v>
      </c>
      <c r="D270" s="52">
        <v>0</v>
      </c>
      <c r="E270" s="52">
        <v>0</v>
      </c>
      <c r="F270" s="52">
        <v>0</v>
      </c>
      <c r="G270" s="52"/>
      <c r="H270" s="52">
        <v>161.69999999999999</v>
      </c>
      <c r="I270" s="52"/>
      <c r="J270" s="52">
        <v>0</v>
      </c>
      <c r="K270" s="52">
        <v>0</v>
      </c>
      <c r="L270" s="52">
        <v>0</v>
      </c>
      <c r="M270" s="52">
        <v>0</v>
      </c>
      <c r="N270" s="52">
        <v>0</v>
      </c>
      <c r="O270" s="52">
        <v>0</v>
      </c>
      <c r="P270" s="52">
        <v>0</v>
      </c>
      <c r="Q270" s="52">
        <v>0</v>
      </c>
      <c r="R270" s="52">
        <v>161.69999999999999</v>
      </c>
      <c r="S270" s="1301"/>
      <c r="T270" s="1301"/>
    </row>
    <row r="271" spans="1:20" s="197" customFormat="1" ht="15.75" hidden="1" thickTop="1" x14ac:dyDescent="0.25">
      <c r="A271" s="55" t="s">
        <v>832</v>
      </c>
      <c r="B271" s="52">
        <v>9762.2000000000007</v>
      </c>
      <c r="C271" s="52">
        <v>0</v>
      </c>
      <c r="D271" s="52">
        <v>0</v>
      </c>
      <c r="E271" s="52">
        <v>0</v>
      </c>
      <c r="F271" s="52">
        <v>0</v>
      </c>
      <c r="G271" s="52"/>
      <c r="H271" s="52">
        <v>9762.2000000000007</v>
      </c>
      <c r="I271" s="52"/>
      <c r="J271" s="52">
        <v>0</v>
      </c>
      <c r="K271" s="52">
        <v>0</v>
      </c>
      <c r="L271" s="52">
        <v>202.6</v>
      </c>
      <c r="M271" s="52">
        <v>0</v>
      </c>
      <c r="N271" s="52">
        <v>0</v>
      </c>
      <c r="O271" s="52">
        <v>0</v>
      </c>
      <c r="P271" s="52">
        <v>0</v>
      </c>
      <c r="Q271" s="52"/>
      <c r="R271" s="52">
        <v>9964.8000000000011</v>
      </c>
      <c r="S271" s="1301"/>
      <c r="T271" s="1301"/>
    </row>
    <row r="272" spans="1:20" s="197" customFormat="1" ht="15.75" hidden="1" thickTop="1" x14ac:dyDescent="0.25">
      <c r="A272" s="55" t="s">
        <v>833</v>
      </c>
      <c r="B272" s="52">
        <v>150</v>
      </c>
      <c r="C272" s="52">
        <v>0</v>
      </c>
      <c r="D272" s="52">
        <v>0</v>
      </c>
      <c r="E272" s="52">
        <v>0</v>
      </c>
      <c r="F272" s="52">
        <v>0</v>
      </c>
      <c r="G272" s="52"/>
      <c r="H272" s="52">
        <v>150</v>
      </c>
      <c r="I272" s="52"/>
      <c r="J272" s="52"/>
      <c r="K272" s="52"/>
      <c r="L272" s="52">
        <v>9000</v>
      </c>
      <c r="M272" s="52"/>
      <c r="N272" s="52"/>
      <c r="O272" s="52"/>
      <c r="P272" s="52"/>
      <c r="Q272" s="52"/>
      <c r="R272" s="52">
        <v>9150</v>
      </c>
      <c r="S272" s="1301"/>
      <c r="T272" s="1301"/>
    </row>
    <row r="273" spans="1:20" s="197" customFormat="1" ht="15.75" hidden="1" thickTop="1" x14ac:dyDescent="0.25">
      <c r="A273" s="55" t="s">
        <v>834</v>
      </c>
      <c r="B273" s="52">
        <v>84965.84</v>
      </c>
      <c r="C273" s="52">
        <v>22445.7</v>
      </c>
      <c r="D273" s="52"/>
      <c r="E273" s="52"/>
      <c r="F273" s="52"/>
      <c r="G273" s="52"/>
      <c r="H273" s="52">
        <v>107411.54</v>
      </c>
      <c r="I273" s="52"/>
      <c r="J273" s="52"/>
      <c r="K273" s="52">
        <v>1329.1690000000001</v>
      </c>
      <c r="L273" s="52">
        <v>164835.79100000003</v>
      </c>
      <c r="M273" s="52"/>
      <c r="N273" s="52"/>
      <c r="O273" s="52"/>
      <c r="P273" s="52">
        <v>4682</v>
      </c>
      <c r="Q273" s="52"/>
      <c r="R273" s="52">
        <v>278258.5</v>
      </c>
      <c r="S273" s="1301"/>
      <c r="T273" s="1301"/>
    </row>
    <row r="274" spans="1:20" s="197" customFormat="1" ht="15.75" hidden="1" thickTop="1" x14ac:dyDescent="0.25">
      <c r="A274" s="55" t="s">
        <v>835</v>
      </c>
      <c r="B274" s="52">
        <v>10573.9</v>
      </c>
      <c r="C274" s="52">
        <v>1943</v>
      </c>
      <c r="D274" s="52"/>
      <c r="E274" s="52"/>
      <c r="F274" s="52"/>
      <c r="G274" s="52"/>
      <c r="H274" s="52">
        <v>12516.9</v>
      </c>
      <c r="I274" s="52"/>
      <c r="J274" s="52"/>
      <c r="K274" s="52"/>
      <c r="L274" s="52"/>
      <c r="M274" s="52"/>
      <c r="N274" s="52"/>
      <c r="O274" s="52"/>
      <c r="P274" s="52"/>
      <c r="Q274" s="52"/>
      <c r="R274" s="52">
        <v>12516.9</v>
      </c>
      <c r="S274" s="1301"/>
      <c r="T274" s="1301"/>
    </row>
    <row r="275" spans="1:20" s="197" customFormat="1" ht="15.75" hidden="1" thickTop="1" x14ac:dyDescent="0.25">
      <c r="A275" s="55" t="s">
        <v>856</v>
      </c>
      <c r="B275" s="52">
        <v>8283.2999999999993</v>
      </c>
      <c r="C275" s="52"/>
      <c r="D275" s="52"/>
      <c r="E275" s="52"/>
      <c r="F275" s="52"/>
      <c r="G275" s="52"/>
      <c r="H275" s="52">
        <v>8283.2999999999993</v>
      </c>
      <c r="I275" s="52"/>
      <c r="J275" s="52"/>
      <c r="K275" s="52"/>
      <c r="L275" s="52">
        <v>6153.9</v>
      </c>
      <c r="M275" s="52"/>
      <c r="N275" s="52"/>
      <c r="O275" s="52"/>
      <c r="P275" s="52">
        <v>0</v>
      </c>
      <c r="Q275" s="52"/>
      <c r="R275" s="52">
        <v>14437.199999999997</v>
      </c>
      <c r="S275" s="1301"/>
      <c r="T275" s="1301"/>
    </row>
    <row r="276" spans="1:20" s="197" customFormat="1" ht="15.75" hidden="1" thickTop="1" x14ac:dyDescent="0.25">
      <c r="A276" s="56" t="s">
        <v>837</v>
      </c>
      <c r="B276" s="52">
        <v>4500</v>
      </c>
      <c r="C276" s="52">
        <v>500</v>
      </c>
      <c r="D276" s="52"/>
      <c r="E276" s="52"/>
      <c r="F276" s="52"/>
      <c r="G276" s="52"/>
      <c r="H276" s="52">
        <v>5000</v>
      </c>
      <c r="I276" s="52"/>
      <c r="J276" s="52">
        <v>0</v>
      </c>
      <c r="K276" s="52">
        <v>0</v>
      </c>
      <c r="L276" s="52">
        <v>0</v>
      </c>
      <c r="M276" s="52">
        <v>0</v>
      </c>
      <c r="N276" s="52">
        <v>0</v>
      </c>
      <c r="O276" s="52">
        <v>0</v>
      </c>
      <c r="P276" s="52">
        <v>0</v>
      </c>
      <c r="Q276" s="52"/>
      <c r="R276" s="52">
        <v>5000</v>
      </c>
      <c r="S276" s="1301"/>
      <c r="T276" s="1301"/>
    </row>
    <row r="277" spans="1:20" s="197" customFormat="1" ht="15.75" hidden="1" thickTop="1" x14ac:dyDescent="0.25">
      <c r="A277" s="55" t="s">
        <v>838</v>
      </c>
      <c r="B277" s="52">
        <v>31076</v>
      </c>
      <c r="C277" s="52">
        <v>21423</v>
      </c>
      <c r="D277" s="52"/>
      <c r="E277" s="52"/>
      <c r="F277" s="52"/>
      <c r="G277" s="52"/>
      <c r="H277" s="52">
        <v>52499</v>
      </c>
      <c r="I277" s="52"/>
      <c r="J277" s="52"/>
      <c r="K277" s="52"/>
      <c r="L277" s="52">
        <v>31440.399999999994</v>
      </c>
      <c r="M277" s="52">
        <v>5849.5</v>
      </c>
      <c r="N277" s="52"/>
      <c r="O277" s="52"/>
      <c r="P277" s="52"/>
      <c r="Q277" s="52"/>
      <c r="R277" s="52">
        <v>89788.9</v>
      </c>
      <c r="S277" s="1301"/>
      <c r="T277" s="1301"/>
    </row>
    <row r="278" spans="1:20" s="197" customFormat="1" ht="15.75" hidden="1" thickTop="1" x14ac:dyDescent="0.25">
      <c r="A278" s="55" t="s">
        <v>839</v>
      </c>
      <c r="B278" s="52">
        <v>22825.5</v>
      </c>
      <c r="C278" s="52">
        <v>6973.1</v>
      </c>
      <c r="D278" s="52"/>
      <c r="E278" s="52"/>
      <c r="F278" s="52"/>
      <c r="G278" s="52"/>
      <c r="H278" s="52">
        <v>29798.6</v>
      </c>
      <c r="I278" s="52"/>
      <c r="J278" s="52"/>
      <c r="K278" s="52"/>
      <c r="L278" s="52">
        <v>22130.9</v>
      </c>
      <c r="M278" s="52">
        <v>0</v>
      </c>
      <c r="N278" s="52"/>
      <c r="O278" s="52"/>
      <c r="P278" s="52"/>
      <c r="Q278" s="52"/>
      <c r="R278" s="52">
        <v>51929.5</v>
      </c>
      <c r="S278" s="1301"/>
      <c r="T278" s="1301"/>
    </row>
    <row r="279" spans="1:20" s="197" customFormat="1" ht="15.75" hidden="1" thickTop="1" x14ac:dyDescent="0.25">
      <c r="A279" s="56" t="s">
        <v>840</v>
      </c>
      <c r="B279" s="52">
        <v>19652.2</v>
      </c>
      <c r="C279" s="52"/>
      <c r="D279" s="52"/>
      <c r="E279" s="52"/>
      <c r="F279" s="52"/>
      <c r="G279" s="52"/>
      <c r="H279" s="52">
        <v>19652.2</v>
      </c>
      <c r="I279" s="52"/>
      <c r="J279" s="52"/>
      <c r="K279" s="52"/>
      <c r="L279" s="52">
        <v>13101.399999999998</v>
      </c>
      <c r="M279" s="52">
        <v>0</v>
      </c>
      <c r="N279" s="52"/>
      <c r="O279" s="52"/>
      <c r="P279" s="52"/>
      <c r="Q279" s="52"/>
      <c r="R279" s="52">
        <v>32753.599999999999</v>
      </c>
      <c r="S279" s="1301"/>
      <c r="T279" s="1301"/>
    </row>
    <row r="280" spans="1:20" s="197" customFormat="1" ht="15.75" hidden="1" thickTop="1" x14ac:dyDescent="0.25">
      <c r="A280" s="56" t="s">
        <v>841</v>
      </c>
      <c r="B280" s="52">
        <v>48512.1</v>
      </c>
      <c r="C280" s="52">
        <v>34139.599999999999</v>
      </c>
      <c r="D280" s="52"/>
      <c r="E280" s="52"/>
      <c r="F280" s="52"/>
      <c r="G280" s="52"/>
      <c r="H280" s="52">
        <v>82651.7</v>
      </c>
      <c r="I280" s="52"/>
      <c r="J280" s="52"/>
      <c r="K280" s="52">
        <v>0</v>
      </c>
      <c r="L280" s="52">
        <v>19780.899999999994</v>
      </c>
      <c r="M280" s="52">
        <v>1565.3933300000001</v>
      </c>
      <c r="N280" s="52"/>
      <c r="O280" s="52">
        <v>46852.800000000003</v>
      </c>
      <c r="P280" s="52">
        <v>4625.5</v>
      </c>
      <c r="Q280" s="52"/>
      <c r="R280" s="57">
        <v>153910.9</v>
      </c>
      <c r="S280" s="1301"/>
      <c r="T280" s="1301"/>
    </row>
    <row r="281" spans="1:20" s="197" customFormat="1" ht="15.75" hidden="1" thickTop="1" x14ac:dyDescent="0.25">
      <c r="A281" s="55" t="s">
        <v>842</v>
      </c>
      <c r="B281" s="52">
        <v>6971.7</v>
      </c>
      <c r="C281" s="52">
        <v>14611.2</v>
      </c>
      <c r="D281" s="52"/>
      <c r="E281" s="52">
        <v>1459.3</v>
      </c>
      <c r="F281" s="52"/>
      <c r="G281" s="52"/>
      <c r="H281" s="52">
        <v>23042.2</v>
      </c>
      <c r="I281" s="52"/>
      <c r="J281" s="52"/>
      <c r="K281" s="52">
        <v>3987.5070000000001</v>
      </c>
      <c r="L281" s="52">
        <v>0</v>
      </c>
      <c r="M281" s="52">
        <v>1958.3929999999978</v>
      </c>
      <c r="N281" s="52"/>
      <c r="O281" s="52"/>
      <c r="P281" s="52"/>
      <c r="Q281" s="52"/>
      <c r="R281" s="52">
        <v>28988.1</v>
      </c>
      <c r="S281" s="1301"/>
      <c r="T281" s="1301"/>
    </row>
    <row r="282" spans="1:20" s="197" customFormat="1" ht="15.75" hidden="1" thickTop="1" x14ac:dyDescent="0.25">
      <c r="A282" s="55" t="s">
        <v>843</v>
      </c>
      <c r="B282" s="52">
        <v>4000</v>
      </c>
      <c r="C282" s="52"/>
      <c r="D282" s="52"/>
      <c r="E282" s="52"/>
      <c r="F282" s="52"/>
      <c r="G282" s="52"/>
      <c r="H282" s="52">
        <v>4000</v>
      </c>
      <c r="I282" s="52"/>
      <c r="J282" s="52"/>
      <c r="K282" s="52"/>
      <c r="L282" s="52"/>
      <c r="M282" s="52"/>
      <c r="N282" s="52">
        <v>5909.8601200000003</v>
      </c>
      <c r="O282" s="52"/>
      <c r="P282" s="52">
        <v>5238.439879999999</v>
      </c>
      <c r="Q282" s="52"/>
      <c r="R282" s="52">
        <v>15148.3</v>
      </c>
      <c r="S282" s="1301"/>
      <c r="T282" s="1301"/>
    </row>
    <row r="283" spans="1:20" s="197" customFormat="1" ht="15.75" hidden="1" thickTop="1" x14ac:dyDescent="0.25">
      <c r="A283" s="58" t="s">
        <v>844</v>
      </c>
      <c r="B283" s="52">
        <v>7000</v>
      </c>
      <c r="C283" s="52"/>
      <c r="D283" s="52">
        <v>35400</v>
      </c>
      <c r="E283" s="52"/>
      <c r="F283" s="52"/>
      <c r="G283" s="52"/>
      <c r="H283" s="52">
        <v>42400</v>
      </c>
      <c r="I283" s="52"/>
      <c r="J283" s="52"/>
      <c r="K283" s="52"/>
      <c r="L283" s="52">
        <v>14159.4</v>
      </c>
      <c r="M283" s="52"/>
      <c r="N283" s="52"/>
      <c r="O283" s="52"/>
      <c r="P283" s="52"/>
      <c r="Q283" s="52"/>
      <c r="R283" s="52">
        <v>56559.4</v>
      </c>
      <c r="S283" s="1301"/>
      <c r="T283" s="1301"/>
    </row>
    <row r="284" spans="1:20" s="197" customFormat="1" ht="15.75" hidden="1" thickTop="1" x14ac:dyDescent="0.25">
      <c r="A284" s="49" t="s">
        <v>848</v>
      </c>
      <c r="B284" s="52">
        <v>19741.900000000001</v>
      </c>
      <c r="C284" s="52">
        <v>0</v>
      </c>
      <c r="D284" s="52"/>
      <c r="E284" s="52"/>
      <c r="F284" s="52"/>
      <c r="G284" s="52"/>
      <c r="H284" s="52">
        <v>19741.900000000001</v>
      </c>
      <c r="I284" s="52"/>
      <c r="J284" s="52"/>
      <c r="K284" s="52"/>
      <c r="L284" s="52">
        <v>5780.9</v>
      </c>
      <c r="M284" s="57">
        <v>0</v>
      </c>
      <c r="N284" s="52"/>
      <c r="O284" s="52"/>
      <c r="P284" s="52">
        <v>0</v>
      </c>
      <c r="Q284" s="52"/>
      <c r="R284" s="52">
        <v>25522.799999999999</v>
      </c>
      <c r="S284" s="1301"/>
      <c r="T284" s="1301"/>
    </row>
    <row r="285" spans="1:20" s="197" customFormat="1" ht="15.75" hidden="1" thickTop="1" x14ac:dyDescent="0.25">
      <c r="A285" s="49"/>
      <c r="B285" s="52"/>
      <c r="C285" s="52"/>
      <c r="D285" s="52"/>
      <c r="E285" s="52"/>
      <c r="F285" s="52"/>
      <c r="G285" s="52"/>
      <c r="H285" s="52"/>
      <c r="I285" s="52"/>
      <c r="J285" s="52"/>
      <c r="K285" s="52"/>
      <c r="L285" s="52"/>
      <c r="M285" s="52"/>
      <c r="N285" s="52"/>
      <c r="O285" s="52"/>
      <c r="P285" s="52"/>
      <c r="Q285" s="52"/>
      <c r="R285" s="52"/>
      <c r="S285" s="1301"/>
      <c r="T285" s="1301"/>
    </row>
    <row r="286" spans="1:20" s="197" customFormat="1" ht="16.5" hidden="1" thickTop="1" thickBot="1" x14ac:dyDescent="0.3">
      <c r="A286" s="49" t="s">
        <v>849</v>
      </c>
      <c r="B286" s="237">
        <v>387893.04000000004</v>
      </c>
      <c r="C286" s="237">
        <v>159091.1</v>
      </c>
      <c r="D286" s="237">
        <v>35400</v>
      </c>
      <c r="E286" s="237">
        <v>1459.3</v>
      </c>
      <c r="F286" s="237">
        <v>207.1</v>
      </c>
      <c r="G286" s="237">
        <v>2602</v>
      </c>
      <c r="H286" s="237">
        <v>586652.54</v>
      </c>
      <c r="I286" s="52"/>
      <c r="J286" s="237">
        <v>5983.0450000000001</v>
      </c>
      <c r="K286" s="237">
        <v>6645.8450000000003</v>
      </c>
      <c r="L286" s="237">
        <v>332281.93400000012</v>
      </c>
      <c r="M286" s="237">
        <v>15011.029329999999</v>
      </c>
      <c r="N286" s="237">
        <v>5909.8601200000003</v>
      </c>
      <c r="O286" s="237">
        <v>59460.4</v>
      </c>
      <c r="P286" s="237">
        <v>15388.53988</v>
      </c>
      <c r="Q286" s="52"/>
      <c r="R286" s="1169">
        <v>1027333.1933300002</v>
      </c>
      <c r="S286" s="1301"/>
      <c r="T286" s="1301"/>
    </row>
    <row r="287" spans="1:20" s="197" customFormat="1" ht="15.75" hidden="1" thickTop="1" x14ac:dyDescent="0.25">
      <c r="A287" s="49"/>
      <c r="B287" s="52"/>
      <c r="C287" s="52"/>
      <c r="D287" s="52"/>
      <c r="E287" s="52"/>
      <c r="F287" s="52"/>
      <c r="G287" s="52"/>
      <c r="H287" s="52"/>
      <c r="I287" s="52"/>
      <c r="J287" s="52"/>
      <c r="K287" s="52"/>
      <c r="L287" s="52"/>
      <c r="M287" s="52"/>
      <c r="N287" s="52"/>
      <c r="O287" s="52"/>
      <c r="P287" s="52"/>
      <c r="Q287" s="52"/>
      <c r="R287" s="52"/>
      <c r="S287" s="1301"/>
      <c r="T287" s="1301"/>
    </row>
    <row r="288" spans="1:20" s="197" customFormat="1" ht="15.75" hidden="1" thickTop="1" x14ac:dyDescent="0.25">
      <c r="A288" s="1170" t="s">
        <v>850</v>
      </c>
      <c r="B288" s="1170">
        <v>0.37757277046863702</v>
      </c>
      <c r="C288" s="1170">
        <v>0.15485832739845751</v>
      </c>
      <c r="D288" s="1170">
        <v>3.4458148758198262E-2</v>
      </c>
      <c r="E288" s="1170">
        <v>1.4204739119445967E-3</v>
      </c>
      <c r="F288" s="1170">
        <v>2.0158990417578701E-4</v>
      </c>
      <c r="G288" s="1170">
        <v>2.532771273130844E-3</v>
      </c>
      <c r="H288" s="1170">
        <v>0.57104408171454402</v>
      </c>
      <c r="I288" s="1170"/>
      <c r="J288" s="1170">
        <v>5.8238603004800655E-3</v>
      </c>
      <c r="K288" s="1170">
        <v>6.469025865365202E-3</v>
      </c>
      <c r="L288" s="1170">
        <v>0.32344125173541866</v>
      </c>
      <c r="M288" s="1170">
        <v>1.4611646374768847E-2</v>
      </c>
      <c r="N288" s="1170">
        <v>5.7526225750029218E-3</v>
      </c>
      <c r="O288" s="1170">
        <v>5.7878398542993557E-2</v>
      </c>
      <c r="P288" s="1170">
        <v>1.4979112891426736E-2</v>
      </c>
      <c r="Q288" s="1170"/>
      <c r="R288" s="1170">
        <v>1</v>
      </c>
      <c r="S288" s="1301"/>
      <c r="T288" s="1301"/>
    </row>
    <row r="289" spans="1:20" s="197" customFormat="1" ht="15.75" hidden="1" thickTop="1" x14ac:dyDescent="0.25">
      <c r="A289" s="1174"/>
      <c r="B289" s="1175"/>
      <c r="C289" s="1176"/>
      <c r="D289" s="1176"/>
      <c r="E289" s="1176"/>
      <c r="F289" s="1176"/>
      <c r="G289" s="1176"/>
      <c r="H289" s="1177"/>
      <c r="I289" s="1170"/>
      <c r="J289" s="1176"/>
      <c r="K289" s="1176"/>
      <c r="L289" s="1176"/>
      <c r="M289" s="1176"/>
      <c r="N289" s="1176"/>
      <c r="O289" s="1176"/>
      <c r="P289" s="1176"/>
      <c r="Q289" s="1170"/>
      <c r="R289" s="49"/>
      <c r="S289" s="1301"/>
      <c r="T289" s="1301"/>
    </row>
    <row r="290" spans="1:20" s="197" customFormat="1" ht="15.75" hidden="1" thickTop="1" x14ac:dyDescent="0.25">
      <c r="A290" s="2550" t="s">
        <v>852</v>
      </c>
      <c r="B290" s="2550"/>
      <c r="C290" s="2550"/>
      <c r="D290" s="2550"/>
      <c r="E290" s="2550"/>
      <c r="F290" s="2550"/>
      <c r="G290" s="2550"/>
      <c r="H290" s="2550"/>
      <c r="I290" s="2550"/>
      <c r="J290" s="2550"/>
      <c r="K290" s="2550"/>
      <c r="L290" s="2550"/>
      <c r="M290" s="2550"/>
      <c r="N290" s="2550"/>
      <c r="O290" s="2550"/>
      <c r="P290" s="2550"/>
      <c r="Q290" s="2550"/>
      <c r="R290" s="2550"/>
      <c r="S290" s="1301"/>
      <c r="T290" s="1301"/>
    </row>
    <row r="291" spans="1:20" s="197" customFormat="1" ht="15.75" hidden="1" thickTop="1" x14ac:dyDescent="0.25">
      <c r="A291" s="50"/>
      <c r="B291" s="50"/>
      <c r="C291" s="50"/>
      <c r="D291" s="50"/>
      <c r="E291" s="50"/>
      <c r="F291" s="50"/>
      <c r="G291" s="50"/>
      <c r="H291" s="51"/>
      <c r="I291" s="50"/>
      <c r="J291" s="50"/>
      <c r="K291" s="50"/>
      <c r="L291" s="50"/>
      <c r="M291" s="50"/>
      <c r="N291" s="50"/>
      <c r="O291" s="50"/>
      <c r="P291" s="50"/>
      <c r="Q291" s="50"/>
      <c r="R291" s="51"/>
      <c r="S291" s="1301"/>
      <c r="T291" s="1301"/>
    </row>
    <row r="292" spans="1:20" s="197" customFormat="1" ht="15.75" hidden="1" thickTop="1" x14ac:dyDescent="0.25">
      <c r="A292" s="2538" t="s">
        <v>857</v>
      </c>
      <c r="B292" s="2539"/>
      <c r="C292" s="2539"/>
      <c r="D292" s="2539"/>
      <c r="E292" s="2539"/>
      <c r="F292" s="2539"/>
      <c r="G292" s="2539"/>
      <c r="H292" s="2539"/>
      <c r="I292" s="2539"/>
      <c r="J292" s="2539"/>
      <c r="K292" s="2539"/>
      <c r="L292" s="2539"/>
      <c r="M292" s="2539"/>
      <c r="N292" s="2539"/>
      <c r="O292" s="2539"/>
      <c r="P292" s="2539"/>
      <c r="Q292" s="2539"/>
      <c r="R292" s="2540"/>
    </row>
    <row r="293" spans="1:20" s="197" customFormat="1" ht="16.5" hidden="1" thickTop="1" thickBot="1" x14ac:dyDescent="0.3">
      <c r="A293" s="2541"/>
      <c r="B293" s="2542"/>
      <c r="C293" s="2542"/>
      <c r="D293" s="2542"/>
      <c r="E293" s="2542"/>
      <c r="F293" s="2542"/>
      <c r="G293" s="2542"/>
      <c r="H293" s="2542"/>
      <c r="I293" s="2542"/>
      <c r="J293" s="2542"/>
      <c r="K293" s="2542"/>
      <c r="L293" s="2542"/>
      <c r="M293" s="2542"/>
      <c r="N293" s="2542"/>
      <c r="O293" s="2542"/>
      <c r="P293" s="2542"/>
      <c r="Q293" s="2542"/>
      <c r="R293" s="2543"/>
    </row>
    <row r="294" spans="1:20" s="197" customFormat="1" ht="21" hidden="1" thickTop="1" x14ac:dyDescent="0.3">
      <c r="A294" s="1003"/>
      <c r="B294" s="1004"/>
      <c r="C294" s="1004"/>
      <c r="D294" s="1004"/>
      <c r="E294" s="1004"/>
      <c r="F294" s="1004"/>
      <c r="G294" s="1004"/>
      <c r="H294" s="1004"/>
      <c r="I294" s="1003"/>
      <c r="J294" s="1003"/>
      <c r="K294" s="1003"/>
      <c r="L294" s="1003"/>
      <c r="M294" s="1003"/>
      <c r="N294" s="1003"/>
      <c r="O294" s="1003"/>
      <c r="P294" s="1003"/>
      <c r="Q294" s="1003"/>
      <c r="R294" s="1003"/>
    </row>
    <row r="295" spans="1:20" s="197" customFormat="1" ht="21.75" hidden="1" thickTop="1" thickBot="1" x14ac:dyDescent="0.35">
      <c r="A295" s="47"/>
      <c r="B295" s="191" t="s">
        <v>806</v>
      </c>
      <c r="C295" s="192"/>
      <c r="D295" s="192"/>
      <c r="E295" s="192"/>
      <c r="F295" s="192"/>
      <c r="G295" s="192"/>
      <c r="H295" s="193"/>
      <c r="I295" s="48"/>
      <c r="J295" s="196" t="s">
        <v>807</v>
      </c>
      <c r="K295" s="192"/>
      <c r="L295" s="192"/>
      <c r="M295" s="192"/>
      <c r="N295" s="192"/>
      <c r="O295" s="192"/>
      <c r="P295" s="193"/>
      <c r="Q295" s="49"/>
      <c r="R295" s="194" t="s">
        <v>808</v>
      </c>
    </row>
    <row r="296" spans="1:20" s="197" customFormat="1" ht="129" hidden="1" thickTop="1" x14ac:dyDescent="0.25">
      <c r="A296" s="50"/>
      <c r="B296" s="50" t="s">
        <v>809</v>
      </c>
      <c r="C296" s="50" t="s">
        <v>810</v>
      </c>
      <c r="D296" s="50" t="s">
        <v>812</v>
      </c>
      <c r="E296" s="50" t="s">
        <v>813</v>
      </c>
      <c r="F296" s="50" t="s">
        <v>814</v>
      </c>
      <c r="G296" s="50" t="s">
        <v>816</v>
      </c>
      <c r="H296" s="50" t="s">
        <v>817</v>
      </c>
      <c r="I296" s="50"/>
      <c r="J296" s="50" t="s">
        <v>818</v>
      </c>
      <c r="K296" s="50" t="s">
        <v>819</v>
      </c>
      <c r="L296" s="50" t="s">
        <v>820</v>
      </c>
      <c r="M296" s="50" t="s">
        <v>821</v>
      </c>
      <c r="N296" s="50" t="s">
        <v>822</v>
      </c>
      <c r="O296" s="50" t="s">
        <v>823</v>
      </c>
      <c r="P296" s="50" t="s">
        <v>291</v>
      </c>
      <c r="Q296" s="533"/>
      <c r="R296" s="533" t="s">
        <v>824</v>
      </c>
    </row>
    <row r="297" spans="1:20" s="197" customFormat="1" ht="15.75" hidden="1" thickTop="1" x14ac:dyDescent="0.25">
      <c r="A297" s="50"/>
      <c r="B297" s="50"/>
      <c r="C297" s="50"/>
      <c r="D297" s="50"/>
      <c r="E297" s="50"/>
      <c r="F297" s="50"/>
      <c r="G297" s="50"/>
      <c r="H297" s="51"/>
      <c r="I297" s="50"/>
      <c r="J297" s="50"/>
      <c r="K297" s="50"/>
      <c r="L297" s="50"/>
      <c r="M297" s="50"/>
      <c r="N297" s="50"/>
      <c r="O297" s="50"/>
      <c r="P297" s="50"/>
      <c r="Q297" s="50"/>
      <c r="R297" s="51"/>
    </row>
    <row r="298" spans="1:20" s="197" customFormat="1" ht="26.25" hidden="1" customHeight="1" thickBot="1" x14ac:dyDescent="0.25">
      <c r="A298" s="1787" t="s">
        <v>825</v>
      </c>
      <c r="B298" s="52">
        <v>1410.9789585606518</v>
      </c>
      <c r="C298" s="52">
        <v>671.46020779324829</v>
      </c>
      <c r="D298" s="52">
        <v>0</v>
      </c>
      <c r="E298" s="52">
        <v>0</v>
      </c>
      <c r="F298" s="52">
        <v>2.5104057724410525</v>
      </c>
      <c r="G298" s="52">
        <v>0</v>
      </c>
      <c r="H298" s="52">
        <v>2084.9495721263411</v>
      </c>
      <c r="I298" s="50"/>
      <c r="J298" s="52">
        <v>57.593872267499627</v>
      </c>
      <c r="K298" s="52">
        <v>14.423620611432201</v>
      </c>
      <c r="L298" s="52">
        <v>397.77021873935968</v>
      </c>
      <c r="M298" s="52">
        <v>66.223316349589368</v>
      </c>
      <c r="N298" s="52">
        <v>0</v>
      </c>
      <c r="O298" s="52">
        <v>152.82564855928445</v>
      </c>
      <c r="P298" s="52">
        <v>10.21375134649363</v>
      </c>
      <c r="Q298" s="50"/>
      <c r="R298" s="52">
        <v>2784</v>
      </c>
    </row>
    <row r="299" spans="1:20" ht="15.75" hidden="1" thickTop="1" x14ac:dyDescent="0.25">
      <c r="A299" s="1787"/>
      <c r="B299" s="52"/>
      <c r="C299" s="52"/>
      <c r="D299" s="52"/>
      <c r="E299" s="52"/>
      <c r="F299" s="52"/>
      <c r="G299" s="52"/>
      <c r="H299" s="52"/>
      <c r="I299" s="50"/>
      <c r="J299" s="52"/>
      <c r="K299" s="52"/>
      <c r="L299" s="52"/>
      <c r="M299" s="52"/>
      <c r="N299" s="52"/>
      <c r="O299" s="52"/>
      <c r="P299" s="52"/>
      <c r="Q299" s="50"/>
      <c r="R299" s="52"/>
      <c r="S299" s="197"/>
      <c r="T299" s="197"/>
    </row>
    <row r="300" spans="1:20" ht="15.75" hidden="1" thickTop="1" x14ac:dyDescent="0.25">
      <c r="A300" s="54" t="s">
        <v>826</v>
      </c>
      <c r="B300" s="52">
        <v>58496.800000000003</v>
      </c>
      <c r="C300" s="52">
        <v>20618.7</v>
      </c>
      <c r="D300" s="52">
        <v>0</v>
      </c>
      <c r="E300" s="52">
        <v>0</v>
      </c>
      <c r="F300" s="52">
        <v>0</v>
      </c>
      <c r="G300" s="52"/>
      <c r="H300" s="52">
        <f>SUM(B300:F300)</f>
        <v>79115.5</v>
      </c>
      <c r="I300" s="52"/>
      <c r="J300" s="52">
        <v>1500</v>
      </c>
      <c r="K300" s="52">
        <v>722.5</v>
      </c>
      <c r="L300" s="52">
        <f>R300-H300-J300-K300-O300-M300-P300</f>
        <v>13979.900000000003</v>
      </c>
      <c r="M300" s="52">
        <v>3100</v>
      </c>
      <c r="N300" s="52">
        <v>0</v>
      </c>
      <c r="O300" s="52">
        <v>9551.2999999999993</v>
      </c>
      <c r="P300" s="52">
        <f>492.6+200</f>
        <v>692.6</v>
      </c>
      <c r="Q300" s="52"/>
      <c r="R300" s="52">
        <v>108661.8</v>
      </c>
      <c r="S300" s="197"/>
      <c r="T300" s="197"/>
    </row>
    <row r="301" spans="1:20" ht="15.75" hidden="1" thickTop="1" x14ac:dyDescent="0.25">
      <c r="A301" s="54" t="s">
        <v>827</v>
      </c>
      <c r="B301" s="52">
        <v>42889.2</v>
      </c>
      <c r="C301" s="52">
        <v>31087.4</v>
      </c>
      <c r="D301" s="52"/>
      <c r="E301" s="52"/>
      <c r="F301" s="52">
        <f>207.1</f>
        <v>207.1</v>
      </c>
      <c r="G301" s="52"/>
      <c r="H301" s="52">
        <f>SUM(B301:F301)</f>
        <v>74183.700000000012</v>
      </c>
      <c r="I301" s="52"/>
      <c r="J301" s="52">
        <v>3251.3</v>
      </c>
      <c r="K301" s="52">
        <f>467.4</f>
        <v>467.4</v>
      </c>
      <c r="L301" s="52">
        <f>R301-H301-J301-K301-M301-O301-P301</f>
        <v>15774.899999999991</v>
      </c>
      <c r="M301" s="52">
        <f>5463.2-M300</f>
        <v>2363.1999999999998</v>
      </c>
      <c r="N301" s="52">
        <v>0</v>
      </c>
      <c r="O301" s="52">
        <v>3056.3</v>
      </c>
      <c r="P301" s="52">
        <v>0</v>
      </c>
      <c r="Q301" s="52"/>
      <c r="R301" s="52">
        <v>99096.8</v>
      </c>
      <c r="S301" s="197"/>
      <c r="T301" s="197"/>
    </row>
    <row r="302" spans="1:20" ht="15.75" hidden="1" thickTop="1" x14ac:dyDescent="0.25">
      <c r="A302" s="54" t="s">
        <v>828</v>
      </c>
      <c r="B302" s="52">
        <v>1396.1</v>
      </c>
      <c r="C302" s="52">
        <v>1322</v>
      </c>
      <c r="D302" s="52">
        <v>0</v>
      </c>
      <c r="E302" s="52">
        <v>0</v>
      </c>
      <c r="F302" s="52">
        <v>0</v>
      </c>
      <c r="G302" s="52"/>
      <c r="H302" s="52">
        <f>SUM(B302:F302)</f>
        <v>2718.1</v>
      </c>
      <c r="I302" s="52"/>
      <c r="J302" s="52">
        <v>0</v>
      </c>
      <c r="K302" s="52">
        <v>0</v>
      </c>
      <c r="L302" s="52">
        <f>R302-H302</f>
        <v>467.09999999999991</v>
      </c>
      <c r="M302" s="52">
        <v>0</v>
      </c>
      <c r="N302" s="52">
        <v>0</v>
      </c>
      <c r="O302" s="52">
        <v>0</v>
      </c>
      <c r="P302" s="52">
        <v>0</v>
      </c>
      <c r="Q302" s="52"/>
      <c r="R302" s="52">
        <v>3185.2</v>
      </c>
      <c r="S302" s="197"/>
      <c r="T302" s="197"/>
    </row>
    <row r="303" spans="1:20" ht="15.75" hidden="1" thickTop="1" x14ac:dyDescent="0.25">
      <c r="A303" s="54" t="s">
        <v>854</v>
      </c>
      <c r="B303" s="52">
        <v>0</v>
      </c>
      <c r="C303" s="52"/>
      <c r="D303" s="52"/>
      <c r="E303" s="52"/>
      <c r="F303" s="52"/>
      <c r="G303" s="52">
        <v>0</v>
      </c>
      <c r="H303" s="52">
        <f>SUM(B303:G303)</f>
        <v>0</v>
      </c>
      <c r="I303" s="52"/>
      <c r="J303" s="52"/>
      <c r="K303" s="52"/>
      <c r="L303" s="52"/>
      <c r="M303" s="52"/>
      <c r="N303" s="52"/>
      <c r="O303" s="52"/>
      <c r="P303" s="52"/>
      <c r="Q303" s="52"/>
      <c r="R303" s="52">
        <f>B303</f>
        <v>0</v>
      </c>
      <c r="S303" s="197"/>
      <c r="T303" s="197"/>
    </row>
    <row r="304" spans="1:20" ht="15.75" hidden="1" thickTop="1" x14ac:dyDescent="0.25">
      <c r="A304" s="54" t="s">
        <v>855</v>
      </c>
      <c r="B304" s="52">
        <v>0</v>
      </c>
      <c r="C304" s="52">
        <v>0</v>
      </c>
      <c r="D304" s="52">
        <v>0</v>
      </c>
      <c r="E304" s="52">
        <v>0</v>
      </c>
      <c r="F304" s="52">
        <v>0</v>
      </c>
      <c r="G304" s="52"/>
      <c r="H304" s="52">
        <f t="shared" ref="H304:H322" si="0">SUM(B304:F304)</f>
        <v>0</v>
      </c>
      <c r="I304" s="52"/>
      <c r="J304" s="52">
        <v>0</v>
      </c>
      <c r="K304" s="52">
        <v>0</v>
      </c>
      <c r="L304" s="52">
        <v>0</v>
      </c>
      <c r="M304" s="52">
        <v>0</v>
      </c>
      <c r="N304" s="52">
        <v>0</v>
      </c>
      <c r="O304" s="52">
        <v>0</v>
      </c>
      <c r="P304" s="52">
        <v>0</v>
      </c>
      <c r="Q304" s="52"/>
      <c r="R304" s="52">
        <v>0</v>
      </c>
      <c r="S304" s="197"/>
      <c r="T304" s="197"/>
    </row>
    <row r="305" spans="1:18" s="197" customFormat="1" ht="15.75" hidden="1" thickTop="1" x14ac:dyDescent="0.25">
      <c r="A305" s="55" t="s">
        <v>851</v>
      </c>
      <c r="B305" s="52">
        <v>2182.5</v>
      </c>
      <c r="C305" s="52">
        <v>1813</v>
      </c>
      <c r="D305" s="52">
        <v>0</v>
      </c>
      <c r="E305" s="52">
        <v>0</v>
      </c>
      <c r="F305" s="52">
        <v>0</v>
      </c>
      <c r="G305" s="52"/>
      <c r="H305" s="52">
        <f t="shared" si="0"/>
        <v>3995.5</v>
      </c>
      <c r="I305" s="52"/>
      <c r="J305" s="52">
        <v>0</v>
      </c>
      <c r="K305" s="52">
        <v>0</v>
      </c>
      <c r="L305" s="52">
        <f>R305-H305</f>
        <v>1951.3999999999996</v>
      </c>
      <c r="M305" s="52">
        <v>0</v>
      </c>
      <c r="N305" s="52">
        <v>0</v>
      </c>
      <c r="O305" s="52">
        <v>0</v>
      </c>
      <c r="P305" s="52">
        <v>0</v>
      </c>
      <c r="Q305" s="52"/>
      <c r="R305" s="52">
        <v>5946.9</v>
      </c>
    </row>
    <row r="306" spans="1:18" s="197" customFormat="1" ht="15.75" hidden="1" thickTop="1" x14ac:dyDescent="0.25">
      <c r="A306" s="55" t="s">
        <v>829</v>
      </c>
      <c r="B306" s="52">
        <v>498.3</v>
      </c>
      <c r="C306" s="52"/>
      <c r="D306" s="52"/>
      <c r="E306" s="52"/>
      <c r="F306" s="52"/>
      <c r="G306" s="52"/>
      <c r="H306" s="52">
        <f t="shared" si="0"/>
        <v>498.3</v>
      </c>
      <c r="I306" s="52"/>
      <c r="J306" s="52"/>
      <c r="K306" s="52"/>
      <c r="L306" s="52">
        <v>96</v>
      </c>
      <c r="M306" s="52"/>
      <c r="N306" s="52"/>
      <c r="O306" s="52"/>
      <c r="P306" s="52"/>
      <c r="Q306" s="52"/>
      <c r="R306" s="52">
        <v>594.29999999999995</v>
      </c>
    </row>
    <row r="307" spans="1:18" s="197" customFormat="1" ht="15.75" hidden="1" thickTop="1" x14ac:dyDescent="0.25">
      <c r="A307" s="55" t="s">
        <v>830</v>
      </c>
      <c r="B307" s="52">
        <v>1337.7</v>
      </c>
      <c r="C307" s="52">
        <v>552.1</v>
      </c>
      <c r="D307" s="52">
        <v>0</v>
      </c>
      <c r="E307" s="52">
        <v>0</v>
      </c>
      <c r="F307" s="52">
        <v>0</v>
      </c>
      <c r="G307" s="52"/>
      <c r="H307" s="52">
        <f t="shared" si="0"/>
        <v>1889.8000000000002</v>
      </c>
      <c r="I307" s="52"/>
      <c r="J307" s="52">
        <v>0</v>
      </c>
      <c r="K307" s="52">
        <v>0</v>
      </c>
      <c r="L307" s="52">
        <f>R307-P307-C307-B307</f>
        <v>443.39999999999986</v>
      </c>
      <c r="M307" s="52">
        <v>0</v>
      </c>
      <c r="N307" s="52">
        <v>0</v>
      </c>
      <c r="O307" s="52">
        <v>0</v>
      </c>
      <c r="P307" s="52">
        <v>150</v>
      </c>
      <c r="Q307" s="52"/>
      <c r="R307" s="52">
        <f>2483.2</f>
        <v>2483.1999999999998</v>
      </c>
    </row>
    <row r="308" spans="1:18" s="197" customFormat="1" ht="15.75" hidden="1" thickTop="1" x14ac:dyDescent="0.25">
      <c r="A308" s="55" t="s">
        <v>831</v>
      </c>
      <c r="B308" s="52">
        <v>156.1</v>
      </c>
      <c r="C308" s="52">
        <v>0</v>
      </c>
      <c r="D308" s="52">
        <v>0</v>
      </c>
      <c r="E308" s="52">
        <v>0</v>
      </c>
      <c r="F308" s="52">
        <v>0</v>
      </c>
      <c r="G308" s="52"/>
      <c r="H308" s="52">
        <f t="shared" si="0"/>
        <v>156.1</v>
      </c>
      <c r="I308" s="52"/>
      <c r="J308" s="52">
        <v>0</v>
      </c>
      <c r="K308" s="52">
        <v>0</v>
      </c>
      <c r="L308" s="52">
        <v>0</v>
      </c>
      <c r="M308" s="52">
        <v>0</v>
      </c>
      <c r="N308" s="52">
        <v>0</v>
      </c>
      <c r="O308" s="52">
        <v>0</v>
      </c>
      <c r="P308" s="52">
        <v>0</v>
      </c>
      <c r="Q308" s="52"/>
      <c r="R308" s="52">
        <v>156.1</v>
      </c>
    </row>
    <row r="309" spans="1:18" s="197" customFormat="1" ht="15.75" hidden="1" thickTop="1" x14ac:dyDescent="0.25">
      <c r="A309" s="55" t="s">
        <v>832</v>
      </c>
      <c r="B309" s="52">
        <v>9444.2999999999993</v>
      </c>
      <c r="C309" s="52">
        <v>0</v>
      </c>
      <c r="D309" s="52">
        <v>0</v>
      </c>
      <c r="E309" s="52">
        <v>0</v>
      </c>
      <c r="F309" s="52">
        <v>0</v>
      </c>
      <c r="G309" s="52"/>
      <c r="H309" s="52">
        <f t="shared" si="0"/>
        <v>9444.2999999999993</v>
      </c>
      <c r="I309" s="52"/>
      <c r="J309" s="52">
        <v>0</v>
      </c>
      <c r="K309" s="52">
        <v>0</v>
      </c>
      <c r="L309" s="52">
        <v>102</v>
      </c>
      <c r="M309" s="52">
        <v>0</v>
      </c>
      <c r="N309" s="52">
        <v>0</v>
      </c>
      <c r="O309" s="52">
        <v>0</v>
      </c>
      <c r="P309" s="52">
        <v>0</v>
      </c>
      <c r="Q309" s="52"/>
      <c r="R309" s="52">
        <f>H309+L309</f>
        <v>9546.2999999999993</v>
      </c>
    </row>
    <row r="310" spans="1:18" s="197" customFormat="1" ht="15.75" hidden="1" thickTop="1" x14ac:dyDescent="0.25">
      <c r="A310" s="55" t="s">
        <v>833</v>
      </c>
      <c r="B310" s="52">
        <f>R310-SUM(J310:P310)-SUM(C310:F310)</f>
        <v>150</v>
      </c>
      <c r="C310" s="52">
        <v>0</v>
      </c>
      <c r="D310" s="52">
        <v>0</v>
      </c>
      <c r="E310" s="52">
        <v>0</v>
      </c>
      <c r="F310" s="52">
        <v>0</v>
      </c>
      <c r="G310" s="52"/>
      <c r="H310" s="52">
        <f t="shared" si="0"/>
        <v>150</v>
      </c>
      <c r="I310" s="52"/>
      <c r="J310" s="52"/>
      <c r="K310" s="52"/>
      <c r="L310" s="52">
        <v>9000</v>
      </c>
      <c r="M310" s="52"/>
      <c r="N310" s="52"/>
      <c r="O310" s="52"/>
      <c r="P310" s="52"/>
      <c r="Q310" s="52"/>
      <c r="R310" s="52">
        <v>9150</v>
      </c>
    </row>
    <row r="311" spans="1:18" s="197" customFormat="1" ht="15.75" hidden="1" thickTop="1" x14ac:dyDescent="0.25">
      <c r="A311" s="55" t="s">
        <v>834</v>
      </c>
      <c r="B311" s="52">
        <v>84965.8</v>
      </c>
      <c r="C311" s="52">
        <v>22445.7</v>
      </c>
      <c r="D311" s="52"/>
      <c r="E311" s="52"/>
      <c r="F311" s="52"/>
      <c r="G311" s="52"/>
      <c r="H311" s="52">
        <f>SUM(B311:F311)</f>
        <v>107411.5</v>
      </c>
      <c r="I311" s="52"/>
      <c r="J311" s="52"/>
      <c r="K311" s="52">
        <v>1484.2</v>
      </c>
      <c r="L311" s="52">
        <f>R311-H311-K311-P311</f>
        <v>169708.84300000002</v>
      </c>
      <c r="M311" s="52"/>
      <c r="N311" s="52"/>
      <c r="O311" s="52"/>
      <c r="P311" s="52">
        <v>10739.9</v>
      </c>
      <c r="Q311" s="52"/>
      <c r="R311" s="52">
        <v>289344.44300000003</v>
      </c>
    </row>
    <row r="312" spans="1:18" s="197" customFormat="1" ht="15.75" hidden="1" thickTop="1" x14ac:dyDescent="0.25">
      <c r="A312" s="55" t="s">
        <v>835</v>
      </c>
      <c r="B312" s="52">
        <v>10573.9</v>
      </c>
      <c r="C312" s="52">
        <v>1943</v>
      </c>
      <c r="D312" s="52"/>
      <c r="E312" s="52"/>
      <c r="F312" s="52"/>
      <c r="G312" s="52"/>
      <c r="H312" s="52">
        <f t="shared" si="0"/>
        <v>12516.9</v>
      </c>
      <c r="I312" s="52"/>
      <c r="J312" s="52"/>
      <c r="K312" s="52"/>
      <c r="L312" s="52"/>
      <c r="M312" s="52"/>
      <c r="N312" s="52"/>
      <c r="O312" s="52"/>
      <c r="P312" s="52"/>
      <c r="Q312" s="52"/>
      <c r="R312" s="52">
        <v>12516.9</v>
      </c>
    </row>
    <row r="313" spans="1:18" s="197" customFormat="1" ht="15.75" hidden="1" thickTop="1" x14ac:dyDescent="0.25">
      <c r="A313" s="55" t="s">
        <v>856</v>
      </c>
      <c r="B313" s="52">
        <v>2969.3</v>
      </c>
      <c r="C313" s="52"/>
      <c r="D313" s="52"/>
      <c r="E313" s="52"/>
      <c r="F313" s="52"/>
      <c r="G313" s="52"/>
      <c r="H313" s="52">
        <f t="shared" si="0"/>
        <v>2969.3</v>
      </c>
      <c r="I313" s="52"/>
      <c r="J313" s="52"/>
      <c r="K313" s="52"/>
      <c r="L313" s="52"/>
      <c r="M313" s="52"/>
      <c r="N313" s="52"/>
      <c r="O313" s="52"/>
      <c r="P313" s="52">
        <f>R313-H313</f>
        <v>1169.8999999999996</v>
      </c>
      <c r="Q313" s="52"/>
      <c r="R313" s="52">
        <v>4139.2</v>
      </c>
    </row>
    <row r="314" spans="1:18" s="197" customFormat="1" ht="15.75" hidden="1" thickTop="1" x14ac:dyDescent="0.25">
      <c r="A314" s="56" t="s">
        <v>837</v>
      </c>
      <c r="B314" s="52">
        <v>4500</v>
      </c>
      <c r="C314" s="52">
        <v>500</v>
      </c>
      <c r="D314" s="52"/>
      <c r="E314" s="52"/>
      <c r="F314" s="52"/>
      <c r="G314" s="52"/>
      <c r="H314" s="52">
        <f>SUM(B314:F314)</f>
        <v>5000</v>
      </c>
      <c r="I314" s="52"/>
      <c r="J314" s="52">
        <v>0</v>
      </c>
      <c r="K314" s="52">
        <v>0</v>
      </c>
      <c r="L314" s="52">
        <v>0</v>
      </c>
      <c r="M314" s="52">
        <v>0</v>
      </c>
      <c r="N314" s="52">
        <v>0</v>
      </c>
      <c r="O314" s="52">
        <v>0</v>
      </c>
      <c r="P314" s="52">
        <v>0</v>
      </c>
      <c r="Q314" s="52"/>
      <c r="R314" s="52">
        <f>SUM(J314:Q314)+H314</f>
        <v>5000</v>
      </c>
    </row>
    <row r="315" spans="1:18" s="197" customFormat="1" ht="15.75" hidden="1" thickTop="1" x14ac:dyDescent="0.25">
      <c r="A315" s="55" t="s">
        <v>838</v>
      </c>
      <c r="B315" s="52">
        <v>36028</v>
      </c>
      <c r="C315" s="52">
        <v>21423</v>
      </c>
      <c r="D315" s="52"/>
      <c r="E315" s="52"/>
      <c r="F315" s="52"/>
      <c r="G315" s="52"/>
      <c r="H315" s="52">
        <f t="shared" si="0"/>
        <v>57451</v>
      </c>
      <c r="I315" s="52"/>
      <c r="J315" s="52"/>
      <c r="K315" s="52"/>
      <c r="L315" s="52">
        <f>R315-M315-H315</f>
        <v>37286</v>
      </c>
      <c r="M315" s="52">
        <v>5849.5</v>
      </c>
      <c r="N315" s="52"/>
      <c r="O315" s="52"/>
      <c r="P315" s="52"/>
      <c r="Q315" s="52"/>
      <c r="R315" s="52">
        <v>100586.5</v>
      </c>
    </row>
    <row r="316" spans="1:18" s="197" customFormat="1" ht="15.75" hidden="1" thickTop="1" x14ac:dyDescent="0.25">
      <c r="A316" s="55" t="s">
        <v>839</v>
      </c>
      <c r="B316" s="52">
        <v>23187.5</v>
      </c>
      <c r="C316" s="52">
        <f>2574.8+4398.3</f>
        <v>6973.1</v>
      </c>
      <c r="D316" s="52"/>
      <c r="E316" s="52"/>
      <c r="F316" s="52"/>
      <c r="G316" s="52"/>
      <c r="H316" s="52">
        <f t="shared" si="0"/>
        <v>30160.6</v>
      </c>
      <c r="I316" s="52"/>
      <c r="J316" s="52"/>
      <c r="K316" s="52"/>
      <c r="L316" s="52">
        <f>R316-H316</f>
        <v>20449.400000000001</v>
      </c>
      <c r="M316" s="52">
        <v>0</v>
      </c>
      <c r="N316" s="52"/>
      <c r="O316" s="52"/>
      <c r="P316" s="52"/>
      <c r="Q316" s="52"/>
      <c r="R316" s="52">
        <v>50610</v>
      </c>
    </row>
    <row r="317" spans="1:18" s="197" customFormat="1" ht="15.75" hidden="1" thickTop="1" x14ac:dyDescent="0.25">
      <c r="A317" s="56" t="s">
        <v>840</v>
      </c>
      <c r="B317" s="52">
        <v>19652.2</v>
      </c>
      <c r="C317" s="52"/>
      <c r="D317" s="52"/>
      <c r="E317" s="52"/>
      <c r="F317" s="52"/>
      <c r="G317" s="52"/>
      <c r="H317" s="52">
        <f t="shared" si="0"/>
        <v>19652.2</v>
      </c>
      <c r="I317" s="52"/>
      <c r="J317" s="52"/>
      <c r="K317" s="52"/>
      <c r="L317" s="52">
        <f>R317-H317</f>
        <v>18984.600000000002</v>
      </c>
      <c r="M317" s="52"/>
      <c r="N317" s="52"/>
      <c r="O317" s="52"/>
      <c r="P317" s="52"/>
      <c r="Q317" s="52"/>
      <c r="R317" s="52">
        <v>38636.800000000003</v>
      </c>
    </row>
    <row r="318" spans="1:18" s="197" customFormat="1" ht="15.75" hidden="1" thickTop="1" x14ac:dyDescent="0.25">
      <c r="A318" s="56" t="s">
        <v>841</v>
      </c>
      <c r="B318" s="52">
        <v>48512.1</v>
      </c>
      <c r="C318" s="52">
        <v>34139.4</v>
      </c>
      <c r="D318" s="52"/>
      <c r="E318" s="52"/>
      <c r="F318" s="52"/>
      <c r="G318" s="52"/>
      <c r="H318" s="52">
        <f t="shared" si="0"/>
        <v>82651.5</v>
      </c>
      <c r="I318" s="52"/>
      <c r="J318" s="52"/>
      <c r="K318" s="52">
        <v>0</v>
      </c>
      <c r="L318" s="52">
        <f>R318-H318-P318-O318</f>
        <v>20173.999999999985</v>
      </c>
      <c r="M318" s="52"/>
      <c r="N318" s="52"/>
      <c r="O318" s="52">
        <v>36852.800000000003</v>
      </c>
      <c r="P318" s="52">
        <f>3100+1525.5</f>
        <v>4625.5</v>
      </c>
      <c r="Q318" s="52"/>
      <c r="R318" s="57">
        <v>144303.79999999999</v>
      </c>
    </row>
    <row r="319" spans="1:18" s="197" customFormat="1" ht="15.75" hidden="1" thickTop="1" x14ac:dyDescent="0.25">
      <c r="A319" s="55" t="s">
        <v>842</v>
      </c>
      <c r="B319" s="52">
        <v>6971.7</v>
      </c>
      <c r="C319" s="52">
        <v>14611.2</v>
      </c>
      <c r="D319" s="52"/>
      <c r="E319" s="52">
        <v>700</v>
      </c>
      <c r="F319" s="52"/>
      <c r="G319" s="52"/>
      <c r="H319" s="52">
        <f t="shared" si="0"/>
        <v>22282.9</v>
      </c>
      <c r="I319" s="52"/>
      <c r="J319" s="52"/>
      <c r="K319" s="52">
        <v>4353.1000000000004</v>
      </c>
      <c r="L319" s="52">
        <v>0</v>
      </c>
      <c r="M319" s="52"/>
      <c r="N319" s="52"/>
      <c r="O319" s="52"/>
      <c r="P319" s="52"/>
      <c r="Q319" s="52"/>
      <c r="R319" s="52">
        <f>K319+H319</f>
        <v>26636</v>
      </c>
    </row>
    <row r="320" spans="1:18" s="197" customFormat="1" ht="15.75" hidden="1" thickTop="1" x14ac:dyDescent="0.25">
      <c r="A320" s="55" t="s">
        <v>843</v>
      </c>
      <c r="B320" s="52">
        <v>4000</v>
      </c>
      <c r="C320" s="52"/>
      <c r="D320" s="52"/>
      <c r="E320" s="52"/>
      <c r="F320" s="52"/>
      <c r="G320" s="52"/>
      <c r="H320" s="52">
        <f t="shared" si="0"/>
        <v>4000</v>
      </c>
      <c r="I320" s="52"/>
      <c r="J320" s="52"/>
      <c r="K320" s="52"/>
      <c r="L320" s="52"/>
      <c r="M320" s="52"/>
      <c r="N320" s="52">
        <v>6100</v>
      </c>
      <c r="O320" s="52"/>
      <c r="P320" s="52">
        <f>11148.3-N320</f>
        <v>5048.2999999999993</v>
      </c>
      <c r="Q320" s="52"/>
      <c r="R320" s="52">
        <f>H320+SUM(J320:P320)</f>
        <v>15148.3</v>
      </c>
    </row>
    <row r="321" spans="1:20" s="197" customFormat="1" ht="15.75" hidden="1" thickTop="1" x14ac:dyDescent="0.25">
      <c r="A321" s="58" t="s">
        <v>844</v>
      </c>
      <c r="B321" s="52">
        <v>7000</v>
      </c>
      <c r="C321" s="52"/>
      <c r="D321" s="52">
        <v>34400</v>
      </c>
      <c r="E321" s="52"/>
      <c r="F321" s="52"/>
      <c r="G321" s="52"/>
      <c r="H321" s="52">
        <f t="shared" si="0"/>
        <v>41400</v>
      </c>
      <c r="I321" s="52"/>
      <c r="J321" s="52"/>
      <c r="K321" s="52"/>
      <c r="L321" s="52">
        <v>14159.4</v>
      </c>
      <c r="M321" s="52"/>
      <c r="N321" s="52"/>
      <c r="O321" s="52"/>
      <c r="P321" s="52"/>
      <c r="Q321" s="52"/>
      <c r="R321" s="52">
        <f>L321+H321</f>
        <v>55559.4</v>
      </c>
    </row>
    <row r="322" spans="1:20" s="197" customFormat="1" ht="15.75" hidden="1" thickTop="1" x14ac:dyDescent="0.25">
      <c r="A322" s="49" t="s">
        <v>848</v>
      </c>
      <c r="B322" s="52">
        <v>19741.900000000001</v>
      </c>
      <c r="C322" s="52">
        <v>0</v>
      </c>
      <c r="D322" s="52"/>
      <c r="E322" s="52"/>
      <c r="F322" s="52"/>
      <c r="G322" s="52"/>
      <c r="H322" s="52">
        <f t="shared" si="0"/>
        <v>19741.900000000001</v>
      </c>
      <c r="I322" s="52"/>
      <c r="J322" s="52"/>
      <c r="K322" s="52"/>
      <c r="L322" s="52">
        <f>R322-P322-M322-C322-B322</f>
        <v>4232.0999999999985</v>
      </c>
      <c r="M322" s="57">
        <v>1423.8</v>
      </c>
      <c r="N322" s="52"/>
      <c r="O322" s="52"/>
      <c r="P322" s="52">
        <f>125</f>
        <v>125</v>
      </c>
      <c r="Q322" s="52"/>
      <c r="R322" s="52">
        <v>25522.799999999999</v>
      </c>
    </row>
    <row r="323" spans="1:20" s="197" customFormat="1" ht="15.75" hidden="1" thickTop="1" x14ac:dyDescent="0.25">
      <c r="A323" s="49"/>
      <c r="B323" s="52"/>
      <c r="C323" s="52"/>
      <c r="D323" s="52"/>
      <c r="E323" s="52"/>
      <c r="F323" s="52"/>
      <c r="G323" s="52"/>
      <c r="H323" s="52"/>
      <c r="I323" s="52"/>
      <c r="J323" s="52"/>
      <c r="K323" s="52"/>
      <c r="L323" s="52"/>
      <c r="M323" s="52"/>
      <c r="N323" s="52"/>
      <c r="O323" s="52"/>
      <c r="P323" s="52"/>
      <c r="Q323" s="52"/>
      <c r="R323" s="52"/>
    </row>
    <row r="324" spans="1:20" s="197" customFormat="1" ht="16.5" hidden="1" thickTop="1" thickBot="1" x14ac:dyDescent="0.3">
      <c r="A324" s="49" t="s">
        <v>849</v>
      </c>
      <c r="B324" s="237">
        <f t="shared" ref="B324:H324" si="1">SUM(B300:B322)</f>
        <v>384653.4</v>
      </c>
      <c r="C324" s="237">
        <f t="shared" si="1"/>
        <v>157428.60000000003</v>
      </c>
      <c r="D324" s="237">
        <f t="shared" si="1"/>
        <v>34400</v>
      </c>
      <c r="E324" s="237">
        <f t="shared" si="1"/>
        <v>700</v>
      </c>
      <c r="F324" s="237">
        <f t="shared" si="1"/>
        <v>207.1</v>
      </c>
      <c r="G324" s="237">
        <f t="shared" si="1"/>
        <v>0</v>
      </c>
      <c r="H324" s="237">
        <f t="shared" si="1"/>
        <v>577389.1</v>
      </c>
      <c r="I324" s="52"/>
      <c r="J324" s="237">
        <f t="shared" ref="J324:P324" si="2">SUM(J300:J322)</f>
        <v>4751.3</v>
      </c>
      <c r="K324" s="237">
        <f t="shared" si="2"/>
        <v>7027.2000000000007</v>
      </c>
      <c r="L324" s="237">
        <f t="shared" si="2"/>
        <v>326809.04300000001</v>
      </c>
      <c r="M324" s="237">
        <f t="shared" si="2"/>
        <v>12736.5</v>
      </c>
      <c r="N324" s="237">
        <f t="shared" si="2"/>
        <v>6100</v>
      </c>
      <c r="O324" s="237">
        <f t="shared" si="2"/>
        <v>49460.4</v>
      </c>
      <c r="P324" s="237">
        <f t="shared" si="2"/>
        <v>22551.200000000001</v>
      </c>
      <c r="Q324" s="52"/>
      <c r="R324" s="1169">
        <f>SUM(J324:P324)+H324</f>
        <v>1006824.743</v>
      </c>
    </row>
    <row r="325" spans="1:20" s="197" customFormat="1" ht="15.75" hidden="1" thickTop="1" x14ac:dyDescent="0.25">
      <c r="A325" s="49"/>
      <c r="B325" s="52"/>
      <c r="C325" s="52"/>
      <c r="D325" s="52"/>
      <c r="E325" s="52"/>
      <c r="F325" s="52"/>
      <c r="G325" s="52"/>
      <c r="H325" s="52"/>
      <c r="I325" s="52"/>
      <c r="J325" s="52"/>
      <c r="K325" s="52"/>
      <c r="L325" s="52"/>
      <c r="M325" s="52"/>
      <c r="N325" s="52"/>
      <c r="O325" s="52"/>
      <c r="P325" s="52"/>
      <c r="Q325" s="52"/>
      <c r="R325" s="52"/>
    </row>
    <row r="326" spans="1:20" s="197" customFormat="1" ht="15.75" hidden="1" thickTop="1" x14ac:dyDescent="0.25">
      <c r="A326" s="1170" t="s">
        <v>850</v>
      </c>
      <c r="B326" s="1170">
        <f t="shared" ref="B326:H326" si="3">+B324/$R324</f>
        <v>0.38204603400375514</v>
      </c>
      <c r="C326" s="1170">
        <f t="shared" si="3"/>
        <v>0.15636147313078105</v>
      </c>
      <c r="D326" s="1170">
        <f t="shared" si="3"/>
        <v>3.416682023278405E-2</v>
      </c>
      <c r="E326" s="1170">
        <f t="shared" si="3"/>
        <v>6.9525506287641955E-4</v>
      </c>
      <c r="F326" s="1170">
        <f t="shared" si="3"/>
        <v>2.056961764595807E-4</v>
      </c>
      <c r="G326" s="1170">
        <f t="shared" si="3"/>
        <v>0</v>
      </c>
      <c r="H326" s="1170">
        <f t="shared" si="3"/>
        <v>0.57347527860665615</v>
      </c>
      <c r="I326" s="1170"/>
      <c r="J326" s="1170">
        <f t="shared" ref="J326:P326" si="4">+J324/$R324</f>
        <v>4.7190934003496178E-3</v>
      </c>
      <c r="K326" s="1170">
        <f t="shared" si="4"/>
        <v>6.9795662540645372E-3</v>
      </c>
      <c r="L326" s="1170">
        <f t="shared" si="4"/>
        <v>0.32459377391363931</v>
      </c>
      <c r="M326" s="1170">
        <f t="shared" si="4"/>
        <v>1.2650165869036454E-2</v>
      </c>
      <c r="N326" s="1170">
        <f t="shared" si="4"/>
        <v>6.0586512622087989E-3</v>
      </c>
      <c r="O326" s="1170">
        <f t="shared" si="4"/>
        <v>4.9125133588418378E-2</v>
      </c>
      <c r="P326" s="1170">
        <f t="shared" si="4"/>
        <v>2.2398337105626734E-2</v>
      </c>
      <c r="Q326" s="1170"/>
      <c r="R326" s="1170">
        <f>+R324/$R324</f>
        <v>1</v>
      </c>
    </row>
    <row r="327" spans="1:20" s="197" customFormat="1" ht="15.75" hidden="1" thickTop="1" x14ac:dyDescent="0.25">
      <c r="A327" s="1174"/>
      <c r="B327" s="1175"/>
      <c r="C327" s="1176"/>
      <c r="D327" s="1176"/>
      <c r="E327" s="1176"/>
      <c r="F327" s="1176"/>
      <c r="G327" s="1176"/>
      <c r="H327" s="1177"/>
      <c r="I327" s="1170"/>
      <c r="J327" s="1176"/>
      <c r="K327" s="1176"/>
      <c r="L327" s="1176"/>
      <c r="M327" s="1176"/>
      <c r="N327" s="1176"/>
      <c r="O327" s="1176"/>
      <c r="P327" s="1176"/>
      <c r="Q327" s="1170"/>
      <c r="R327" s="49"/>
    </row>
    <row r="328" spans="1:20" s="197" customFormat="1" ht="15.75" hidden="1" thickTop="1" x14ac:dyDescent="0.25">
      <c r="A328" s="2550" t="s">
        <v>852</v>
      </c>
      <c r="B328" s="2550"/>
      <c r="C328" s="2550"/>
      <c r="D328" s="2550"/>
      <c r="E328" s="2550"/>
      <c r="F328" s="2550"/>
      <c r="G328" s="2550"/>
      <c r="H328" s="2550"/>
      <c r="I328" s="2550"/>
      <c r="J328" s="2550"/>
      <c r="K328" s="2550"/>
      <c r="L328" s="2550"/>
      <c r="M328" s="2550"/>
      <c r="N328" s="2550"/>
      <c r="O328" s="2550"/>
      <c r="P328" s="2550"/>
      <c r="Q328" s="2550"/>
      <c r="R328" s="2550"/>
    </row>
    <row r="329" spans="1:20" s="197" customFormat="1" ht="15.75" hidden="1" thickTop="1" x14ac:dyDescent="0.25">
      <c r="A329" s="2537"/>
      <c r="B329" s="2537"/>
      <c r="C329" s="2537"/>
      <c r="D329" s="2537"/>
      <c r="E329" s="2537"/>
      <c r="F329" s="2537"/>
      <c r="G329" s="2537"/>
      <c r="H329" s="2537"/>
      <c r="I329" s="2537"/>
      <c r="J329" s="2537"/>
      <c r="K329" s="2537"/>
      <c r="L329" s="2537"/>
      <c r="M329" s="2537"/>
      <c r="N329" s="2537"/>
      <c r="O329" s="2537"/>
      <c r="P329" s="2537"/>
      <c r="Q329" s="2537"/>
      <c r="R329" s="2537"/>
    </row>
    <row r="330" spans="1:20" s="197" customFormat="1" ht="15.75" hidden="1" thickTop="1" x14ac:dyDescent="0.25">
      <c r="A330" s="2538" t="s">
        <v>857</v>
      </c>
      <c r="B330" s="2539"/>
      <c r="C330" s="2539"/>
      <c r="D330" s="2539"/>
      <c r="E330" s="2539"/>
      <c r="F330" s="2539"/>
      <c r="G330" s="2539"/>
      <c r="H330" s="2539"/>
      <c r="I330" s="2539"/>
      <c r="J330" s="2539"/>
      <c r="K330" s="2539"/>
      <c r="L330" s="2539"/>
      <c r="M330" s="2539"/>
      <c r="N330" s="2539"/>
      <c r="O330" s="2539"/>
      <c r="P330" s="2539"/>
      <c r="Q330" s="2539"/>
      <c r="R330" s="2540"/>
      <c r="S330"/>
      <c r="T330"/>
    </row>
    <row r="331" spans="1:20" s="197" customFormat="1" ht="16.5" hidden="1" thickTop="1" thickBot="1" x14ac:dyDescent="0.3">
      <c r="A331" s="2541"/>
      <c r="B331" s="2542"/>
      <c r="C331" s="2542"/>
      <c r="D331" s="2542"/>
      <c r="E331" s="2542"/>
      <c r="F331" s="2542"/>
      <c r="G331" s="2542"/>
      <c r="H331" s="2542"/>
      <c r="I331" s="2542"/>
      <c r="J331" s="2542"/>
      <c r="K331" s="2542"/>
      <c r="L331" s="2542"/>
      <c r="M331" s="2542"/>
      <c r="N331" s="2542"/>
      <c r="O331" s="2542"/>
      <c r="P331" s="2542"/>
      <c r="Q331" s="2542"/>
      <c r="R331" s="2543"/>
      <c r="S331"/>
      <c r="T331"/>
    </row>
    <row r="332" spans="1:20" s="197" customFormat="1" ht="21" hidden="1" thickTop="1" x14ac:dyDescent="0.3">
      <c r="A332" s="45"/>
      <c r="B332" s="46"/>
      <c r="C332" s="46"/>
      <c r="D332" s="46"/>
      <c r="E332" s="46"/>
      <c r="F332" s="46"/>
      <c r="G332" s="46"/>
      <c r="H332" s="46"/>
      <c r="I332" s="45"/>
      <c r="J332" s="45"/>
      <c r="K332" s="45"/>
      <c r="L332" s="45"/>
      <c r="M332" s="45"/>
      <c r="N332" s="45"/>
      <c r="O332" s="45"/>
      <c r="P332" s="45"/>
      <c r="Q332" s="45"/>
      <c r="R332" s="45"/>
      <c r="S332"/>
      <c r="T332"/>
    </row>
    <row r="333" spans="1:20" s="197" customFormat="1" ht="21.75" hidden="1" thickTop="1" thickBot="1" x14ac:dyDescent="0.35">
      <c r="A333" s="47"/>
      <c r="B333" s="191" t="s">
        <v>806</v>
      </c>
      <c r="C333" s="192"/>
      <c r="D333" s="192"/>
      <c r="E333" s="192"/>
      <c r="F333" s="192"/>
      <c r="G333" s="192"/>
      <c r="H333" s="193"/>
      <c r="I333" s="48"/>
      <c r="J333" s="196" t="s">
        <v>807</v>
      </c>
      <c r="K333" s="192"/>
      <c r="L333" s="192"/>
      <c r="M333" s="192"/>
      <c r="N333" s="192"/>
      <c r="O333" s="192"/>
      <c r="P333" s="193"/>
      <c r="Q333" s="49"/>
      <c r="R333" s="194" t="s">
        <v>808</v>
      </c>
      <c r="S333"/>
      <c r="T333"/>
    </row>
    <row r="334" spans="1:20" s="197" customFormat="1" ht="129" hidden="1" thickTop="1" x14ac:dyDescent="0.25">
      <c r="A334" s="50"/>
      <c r="B334" s="533" t="s">
        <v>809</v>
      </c>
      <c r="C334" s="533" t="s">
        <v>810</v>
      </c>
      <c r="D334" s="533" t="s">
        <v>812</v>
      </c>
      <c r="E334" s="533" t="s">
        <v>813</v>
      </c>
      <c r="F334" s="533" t="s">
        <v>814</v>
      </c>
      <c r="G334" s="533" t="s">
        <v>816</v>
      </c>
      <c r="H334" s="533" t="s">
        <v>817</v>
      </c>
      <c r="I334" s="533"/>
      <c r="J334" s="533" t="s">
        <v>818</v>
      </c>
      <c r="K334" s="533" t="s">
        <v>819</v>
      </c>
      <c r="L334" s="533" t="s">
        <v>820</v>
      </c>
      <c r="M334" s="533" t="s">
        <v>821</v>
      </c>
      <c r="N334" s="533" t="s">
        <v>822</v>
      </c>
      <c r="O334" s="533" t="s">
        <v>823</v>
      </c>
      <c r="P334" s="533" t="s">
        <v>291</v>
      </c>
      <c r="Q334" s="533"/>
      <c r="R334" s="533" t="s">
        <v>824</v>
      </c>
      <c r="S334"/>
      <c r="T334"/>
    </row>
    <row r="335" spans="1:20" s="197" customFormat="1" ht="15.75" hidden="1" thickTop="1" x14ac:dyDescent="0.25">
      <c r="A335" s="50"/>
      <c r="B335" s="50"/>
      <c r="C335" s="50"/>
      <c r="D335" s="50"/>
      <c r="E335" s="50"/>
      <c r="F335" s="50"/>
      <c r="G335" s="50"/>
      <c r="H335" s="51"/>
      <c r="I335" s="50"/>
      <c r="J335" s="50"/>
      <c r="K335" s="50"/>
      <c r="L335" s="50"/>
      <c r="M335" s="50"/>
      <c r="N335" s="50"/>
      <c r="O335" s="50"/>
      <c r="P335" s="50"/>
      <c r="Q335" s="50"/>
      <c r="R335" s="51"/>
      <c r="S335"/>
      <c r="T335"/>
    </row>
    <row r="336" spans="1:20" s="197" customFormat="1" ht="26.25" hidden="1" customHeight="1" x14ac:dyDescent="0.25">
      <c r="A336" s="1787" t="s">
        <v>825</v>
      </c>
      <c r="B336" s="52">
        <v>1643.2</v>
      </c>
      <c r="C336" s="52">
        <f>539.4+0.3</f>
        <v>539.69999999999993</v>
      </c>
      <c r="D336" s="52"/>
      <c r="E336" s="52">
        <v>1</v>
      </c>
      <c r="F336" s="52"/>
      <c r="G336" s="52"/>
      <c r="H336" s="52">
        <f>SUM(B336:F336)</f>
        <v>2183.9</v>
      </c>
      <c r="I336" s="50"/>
      <c r="J336" s="52">
        <f>873.2*J363/(SUM($J$363:$P$363))</f>
        <v>13.694925798934539</v>
      </c>
      <c r="K336" s="52">
        <f t="shared" ref="K336:P336" si="5">873.2*K363/(SUM($J$363:$P$363))</f>
        <v>13.140697589678323</v>
      </c>
      <c r="L336" s="52">
        <f t="shared" si="5"/>
        <v>680.0963234636497</v>
      </c>
      <c r="M336" s="52">
        <f t="shared" si="5"/>
        <v>26.086206900191392</v>
      </c>
      <c r="N336" s="52">
        <f t="shared" si="5"/>
        <v>12.493688383085424</v>
      </c>
      <c r="O336" s="52">
        <f t="shared" si="5"/>
        <v>93.507474593975431</v>
      </c>
      <c r="P336" s="52">
        <f t="shared" si="5"/>
        <v>34.180683270485147</v>
      </c>
      <c r="Q336" s="50"/>
      <c r="R336" s="53">
        <f>SUM(J336:P336)+H336</f>
        <v>3057.1</v>
      </c>
    </row>
    <row r="337" spans="1:20" s="197" customFormat="1" ht="15.75" hidden="1" thickTop="1" x14ac:dyDescent="0.25">
      <c r="A337" s="1787"/>
      <c r="B337" s="52"/>
      <c r="C337" s="52"/>
      <c r="D337" s="52"/>
      <c r="E337" s="52"/>
      <c r="F337" s="52"/>
      <c r="G337" s="52"/>
      <c r="H337" s="52"/>
      <c r="I337" s="50"/>
      <c r="J337" s="52"/>
      <c r="K337" s="52"/>
      <c r="L337" s="52"/>
      <c r="M337" s="52"/>
      <c r="N337" s="52"/>
      <c r="O337" s="52"/>
      <c r="P337" s="52"/>
      <c r="Q337" s="50"/>
      <c r="R337" s="53"/>
    </row>
    <row r="338" spans="1:20" s="197" customFormat="1" ht="15.75" hidden="1" thickTop="1" x14ac:dyDescent="0.25">
      <c r="A338" s="54" t="s">
        <v>826</v>
      </c>
      <c r="B338" s="52">
        <v>57815.1</v>
      </c>
      <c r="C338" s="52">
        <v>16958.5</v>
      </c>
      <c r="D338" s="52">
        <v>0</v>
      </c>
      <c r="E338" s="52">
        <v>0</v>
      </c>
      <c r="F338" s="52">
        <v>0</v>
      </c>
      <c r="G338" s="52"/>
      <c r="H338" s="52">
        <f>SUM(B338:F338)</f>
        <v>74773.600000000006</v>
      </c>
      <c r="I338" s="52"/>
      <c r="J338" s="52">
        <f>1125</f>
        <v>1125</v>
      </c>
      <c r="K338" s="52">
        <f>111.2</f>
        <v>111.2</v>
      </c>
      <c r="L338" s="52">
        <f>R338-H338-J338-K338</f>
        <v>33943.199999999997</v>
      </c>
      <c r="M338" s="52">
        <v>0</v>
      </c>
      <c r="N338" s="52">
        <v>0</v>
      </c>
      <c r="O338" s="52">
        <f>8801.9</f>
        <v>8801.9</v>
      </c>
      <c r="P338" s="52">
        <f>492.6+200</f>
        <v>692.6</v>
      </c>
      <c r="Q338" s="52"/>
      <c r="R338" s="52">
        <f>101151.1+O338</f>
        <v>109953</v>
      </c>
    </row>
    <row r="339" spans="1:20" s="197" customFormat="1" ht="15.75" hidden="1" thickTop="1" x14ac:dyDescent="0.25">
      <c r="A339" s="54" t="s">
        <v>827</v>
      </c>
      <c r="B339" s="52">
        <f>36278.1</f>
        <v>36278.1</v>
      </c>
      <c r="C339" s="52">
        <v>30050.1</v>
      </c>
      <c r="D339" s="52"/>
      <c r="E339" s="52"/>
      <c r="F339" s="52">
        <f>207.1</f>
        <v>207.1</v>
      </c>
      <c r="G339" s="52"/>
      <c r="H339" s="52">
        <f>SUM(B339:F339)</f>
        <v>66535.3</v>
      </c>
      <c r="I339" s="52"/>
      <c r="J339" s="52">
        <f>5561.5</f>
        <v>5561.5</v>
      </c>
      <c r="K339" s="52">
        <f>467.4</f>
        <v>467.4</v>
      </c>
      <c r="L339" s="52">
        <f>R339-H339-J339-K339</f>
        <v>20209.599999999999</v>
      </c>
      <c r="M339" s="52">
        <v>5463.2</v>
      </c>
      <c r="N339" s="52">
        <v>0</v>
      </c>
      <c r="O339" s="52">
        <v>0</v>
      </c>
      <c r="P339" s="52">
        <v>0</v>
      </c>
      <c r="Q339" s="52"/>
      <c r="R339" s="52">
        <v>92773.8</v>
      </c>
    </row>
    <row r="340" spans="1:20" s="197" customFormat="1" ht="15.75" hidden="1" thickTop="1" x14ac:dyDescent="0.25">
      <c r="A340" s="54" t="s">
        <v>828</v>
      </c>
      <c r="B340" s="52">
        <v>2496</v>
      </c>
      <c r="C340" s="52">
        <v>0</v>
      </c>
      <c r="D340" s="52">
        <v>0</v>
      </c>
      <c r="E340" s="52">
        <v>0</v>
      </c>
      <c r="F340" s="52">
        <v>0</v>
      </c>
      <c r="G340" s="52"/>
      <c r="H340" s="52">
        <f>SUM(B340:F340)</f>
        <v>2496</v>
      </c>
      <c r="I340" s="52"/>
      <c r="J340" s="52">
        <v>0</v>
      </c>
      <c r="K340" s="52">
        <v>0</v>
      </c>
      <c r="L340" s="52">
        <f>R340-H340</f>
        <v>577.69999999999982</v>
      </c>
      <c r="M340" s="52">
        <v>0</v>
      </c>
      <c r="N340" s="52">
        <v>0</v>
      </c>
      <c r="O340" s="52">
        <v>0</v>
      </c>
      <c r="P340" s="52">
        <v>0</v>
      </c>
      <c r="Q340" s="52"/>
      <c r="R340" s="52">
        <v>3073.7</v>
      </c>
    </row>
    <row r="341" spans="1:20" s="197" customFormat="1" ht="15.75" hidden="1" thickTop="1" x14ac:dyDescent="0.25">
      <c r="A341" s="54" t="s">
        <v>854</v>
      </c>
      <c r="B341" s="52">
        <v>0</v>
      </c>
      <c r="C341" s="52"/>
      <c r="D341" s="52"/>
      <c r="E341" s="52"/>
      <c r="F341" s="52"/>
      <c r="G341" s="52">
        <v>3770</v>
      </c>
      <c r="H341" s="52">
        <f>SUM(B341:G341)</f>
        <v>3770</v>
      </c>
      <c r="I341" s="52"/>
      <c r="J341" s="52"/>
      <c r="K341" s="52"/>
      <c r="L341" s="52"/>
      <c r="M341" s="52"/>
      <c r="N341" s="52"/>
      <c r="O341" s="52"/>
      <c r="P341" s="52"/>
      <c r="Q341" s="52"/>
      <c r="R341" s="52">
        <f>B341</f>
        <v>0</v>
      </c>
    </row>
    <row r="342" spans="1:20" s="197" customFormat="1" ht="15.75" hidden="1" thickTop="1" x14ac:dyDescent="0.25">
      <c r="A342" s="54" t="s">
        <v>855</v>
      </c>
      <c r="B342" s="52">
        <v>0</v>
      </c>
      <c r="C342" s="52">
        <v>0</v>
      </c>
      <c r="D342" s="52">
        <v>0</v>
      </c>
      <c r="E342" s="52">
        <v>0</v>
      </c>
      <c r="F342" s="52">
        <v>0</v>
      </c>
      <c r="G342" s="52"/>
      <c r="H342" s="52">
        <f t="shared" ref="H342:H361" si="6">SUM(B342:F342)</f>
        <v>0</v>
      </c>
      <c r="I342" s="52"/>
      <c r="J342" s="52">
        <v>0</v>
      </c>
      <c r="K342" s="52">
        <v>0</v>
      </c>
      <c r="L342" s="52">
        <v>0</v>
      </c>
      <c r="M342" s="52">
        <v>0</v>
      </c>
      <c r="N342" s="52">
        <v>0</v>
      </c>
      <c r="O342" s="52">
        <v>0</v>
      </c>
      <c r="P342" s="52">
        <v>0</v>
      </c>
      <c r="Q342" s="52"/>
      <c r="R342" s="52">
        <v>0</v>
      </c>
    </row>
    <row r="343" spans="1:20" s="197" customFormat="1" ht="15.75" hidden="1" thickTop="1" x14ac:dyDescent="0.25">
      <c r="A343" s="55" t="s">
        <v>858</v>
      </c>
      <c r="B343" s="52">
        <f>R343-SUM(J343:P343)-SUM(C343:F343)</f>
        <v>1707</v>
      </c>
      <c r="C343" s="52">
        <v>0</v>
      </c>
      <c r="D343" s="52">
        <v>0</v>
      </c>
      <c r="E343" s="52">
        <v>0</v>
      </c>
      <c r="F343" s="52">
        <v>0</v>
      </c>
      <c r="G343" s="52"/>
      <c r="H343" s="52">
        <f t="shared" si="6"/>
        <v>1707</v>
      </c>
      <c r="I343" s="52"/>
      <c r="J343" s="52">
        <v>0</v>
      </c>
      <c r="K343" s="52">
        <v>0</v>
      </c>
      <c r="L343" s="52">
        <v>0</v>
      </c>
      <c r="M343" s="52">
        <v>0</v>
      </c>
      <c r="N343" s="52">
        <v>0</v>
      </c>
      <c r="O343" s="52">
        <v>0</v>
      </c>
      <c r="P343" s="52">
        <v>0</v>
      </c>
      <c r="Q343" s="52"/>
      <c r="R343" s="52">
        <v>1707</v>
      </c>
    </row>
    <row r="344" spans="1:20" ht="15.75" hidden="1" thickTop="1" x14ac:dyDescent="0.25">
      <c r="A344" s="55" t="s">
        <v>851</v>
      </c>
      <c r="B344" s="52">
        <f>2599.9</f>
        <v>2599.9</v>
      </c>
      <c r="C344" s="52">
        <v>3866.4</v>
      </c>
      <c r="D344" s="52">
        <v>0</v>
      </c>
      <c r="E344" s="52">
        <v>0</v>
      </c>
      <c r="F344" s="52">
        <v>0</v>
      </c>
      <c r="G344" s="52"/>
      <c r="H344" s="52">
        <f t="shared" si="6"/>
        <v>6466.3</v>
      </c>
      <c r="I344" s="52"/>
      <c r="J344" s="52">
        <v>0</v>
      </c>
      <c r="K344" s="52">
        <v>0</v>
      </c>
      <c r="L344" s="52">
        <f>228.5+575.3+73.4</f>
        <v>877.19999999999993</v>
      </c>
      <c r="M344" s="52">
        <v>0</v>
      </c>
      <c r="N344" s="52">
        <v>0</v>
      </c>
      <c r="O344" s="52">
        <v>0</v>
      </c>
      <c r="P344" s="52">
        <v>0</v>
      </c>
      <c r="Q344" s="52"/>
      <c r="R344" s="52">
        <v>5946.9</v>
      </c>
      <c r="S344" s="197"/>
      <c r="T344" s="197"/>
    </row>
    <row r="345" spans="1:20" ht="15.75" hidden="1" thickTop="1" x14ac:dyDescent="0.25">
      <c r="A345" s="55" t="s">
        <v>829</v>
      </c>
      <c r="B345" s="52">
        <v>497.5</v>
      </c>
      <c r="C345" s="52"/>
      <c r="D345" s="52"/>
      <c r="E345" s="52"/>
      <c r="F345" s="52"/>
      <c r="G345" s="52"/>
      <c r="H345" s="52">
        <f t="shared" si="6"/>
        <v>497.5</v>
      </c>
      <c r="I345" s="52"/>
      <c r="J345" s="52"/>
      <c r="K345" s="52"/>
      <c r="L345" s="52">
        <v>96.7</v>
      </c>
      <c r="M345" s="52"/>
      <c r="N345" s="52"/>
      <c r="O345" s="52"/>
      <c r="P345" s="52"/>
      <c r="Q345" s="52"/>
      <c r="R345" s="52">
        <f>594.2</f>
        <v>594.20000000000005</v>
      </c>
      <c r="S345" s="197"/>
      <c r="T345" s="197"/>
    </row>
    <row r="346" spans="1:20" ht="15.75" hidden="1" thickTop="1" x14ac:dyDescent="0.25">
      <c r="A346" s="55" t="s">
        <v>830</v>
      </c>
      <c r="B346" s="52">
        <v>1330.5</v>
      </c>
      <c r="C346" s="52">
        <v>550.70000000000005</v>
      </c>
      <c r="D346" s="52">
        <v>0</v>
      </c>
      <c r="E346" s="52">
        <v>0</v>
      </c>
      <c r="F346" s="52">
        <v>0</v>
      </c>
      <c r="G346" s="52"/>
      <c r="H346" s="52">
        <f t="shared" si="6"/>
        <v>1881.2</v>
      </c>
      <c r="I346" s="52"/>
      <c r="J346" s="52">
        <v>0</v>
      </c>
      <c r="K346" s="52">
        <v>0</v>
      </c>
      <c r="L346" s="52">
        <f>R346-P346-C346-B346</f>
        <v>449.10000000000014</v>
      </c>
      <c r="M346" s="52">
        <v>0</v>
      </c>
      <c r="N346" s="52">
        <v>0</v>
      </c>
      <c r="O346" s="52">
        <v>0</v>
      </c>
      <c r="P346" s="52">
        <v>150</v>
      </c>
      <c r="Q346" s="52"/>
      <c r="R346" s="52">
        <f>2480.3</f>
        <v>2480.3000000000002</v>
      </c>
      <c r="S346" s="197"/>
      <c r="T346" s="197"/>
    </row>
    <row r="347" spans="1:20" ht="15.75" hidden="1" thickTop="1" x14ac:dyDescent="0.25">
      <c r="A347" s="55" t="s">
        <v>831</v>
      </c>
      <c r="B347" s="52">
        <f>R347-SUM(J347:P347)-SUM(C347:F347)</f>
        <v>155.9</v>
      </c>
      <c r="C347" s="52">
        <v>0</v>
      </c>
      <c r="D347" s="52">
        <v>0</v>
      </c>
      <c r="E347" s="52">
        <v>0</v>
      </c>
      <c r="F347" s="52">
        <v>0</v>
      </c>
      <c r="G347" s="52"/>
      <c r="H347" s="52">
        <f t="shared" si="6"/>
        <v>155.9</v>
      </c>
      <c r="I347" s="52"/>
      <c r="J347" s="52">
        <v>0</v>
      </c>
      <c r="K347" s="52">
        <v>0</v>
      </c>
      <c r="L347" s="52">
        <v>0</v>
      </c>
      <c r="M347" s="52">
        <v>0</v>
      </c>
      <c r="N347" s="52">
        <v>0</v>
      </c>
      <c r="O347" s="52">
        <v>0</v>
      </c>
      <c r="P347" s="52">
        <v>0</v>
      </c>
      <c r="Q347" s="52"/>
      <c r="R347" s="52">
        <v>155.9</v>
      </c>
      <c r="S347" s="197"/>
      <c r="T347" s="197"/>
    </row>
    <row r="348" spans="1:20" ht="15.75" hidden="1" thickTop="1" x14ac:dyDescent="0.25">
      <c r="A348" s="55" t="s">
        <v>832</v>
      </c>
      <c r="B348" s="52">
        <v>9531</v>
      </c>
      <c r="C348" s="52">
        <v>0</v>
      </c>
      <c r="D348" s="52">
        <v>0</v>
      </c>
      <c r="E348" s="52">
        <v>0</v>
      </c>
      <c r="F348" s="52">
        <v>0</v>
      </c>
      <c r="G348" s="52"/>
      <c r="H348" s="52">
        <f t="shared" si="6"/>
        <v>9531</v>
      </c>
      <c r="I348" s="52"/>
      <c r="J348" s="52">
        <v>0</v>
      </c>
      <c r="K348" s="52">
        <v>0</v>
      </c>
      <c r="L348" s="52">
        <v>102</v>
      </c>
      <c r="M348" s="52">
        <v>0</v>
      </c>
      <c r="N348" s="52">
        <v>0</v>
      </c>
      <c r="O348" s="52">
        <v>0</v>
      </c>
      <c r="P348" s="52">
        <v>0</v>
      </c>
      <c r="Q348" s="52"/>
      <c r="R348" s="52">
        <v>9633</v>
      </c>
      <c r="S348" s="197"/>
      <c r="T348" s="197"/>
    </row>
    <row r="349" spans="1:20" ht="15.75" hidden="1" thickTop="1" x14ac:dyDescent="0.25">
      <c r="A349" s="55" t="s">
        <v>833</v>
      </c>
      <c r="B349" s="52">
        <f>R349-SUM(J349:P349)-SUM(C349:F349)</f>
        <v>150</v>
      </c>
      <c r="C349" s="52">
        <v>0</v>
      </c>
      <c r="D349" s="52">
        <v>0</v>
      </c>
      <c r="E349" s="52">
        <v>0</v>
      </c>
      <c r="F349" s="52">
        <v>0</v>
      </c>
      <c r="G349" s="52"/>
      <c r="H349" s="52">
        <f t="shared" si="6"/>
        <v>150</v>
      </c>
      <c r="I349" s="52"/>
      <c r="J349" s="52"/>
      <c r="K349" s="52"/>
      <c r="L349" s="52">
        <v>9000</v>
      </c>
      <c r="M349" s="52"/>
      <c r="N349" s="52"/>
      <c r="O349" s="52"/>
      <c r="P349" s="52"/>
      <c r="Q349" s="52"/>
      <c r="R349" s="52">
        <v>9150</v>
      </c>
      <c r="S349" s="197"/>
      <c r="T349" s="197"/>
    </row>
    <row r="350" spans="1:20" ht="15.75" hidden="1" thickTop="1" x14ac:dyDescent="0.25">
      <c r="A350" s="55" t="s">
        <v>834</v>
      </c>
      <c r="B350" s="52">
        <v>84965.8</v>
      </c>
      <c r="C350" s="52">
        <v>22445.7</v>
      </c>
      <c r="D350" s="52"/>
      <c r="E350" s="905" t="s">
        <v>859</v>
      </c>
      <c r="F350" s="52"/>
      <c r="G350" s="52"/>
      <c r="H350" s="52">
        <f>SUM(B350:F350)</f>
        <v>107411.5</v>
      </c>
      <c r="I350" s="52"/>
      <c r="J350" s="52"/>
      <c r="K350" s="52">
        <v>1484.2</v>
      </c>
      <c r="L350" s="52">
        <f>R350-H350-K350-P350</f>
        <v>170071.90000000002</v>
      </c>
      <c r="M350" s="52"/>
      <c r="N350" s="52"/>
      <c r="O350" s="52"/>
      <c r="P350" s="52">
        <v>4877.3</v>
      </c>
      <c r="Q350" s="52"/>
      <c r="R350" s="52">
        <v>283844.90000000002</v>
      </c>
      <c r="S350" s="197"/>
      <c r="T350" s="197"/>
    </row>
    <row r="351" spans="1:20" ht="15.75" hidden="1" thickTop="1" x14ac:dyDescent="0.25">
      <c r="A351" s="55" t="s">
        <v>835</v>
      </c>
      <c r="B351" s="52">
        <v>10573.9</v>
      </c>
      <c r="C351" s="52">
        <f>R351-B351</f>
        <v>1725.8999999999996</v>
      </c>
      <c r="D351" s="52"/>
      <c r="E351" s="52"/>
      <c r="F351" s="52"/>
      <c r="G351" s="52"/>
      <c r="H351" s="52">
        <f t="shared" si="6"/>
        <v>12299.8</v>
      </c>
      <c r="I351" s="52"/>
      <c r="J351" s="52"/>
      <c r="K351" s="52"/>
      <c r="L351" s="52"/>
      <c r="M351" s="52"/>
      <c r="N351" s="52"/>
      <c r="O351" s="52"/>
      <c r="P351" s="52"/>
      <c r="Q351" s="52"/>
      <c r="R351" s="52">
        <v>12299.8</v>
      </c>
      <c r="S351" s="197"/>
      <c r="T351" s="197"/>
    </row>
    <row r="352" spans="1:20" ht="15.75" hidden="1" thickTop="1" x14ac:dyDescent="0.25">
      <c r="A352" s="55" t="s">
        <v>856</v>
      </c>
      <c r="B352" s="52">
        <v>2969.3</v>
      </c>
      <c r="C352" s="52"/>
      <c r="D352" s="52"/>
      <c r="E352" s="52"/>
      <c r="F352" s="52"/>
      <c r="G352" s="52"/>
      <c r="H352" s="52">
        <f t="shared" si="6"/>
        <v>2969.3</v>
      </c>
      <c r="I352" s="52"/>
      <c r="J352" s="52"/>
      <c r="K352" s="52"/>
      <c r="L352" s="52"/>
      <c r="M352" s="52"/>
      <c r="N352" s="52"/>
      <c r="O352" s="52"/>
      <c r="P352" s="52">
        <f>R352-H352</f>
        <v>1169.8999999999996</v>
      </c>
      <c r="Q352" s="52"/>
      <c r="R352" s="52">
        <v>4139.2</v>
      </c>
      <c r="S352" s="197"/>
      <c r="T352" s="197"/>
    </row>
    <row r="353" spans="1:20" ht="15.75" hidden="1" thickTop="1" x14ac:dyDescent="0.25">
      <c r="A353" s="56" t="s">
        <v>837</v>
      </c>
      <c r="B353" s="52">
        <v>2000</v>
      </c>
      <c r="C353" s="52">
        <v>400</v>
      </c>
      <c r="D353" s="52"/>
      <c r="E353" s="52"/>
      <c r="F353" s="52"/>
      <c r="G353" s="52"/>
      <c r="H353" s="52">
        <f>SUM(B353:F353)</f>
        <v>2400</v>
      </c>
      <c r="I353" s="52"/>
      <c r="J353" s="52">
        <v>0</v>
      </c>
      <c r="K353" s="52">
        <v>0</v>
      </c>
      <c r="L353" s="52">
        <v>0</v>
      </c>
      <c r="M353" s="52">
        <v>0</v>
      </c>
      <c r="N353" s="52">
        <v>0</v>
      </c>
      <c r="O353" s="52">
        <v>0</v>
      </c>
      <c r="P353" s="52">
        <v>0</v>
      </c>
      <c r="Q353" s="52"/>
      <c r="R353" s="52">
        <f>SUM(J353:Q353)+H353</f>
        <v>2400</v>
      </c>
      <c r="S353" s="197"/>
      <c r="T353" s="197"/>
    </row>
    <row r="354" spans="1:20" ht="15.75" hidden="1" thickTop="1" x14ac:dyDescent="0.25">
      <c r="A354" s="55" t="s">
        <v>838</v>
      </c>
      <c r="B354" s="52">
        <v>36028</v>
      </c>
      <c r="C354" s="52">
        <v>21423</v>
      </c>
      <c r="D354" s="52"/>
      <c r="E354" s="52"/>
      <c r="F354" s="52"/>
      <c r="G354" s="52"/>
      <c r="H354" s="52">
        <f t="shared" si="6"/>
        <v>57451</v>
      </c>
      <c r="I354" s="52"/>
      <c r="J354" s="52"/>
      <c r="K354" s="52"/>
      <c r="L354" s="52">
        <f>R354-M354-H354</f>
        <v>27782.570000000007</v>
      </c>
      <c r="M354" s="52">
        <v>5849.5</v>
      </c>
      <c r="N354" s="52"/>
      <c r="O354" s="52"/>
      <c r="P354" s="52"/>
      <c r="Q354" s="52"/>
      <c r="R354" s="52">
        <v>91083.07</v>
      </c>
      <c r="S354" s="197"/>
      <c r="T354" s="197"/>
    </row>
    <row r="355" spans="1:20" ht="15.75" hidden="1" thickTop="1" x14ac:dyDescent="0.25">
      <c r="A355" s="55" t="s">
        <v>839</v>
      </c>
      <c r="B355" s="52">
        <v>23187.5</v>
      </c>
      <c r="C355" s="52">
        <f>2574.8+4398.3</f>
        <v>6973.1</v>
      </c>
      <c r="D355" s="52"/>
      <c r="E355" s="52"/>
      <c r="F355" s="52"/>
      <c r="G355" s="52"/>
      <c r="H355" s="52">
        <f t="shared" si="6"/>
        <v>30160.6</v>
      </c>
      <c r="I355" s="52"/>
      <c r="J355" s="52"/>
      <c r="K355" s="52"/>
      <c r="L355" s="52">
        <f>R355-H355</f>
        <v>21441.599999999999</v>
      </c>
      <c r="M355" s="52">
        <v>0</v>
      </c>
      <c r="N355" s="52"/>
      <c r="O355" s="52"/>
      <c r="P355" s="52"/>
      <c r="Q355" s="52"/>
      <c r="R355" s="52">
        <v>51602.2</v>
      </c>
      <c r="S355" s="197"/>
      <c r="T355" s="197"/>
    </row>
    <row r="356" spans="1:20" ht="15.75" hidden="1" thickTop="1" x14ac:dyDescent="0.25">
      <c r="A356" s="56" t="s">
        <v>840</v>
      </c>
      <c r="B356" s="52">
        <f>R356-SUM(J356:P356)-SUM(C356:F356)</f>
        <v>19980.8</v>
      </c>
      <c r="C356" s="52"/>
      <c r="D356" s="52"/>
      <c r="E356" s="52"/>
      <c r="F356" s="52"/>
      <c r="G356" s="52"/>
      <c r="H356" s="52">
        <f t="shared" si="6"/>
        <v>19980.8</v>
      </c>
      <c r="I356" s="52"/>
      <c r="J356" s="52"/>
      <c r="K356" s="52"/>
      <c r="L356" s="52">
        <v>12772.8</v>
      </c>
      <c r="M356" s="52"/>
      <c r="N356" s="52"/>
      <c r="O356" s="52"/>
      <c r="P356" s="52"/>
      <c r="Q356" s="52"/>
      <c r="R356" s="52">
        <v>32753.599999999999</v>
      </c>
      <c r="S356" s="197"/>
      <c r="T356" s="197"/>
    </row>
    <row r="357" spans="1:20" ht="15.75" hidden="1" thickTop="1" x14ac:dyDescent="0.25">
      <c r="A357" s="56" t="s">
        <v>841</v>
      </c>
      <c r="B357" s="52">
        <v>48512.1</v>
      </c>
      <c r="C357" s="52">
        <v>34340</v>
      </c>
      <c r="D357" s="52"/>
      <c r="E357" s="52"/>
      <c r="F357" s="52"/>
      <c r="G357" s="52"/>
      <c r="H357" s="52">
        <f t="shared" si="6"/>
        <v>82852.100000000006</v>
      </c>
      <c r="I357" s="52"/>
      <c r="J357" s="52"/>
      <c r="K357" s="52">
        <v>0</v>
      </c>
      <c r="L357" s="52">
        <f>R357-H357-P357-O357</f>
        <v>15342.599999999991</v>
      </c>
      <c r="M357" s="52"/>
      <c r="N357" s="52"/>
      <c r="O357" s="52">
        <v>36852.800000000003</v>
      </c>
      <c r="P357" s="52">
        <f>3100+1525.5</f>
        <v>4625.5</v>
      </c>
      <c r="Q357" s="52"/>
      <c r="R357" s="57">
        <v>139673</v>
      </c>
      <c r="S357" s="197"/>
      <c r="T357" s="197"/>
    </row>
    <row r="358" spans="1:20" ht="15.75" hidden="1" thickTop="1" x14ac:dyDescent="0.25">
      <c r="A358" s="55" t="s">
        <v>842</v>
      </c>
      <c r="B358" s="52">
        <v>7794</v>
      </c>
      <c r="C358" s="52">
        <v>13911.2</v>
      </c>
      <c r="D358" s="52"/>
      <c r="E358" s="52">
        <v>700</v>
      </c>
      <c r="F358" s="52"/>
      <c r="G358" s="52"/>
      <c r="H358" s="52">
        <f t="shared" si="6"/>
        <v>22405.200000000001</v>
      </c>
      <c r="I358" s="52"/>
      <c r="J358" s="52"/>
      <c r="K358" s="52">
        <v>4353.1000000000004</v>
      </c>
      <c r="L358" s="52">
        <v>0</v>
      </c>
      <c r="M358" s="52"/>
      <c r="N358" s="52"/>
      <c r="O358" s="52"/>
      <c r="P358" s="52"/>
      <c r="Q358" s="52"/>
      <c r="R358" s="52">
        <f>K358+H358</f>
        <v>26758.300000000003</v>
      </c>
      <c r="S358" s="197"/>
      <c r="T358" s="197"/>
    </row>
    <row r="359" spans="1:20" ht="15.75" hidden="1" thickTop="1" x14ac:dyDescent="0.25">
      <c r="A359" s="55" t="s">
        <v>843</v>
      </c>
      <c r="B359" s="52">
        <v>4000</v>
      </c>
      <c r="C359" s="52"/>
      <c r="D359" s="52"/>
      <c r="E359" s="52"/>
      <c r="F359" s="52"/>
      <c r="G359" s="52"/>
      <c r="H359" s="52">
        <f t="shared" si="6"/>
        <v>4000</v>
      </c>
      <c r="I359" s="52"/>
      <c r="J359" s="52"/>
      <c r="K359" s="52"/>
      <c r="L359" s="52"/>
      <c r="M359" s="52"/>
      <c r="N359" s="52">
        <v>6100</v>
      </c>
      <c r="O359" s="52"/>
      <c r="P359" s="52">
        <f>11148.3-N359</f>
        <v>5048.2999999999993</v>
      </c>
      <c r="Q359" s="52"/>
      <c r="R359" s="52">
        <f>H359+SUM(J359:P359)</f>
        <v>15148.3</v>
      </c>
      <c r="S359" s="197"/>
      <c r="T359" s="197"/>
    </row>
    <row r="360" spans="1:20" ht="15.75" hidden="1" thickTop="1" x14ac:dyDescent="0.25">
      <c r="A360" s="58" t="s">
        <v>844</v>
      </c>
      <c r="B360" s="52">
        <v>7000</v>
      </c>
      <c r="C360" s="52"/>
      <c r="D360" s="52">
        <v>27000</v>
      </c>
      <c r="E360" s="52"/>
      <c r="F360" s="52"/>
      <c r="G360" s="52"/>
      <c r="H360" s="52">
        <f t="shared" si="6"/>
        <v>34000</v>
      </c>
      <c r="I360" s="52"/>
      <c r="J360" s="52"/>
      <c r="K360" s="52"/>
      <c r="L360" s="52">
        <v>14159.4</v>
      </c>
      <c r="M360" s="52"/>
      <c r="N360" s="52"/>
      <c r="O360" s="52"/>
      <c r="P360" s="52"/>
      <c r="Q360" s="52"/>
      <c r="R360" s="52">
        <f>48159.4-2000</f>
        <v>46159.4</v>
      </c>
      <c r="S360" s="197"/>
      <c r="T360" s="197"/>
    </row>
    <row r="361" spans="1:20" ht="15.75" hidden="1" thickTop="1" x14ac:dyDescent="0.25">
      <c r="A361" s="49" t="s">
        <v>848</v>
      </c>
      <c r="B361" s="52">
        <v>18646</v>
      </c>
      <c r="C361" s="52">
        <v>99.7</v>
      </c>
      <c r="D361" s="52"/>
      <c r="E361" s="52"/>
      <c r="F361" s="52"/>
      <c r="G361" s="52"/>
      <c r="H361" s="52">
        <f t="shared" si="6"/>
        <v>18745.7</v>
      </c>
      <c r="I361" s="52"/>
      <c r="J361" s="52"/>
      <c r="K361" s="52"/>
      <c r="L361" s="52">
        <f>R361-P361-M361-C361-B361</f>
        <v>5228.2999999999993</v>
      </c>
      <c r="M361" s="57">
        <v>1423.8</v>
      </c>
      <c r="N361" s="52"/>
      <c r="O361" s="52"/>
      <c r="P361" s="52">
        <f>125</f>
        <v>125</v>
      </c>
      <c r="Q361" s="52"/>
      <c r="R361" s="52">
        <v>25522.799999999999</v>
      </c>
      <c r="S361" s="197"/>
      <c r="T361" s="197"/>
    </row>
    <row r="362" spans="1:20" ht="15.75" hidden="1" thickTop="1" x14ac:dyDescent="0.25">
      <c r="A362" s="44"/>
      <c r="B362" s="53"/>
      <c r="C362" s="53"/>
      <c r="D362" s="53"/>
      <c r="E362" s="53"/>
      <c r="F362" s="53"/>
      <c r="G362" s="53"/>
      <c r="H362" s="53"/>
      <c r="I362" s="53"/>
      <c r="J362" s="53"/>
      <c r="K362" s="53"/>
      <c r="L362" s="53"/>
      <c r="M362" s="53"/>
      <c r="N362" s="53"/>
      <c r="O362" s="53"/>
      <c r="P362" s="53"/>
      <c r="Q362" s="53"/>
      <c r="R362" s="53"/>
      <c r="S362" s="197"/>
      <c r="T362" s="197"/>
    </row>
    <row r="363" spans="1:20" ht="16.5" hidden="1" thickTop="1" thickBot="1" x14ac:dyDescent="0.3">
      <c r="A363" s="44" t="s">
        <v>849</v>
      </c>
      <c r="B363" s="237">
        <f t="shared" ref="B363:H363" si="7">SUM(B338:B361)</f>
        <v>378218.39999999997</v>
      </c>
      <c r="C363" s="237">
        <f t="shared" si="7"/>
        <v>152744.30000000002</v>
      </c>
      <c r="D363" s="238">
        <f t="shared" si="7"/>
        <v>27000</v>
      </c>
      <c r="E363" s="238">
        <f t="shared" si="7"/>
        <v>700</v>
      </c>
      <c r="F363" s="238">
        <f t="shared" si="7"/>
        <v>207.1</v>
      </c>
      <c r="G363" s="238">
        <f t="shared" si="7"/>
        <v>3770</v>
      </c>
      <c r="H363" s="238">
        <f t="shared" si="7"/>
        <v>562639.80000000005</v>
      </c>
      <c r="I363" s="53"/>
      <c r="J363" s="238">
        <f t="shared" ref="J363:P363" si="8">SUM(J338:J361)</f>
        <v>6686.5</v>
      </c>
      <c r="K363" s="238">
        <f t="shared" si="8"/>
        <v>6415.9000000000005</v>
      </c>
      <c r="L363" s="238">
        <f t="shared" si="8"/>
        <v>332054.67</v>
      </c>
      <c r="M363" s="238">
        <f t="shared" si="8"/>
        <v>12736.5</v>
      </c>
      <c r="N363" s="238">
        <f t="shared" si="8"/>
        <v>6100</v>
      </c>
      <c r="O363" s="238">
        <f t="shared" si="8"/>
        <v>45654.700000000004</v>
      </c>
      <c r="P363" s="238">
        <f t="shared" si="8"/>
        <v>16688.599999999999</v>
      </c>
      <c r="Q363" s="53"/>
      <c r="R363" s="239">
        <f>SUM(J363:P363)+H363</f>
        <v>988976.67</v>
      </c>
      <c r="S363" s="197"/>
      <c r="T363" s="197"/>
    </row>
    <row r="364" spans="1:20" ht="15.75" hidden="1" thickTop="1" x14ac:dyDescent="0.25">
      <c r="A364" s="44"/>
      <c r="B364" s="53"/>
      <c r="C364" s="53"/>
      <c r="D364" s="53"/>
      <c r="E364" s="53"/>
      <c r="F364" s="53"/>
      <c r="G364" s="53"/>
      <c r="H364" s="53"/>
      <c r="I364" s="53"/>
      <c r="J364" s="53"/>
      <c r="K364" s="53"/>
      <c r="L364" s="53"/>
      <c r="M364" s="53"/>
      <c r="N364" s="53"/>
      <c r="O364" s="53"/>
      <c r="P364" s="53"/>
      <c r="Q364" s="53"/>
      <c r="R364" s="53"/>
      <c r="S364" s="197"/>
      <c r="T364" s="197"/>
    </row>
    <row r="365" spans="1:20" ht="15.75" hidden="1" thickTop="1" x14ac:dyDescent="0.25">
      <c r="A365" s="59" t="s">
        <v>850</v>
      </c>
      <c r="B365" s="59">
        <f t="shared" ref="B365:H365" si="9">+B363/$R363</f>
        <v>0.38243409725731947</v>
      </c>
      <c r="C365" s="59">
        <f t="shared" si="9"/>
        <v>0.15444681824496428</v>
      </c>
      <c r="D365" s="59">
        <f t="shared" si="9"/>
        <v>2.7300947351973429E-2</v>
      </c>
      <c r="E365" s="59">
        <f t="shared" si="9"/>
        <v>7.078023387548666E-4</v>
      </c>
      <c r="F365" s="59">
        <f t="shared" si="9"/>
        <v>2.094083776516184E-4</v>
      </c>
      <c r="G365" s="59">
        <f t="shared" si="9"/>
        <v>3.8120211672940676E-3</v>
      </c>
      <c r="H365" s="59">
        <f t="shared" si="9"/>
        <v>0.56891109473795776</v>
      </c>
      <c r="I365" s="59"/>
      <c r="J365" s="59">
        <f t="shared" ref="J365:P365" si="10">+J363/$R363</f>
        <v>6.7610290544063084E-3</v>
      </c>
      <c r="K365" s="59">
        <f t="shared" si="10"/>
        <v>6.487412893167642E-3</v>
      </c>
      <c r="L365" s="59">
        <f t="shared" si="10"/>
        <v>0.33575581717210778</v>
      </c>
      <c r="M365" s="59">
        <f t="shared" si="10"/>
        <v>1.2878463553644798E-2</v>
      </c>
      <c r="N365" s="59">
        <f t="shared" si="10"/>
        <v>6.1679918091495523E-3</v>
      </c>
      <c r="O365" s="59">
        <f t="shared" si="10"/>
        <v>4.6163576335931163E-2</v>
      </c>
      <c r="P365" s="59">
        <f t="shared" si="10"/>
        <v>1.6874614443634951E-2</v>
      </c>
      <c r="Q365" s="59"/>
      <c r="R365" s="59">
        <f>+R363/$R363</f>
        <v>1</v>
      </c>
      <c r="S365" s="197"/>
      <c r="T365" s="197"/>
    </row>
    <row r="366" spans="1:20" ht="15.75" hidden="1" thickTop="1" x14ac:dyDescent="0.25">
      <c r="A366" s="50"/>
      <c r="B366" s="50"/>
      <c r="C366" s="50"/>
      <c r="D366" s="50"/>
      <c r="E366" s="50"/>
      <c r="F366" s="50"/>
      <c r="G366" s="50"/>
      <c r="H366" s="51"/>
      <c r="I366" s="50"/>
      <c r="J366" s="50"/>
      <c r="K366" s="50"/>
      <c r="L366" s="50"/>
      <c r="M366" s="50"/>
      <c r="N366" s="50"/>
      <c r="O366" s="50"/>
      <c r="P366" s="50"/>
      <c r="Q366" s="50"/>
      <c r="R366" s="51"/>
      <c r="S366" s="197"/>
      <c r="T366" s="197"/>
    </row>
    <row r="367" spans="1:20" ht="15.75" hidden="1" thickTop="1" x14ac:dyDescent="0.25">
      <c r="A367" s="2558" t="s">
        <v>852</v>
      </c>
      <c r="B367" s="2558"/>
      <c r="C367" s="2558"/>
      <c r="D367" s="2558"/>
      <c r="E367" s="2558"/>
      <c r="F367" s="2558"/>
      <c r="G367" s="2558"/>
      <c r="H367" s="2558"/>
      <c r="I367" s="50"/>
      <c r="J367" s="50"/>
      <c r="K367" s="50"/>
      <c r="L367" s="50"/>
      <c r="M367" s="50"/>
      <c r="N367" s="50"/>
      <c r="O367" s="50"/>
      <c r="P367" s="50"/>
      <c r="Q367" s="50"/>
      <c r="R367" s="51"/>
      <c r="S367" s="197"/>
      <c r="T367" s="197"/>
    </row>
    <row r="368" spans="1:20" ht="15.75" hidden="1" thickTop="1" x14ac:dyDescent="0.25">
      <c r="A368" s="50"/>
      <c r="B368" s="50"/>
      <c r="C368" s="50"/>
      <c r="D368" s="50"/>
      <c r="E368" s="50"/>
      <c r="F368" s="50"/>
      <c r="G368" s="50"/>
      <c r="H368" s="51"/>
      <c r="I368" s="50"/>
      <c r="J368" s="50"/>
      <c r="K368" s="50"/>
      <c r="L368" s="50"/>
      <c r="M368" s="50"/>
      <c r="N368" s="50"/>
      <c r="O368" s="50"/>
      <c r="P368" s="50"/>
      <c r="Q368" s="50"/>
      <c r="R368" s="51"/>
      <c r="S368" s="197"/>
      <c r="T368" s="197"/>
    </row>
    <row r="369" spans="1:20" ht="15.75" hidden="1" thickTop="1" x14ac:dyDescent="0.25">
      <c r="A369" s="2538" t="s">
        <v>860</v>
      </c>
      <c r="B369" s="2539"/>
      <c r="C369" s="2539"/>
      <c r="D369" s="2539"/>
      <c r="E369" s="2539"/>
      <c r="F369" s="2539"/>
      <c r="G369" s="2539"/>
      <c r="H369" s="2539"/>
      <c r="I369" s="2539"/>
      <c r="J369" s="2539"/>
      <c r="K369" s="2539"/>
      <c r="L369" s="2539"/>
      <c r="M369" s="2539"/>
      <c r="N369" s="2539"/>
      <c r="O369" s="2539"/>
      <c r="P369" s="2539"/>
      <c r="Q369" s="2539"/>
      <c r="R369" s="2540"/>
      <c r="S369" s="197"/>
      <c r="T369" s="197"/>
    </row>
    <row r="370" spans="1:20" ht="16.5" hidden="1" thickTop="1" thickBot="1" x14ac:dyDescent="0.3">
      <c r="A370" s="2541"/>
      <c r="B370" s="2542"/>
      <c r="C370" s="2542"/>
      <c r="D370" s="2542"/>
      <c r="E370" s="2542"/>
      <c r="F370" s="2542"/>
      <c r="G370" s="2542"/>
      <c r="H370" s="2542"/>
      <c r="I370" s="2542"/>
      <c r="J370" s="2542"/>
      <c r="K370" s="2542"/>
      <c r="L370" s="2542"/>
      <c r="M370" s="2542"/>
      <c r="N370" s="2542"/>
      <c r="O370" s="2542"/>
      <c r="P370" s="2542"/>
      <c r="Q370" s="2542"/>
      <c r="R370" s="2543"/>
      <c r="S370" s="197"/>
      <c r="T370" s="197"/>
    </row>
    <row r="371" spans="1:20" ht="21" hidden="1" thickTop="1" x14ac:dyDescent="0.3">
      <c r="A371" s="45"/>
      <c r="B371" s="46"/>
      <c r="C371" s="46"/>
      <c r="D371" s="46"/>
      <c r="E371" s="46"/>
      <c r="F371" s="46"/>
      <c r="G371" s="46"/>
      <c r="H371" s="46"/>
      <c r="I371" s="45"/>
      <c r="J371" s="45"/>
      <c r="K371" s="45"/>
      <c r="L371" s="45"/>
      <c r="M371" s="45"/>
      <c r="N371" s="45"/>
      <c r="O371" s="45"/>
      <c r="P371" s="45"/>
      <c r="Q371" s="45"/>
      <c r="R371" s="45"/>
      <c r="S371" s="197"/>
      <c r="T371" s="197"/>
    </row>
    <row r="372" spans="1:20" ht="21.75" hidden="1" thickTop="1" thickBot="1" x14ac:dyDescent="0.35">
      <c r="A372" s="47"/>
      <c r="B372" s="191" t="s">
        <v>806</v>
      </c>
      <c r="C372" s="192"/>
      <c r="D372" s="192"/>
      <c r="E372" s="192"/>
      <c r="F372" s="192"/>
      <c r="G372" s="192"/>
      <c r="H372" s="193"/>
      <c r="I372" s="48"/>
      <c r="J372" s="196" t="s">
        <v>807</v>
      </c>
      <c r="K372" s="192"/>
      <c r="L372" s="192"/>
      <c r="M372" s="192"/>
      <c r="N372" s="192"/>
      <c r="O372" s="192"/>
      <c r="P372" s="193"/>
      <c r="Q372" s="49"/>
      <c r="R372" s="194" t="s">
        <v>808</v>
      </c>
      <c r="S372" s="197"/>
      <c r="T372" s="197"/>
    </row>
    <row r="373" spans="1:20" ht="129" hidden="1" thickTop="1" x14ac:dyDescent="0.25">
      <c r="A373" s="50"/>
      <c r="B373" s="533" t="s">
        <v>809</v>
      </c>
      <c r="C373" s="533" t="s">
        <v>810</v>
      </c>
      <c r="D373" s="533" t="s">
        <v>812</v>
      </c>
      <c r="E373" s="533" t="s">
        <v>813</v>
      </c>
      <c r="F373" s="533" t="s">
        <v>814</v>
      </c>
      <c r="G373" s="533" t="s">
        <v>816</v>
      </c>
      <c r="H373" s="533" t="s">
        <v>817</v>
      </c>
      <c r="I373" s="533"/>
      <c r="J373" s="533" t="s">
        <v>818</v>
      </c>
      <c r="K373" s="533" t="s">
        <v>819</v>
      </c>
      <c r="L373" s="533" t="s">
        <v>820</v>
      </c>
      <c r="M373" s="533" t="s">
        <v>821</v>
      </c>
      <c r="N373" s="533" t="s">
        <v>822</v>
      </c>
      <c r="O373" s="533" t="s">
        <v>823</v>
      </c>
      <c r="P373" s="533" t="s">
        <v>291</v>
      </c>
      <c r="Q373" s="533"/>
      <c r="R373" s="533" t="s">
        <v>824</v>
      </c>
      <c r="S373" s="197"/>
      <c r="T373" s="197"/>
    </row>
    <row r="374" spans="1:20" ht="15" hidden="1" customHeight="1" x14ac:dyDescent="0.25">
      <c r="A374" s="50"/>
      <c r="B374" s="50"/>
      <c r="C374" s="50"/>
      <c r="D374" s="50"/>
      <c r="E374" s="50"/>
      <c r="F374" s="50"/>
      <c r="G374" s="50"/>
      <c r="H374" s="51"/>
      <c r="I374" s="50"/>
      <c r="J374" s="50"/>
      <c r="K374" s="50"/>
      <c r="L374" s="50"/>
      <c r="M374" s="50"/>
      <c r="N374" s="50"/>
      <c r="O374" s="50"/>
      <c r="P374" s="50"/>
      <c r="Q374" s="50"/>
      <c r="R374" s="51"/>
      <c r="S374" s="197"/>
      <c r="T374" s="197"/>
    </row>
    <row r="375" spans="1:20" ht="15.75" hidden="1" thickTop="1" x14ac:dyDescent="0.25">
      <c r="A375" s="1787" t="s">
        <v>825</v>
      </c>
      <c r="B375" s="52">
        <v>1643.2</v>
      </c>
      <c r="C375" s="52">
        <f>539.4+0.3</f>
        <v>539.69999999999993</v>
      </c>
      <c r="D375" s="52"/>
      <c r="E375" s="52">
        <v>1</v>
      </c>
      <c r="F375" s="52"/>
      <c r="G375" s="52"/>
      <c r="H375" s="52">
        <f>SUM(B375:F375)</f>
        <v>2183.9</v>
      </c>
      <c r="I375" s="50"/>
      <c r="J375" s="52">
        <f>873.2*J401/(SUM($J$401:$P$401))</f>
        <v>12.252366863796716</v>
      </c>
      <c r="K375" s="52">
        <f t="shared" ref="K375:P375" si="11">873.2*K401/(SUM($J$401:$P$401))</f>
        <v>16.788694791908352</v>
      </c>
      <c r="L375" s="52">
        <f t="shared" si="11"/>
        <v>648.6893143750948</v>
      </c>
      <c r="M375" s="52">
        <f t="shared" si="11"/>
        <v>25.358559545559402</v>
      </c>
      <c r="N375" s="52">
        <f>873.2*N401/(SUM($J$401:$P$401))</f>
        <v>13.673766053012308</v>
      </c>
      <c r="O375" s="52">
        <f t="shared" si="11"/>
        <v>121.72319292361789</v>
      </c>
      <c r="P375" s="52">
        <f t="shared" si="11"/>
        <v>34.714105447010574</v>
      </c>
      <c r="Q375" s="50"/>
      <c r="R375" s="53">
        <f>SUM(J375:P375)+H375</f>
        <v>3057.1000000000004</v>
      </c>
    </row>
    <row r="376" spans="1:20" hidden="1" x14ac:dyDescent="0.25">
      <c r="A376" s="1787"/>
      <c r="B376" s="52"/>
      <c r="C376" s="52"/>
      <c r="D376" s="52"/>
      <c r="E376" s="52"/>
      <c r="F376" s="52"/>
      <c r="G376" s="52"/>
      <c r="H376" s="52"/>
      <c r="I376" s="50"/>
      <c r="J376" s="52"/>
      <c r="K376" s="52"/>
      <c r="L376" s="52"/>
      <c r="M376" s="52"/>
      <c r="N376" s="52"/>
      <c r="O376" s="52"/>
      <c r="P376" s="52"/>
      <c r="Q376" s="50"/>
      <c r="R376" s="53"/>
    </row>
    <row r="377" spans="1:20" ht="19.5" hidden="1" customHeight="1" x14ac:dyDescent="0.25">
      <c r="A377" s="54" t="s">
        <v>826</v>
      </c>
      <c r="B377" s="52">
        <v>54354.6</v>
      </c>
      <c r="C377" s="52">
        <v>20572</v>
      </c>
      <c r="D377" s="52">
        <v>0</v>
      </c>
      <c r="E377" s="52">
        <v>0</v>
      </c>
      <c r="F377" s="52">
        <v>0</v>
      </c>
      <c r="G377" s="52"/>
      <c r="H377" s="52">
        <f>SUM(B377:F377)</f>
        <v>74926.600000000006</v>
      </c>
      <c r="I377" s="52"/>
      <c r="J377" s="52">
        <v>1500</v>
      </c>
      <c r="K377" s="52">
        <v>722.5</v>
      </c>
      <c r="L377" s="52">
        <f>15282.3+4072.9</f>
        <v>19355.2</v>
      </c>
      <c r="M377" s="52">
        <v>0</v>
      </c>
      <c r="N377" s="52">
        <v>0</v>
      </c>
      <c r="O377" s="52">
        <f>8801.9</f>
        <v>8801.9</v>
      </c>
      <c r="P377" s="52">
        <f>492.6+200</f>
        <v>692.6</v>
      </c>
      <c r="Q377" s="52"/>
      <c r="R377" s="52">
        <f>H377+SUM(J377:P377)</f>
        <v>105998.8</v>
      </c>
    </row>
    <row r="378" spans="1:20" hidden="1" x14ac:dyDescent="0.25">
      <c r="A378" s="54" t="s">
        <v>827</v>
      </c>
      <c r="B378" s="52">
        <v>38077</v>
      </c>
      <c r="C378" s="52">
        <v>31000</v>
      </c>
      <c r="D378" s="52">
        <v>0</v>
      </c>
      <c r="E378" s="52">
        <v>0</v>
      </c>
      <c r="F378" s="52">
        <f>207.1</f>
        <v>207.1</v>
      </c>
      <c r="G378" s="52">
        <v>0</v>
      </c>
      <c r="H378" s="52">
        <f>SUM(B378:G378)</f>
        <v>69284.100000000006</v>
      </c>
      <c r="I378" s="52"/>
      <c r="J378" s="52">
        <v>3965.9</v>
      </c>
      <c r="K378" s="52">
        <v>0</v>
      </c>
      <c r="L378" s="52">
        <f>9673.8+975.6-2688.039-207.1</f>
        <v>7754.2609999999986</v>
      </c>
      <c r="M378" s="52">
        <v>5463.2</v>
      </c>
      <c r="N378" s="52">
        <v>0</v>
      </c>
      <c r="O378" s="52">
        <v>4500</v>
      </c>
      <c r="P378" s="52">
        <v>0</v>
      </c>
      <c r="Q378" s="52"/>
      <c r="R378" s="52">
        <f>H378+SUM(J378:P378)</f>
        <v>90967.46100000001</v>
      </c>
    </row>
    <row r="379" spans="1:20" hidden="1" x14ac:dyDescent="0.25">
      <c r="A379" s="54" t="s">
        <v>828</v>
      </c>
      <c r="B379" s="52">
        <v>1298</v>
      </c>
      <c r="C379" s="52">
        <v>1322</v>
      </c>
      <c r="D379" s="52">
        <v>0</v>
      </c>
      <c r="E379" s="52">
        <v>0</v>
      </c>
      <c r="F379" s="52">
        <v>0</v>
      </c>
      <c r="G379" s="52"/>
      <c r="H379" s="52">
        <f>SUM(B379:F379)</f>
        <v>2620</v>
      </c>
      <c r="I379" s="52"/>
      <c r="J379" s="52">
        <v>0</v>
      </c>
      <c r="K379" s="52">
        <v>0</v>
      </c>
      <c r="L379" s="52">
        <f>372+47.3</f>
        <v>419.3</v>
      </c>
      <c r="M379" s="52">
        <v>0</v>
      </c>
      <c r="N379" s="52">
        <v>0</v>
      </c>
      <c r="O379" s="52">
        <v>0</v>
      </c>
      <c r="P379" s="52">
        <v>0</v>
      </c>
      <c r="Q379" s="52"/>
      <c r="R379" s="52">
        <f>-L379+C379+B379</f>
        <v>2200.6999999999998</v>
      </c>
    </row>
    <row r="380" spans="1:20" hidden="1" x14ac:dyDescent="0.25">
      <c r="A380" s="54" t="s">
        <v>854</v>
      </c>
      <c r="B380" s="52">
        <v>0</v>
      </c>
      <c r="C380" s="52"/>
      <c r="D380" s="52"/>
      <c r="E380" s="52"/>
      <c r="F380" s="52"/>
      <c r="G380" s="52">
        <v>3770</v>
      </c>
      <c r="H380" s="52">
        <f>SUM(B380:G380)</f>
        <v>3770</v>
      </c>
      <c r="I380" s="52"/>
      <c r="J380" s="52"/>
      <c r="K380" s="52"/>
      <c r="L380" s="52"/>
      <c r="M380" s="52"/>
      <c r="N380" s="52"/>
      <c r="O380" s="52"/>
      <c r="P380" s="52"/>
      <c r="Q380" s="52"/>
      <c r="R380" s="52">
        <f>B380</f>
        <v>0</v>
      </c>
    </row>
    <row r="381" spans="1:20" hidden="1" x14ac:dyDescent="0.25">
      <c r="A381" s="55" t="s">
        <v>858</v>
      </c>
      <c r="B381" s="52">
        <f>R381-SUM(J381:P381)-SUM(C381:F381)</f>
        <v>1707</v>
      </c>
      <c r="C381" s="52">
        <v>0</v>
      </c>
      <c r="D381" s="52">
        <v>0</v>
      </c>
      <c r="E381" s="52">
        <v>0</v>
      </c>
      <c r="F381" s="52">
        <v>0</v>
      </c>
      <c r="G381" s="52"/>
      <c r="H381" s="52">
        <f t="shared" ref="H381:H399" si="12">SUM(B381:F381)</f>
        <v>1707</v>
      </c>
      <c r="I381" s="52"/>
      <c r="J381" s="52">
        <v>0</v>
      </c>
      <c r="K381" s="52">
        <v>0</v>
      </c>
      <c r="L381" s="52">
        <v>0</v>
      </c>
      <c r="M381" s="52">
        <v>0</v>
      </c>
      <c r="N381" s="52">
        <v>0</v>
      </c>
      <c r="O381" s="52">
        <v>0</v>
      </c>
      <c r="P381" s="52">
        <v>0</v>
      </c>
      <c r="Q381" s="52">
        <v>0</v>
      </c>
      <c r="R381" s="52">
        <v>1707</v>
      </c>
    </row>
    <row r="382" spans="1:20" hidden="1" x14ac:dyDescent="0.25">
      <c r="A382" s="55" t="s">
        <v>851</v>
      </c>
      <c r="B382" s="52">
        <v>2178.6999999999998</v>
      </c>
      <c r="C382" s="52">
        <v>2791.3</v>
      </c>
      <c r="D382" s="52">
        <v>0</v>
      </c>
      <c r="E382" s="52">
        <v>0</v>
      </c>
      <c r="F382" s="52">
        <v>0</v>
      </c>
      <c r="G382" s="52"/>
      <c r="H382" s="52">
        <f t="shared" si="12"/>
        <v>4970</v>
      </c>
      <c r="I382" s="52"/>
      <c r="J382" s="52">
        <v>0</v>
      </c>
      <c r="K382" s="52">
        <v>0</v>
      </c>
      <c r="L382" s="52">
        <f>883.5+127.2</f>
        <v>1010.7</v>
      </c>
      <c r="M382" s="52">
        <v>0</v>
      </c>
      <c r="N382" s="52">
        <v>0</v>
      </c>
      <c r="O382" s="52">
        <v>0</v>
      </c>
      <c r="P382" s="52">
        <v>0</v>
      </c>
      <c r="Q382" s="52"/>
      <c r="R382" s="52">
        <f>L382+H382</f>
        <v>5980.7</v>
      </c>
    </row>
    <row r="383" spans="1:20" hidden="1" x14ac:dyDescent="0.25">
      <c r="A383" s="55" t="s">
        <v>829</v>
      </c>
      <c r="B383" s="52">
        <v>497.5</v>
      </c>
      <c r="C383" s="52"/>
      <c r="D383" s="52"/>
      <c r="E383" s="52"/>
      <c r="F383" s="52"/>
      <c r="G383" s="52"/>
      <c r="H383" s="52">
        <f t="shared" si="12"/>
        <v>497.5</v>
      </c>
      <c r="I383" s="52"/>
      <c r="J383" s="52"/>
      <c r="K383" s="52"/>
      <c r="L383" s="52">
        <v>96.7</v>
      </c>
      <c r="M383" s="52"/>
      <c r="N383" s="52"/>
      <c r="O383" s="52"/>
      <c r="P383" s="52"/>
      <c r="Q383" s="52"/>
      <c r="R383" s="52">
        <f>594.2</f>
        <v>594.20000000000005</v>
      </c>
    </row>
    <row r="384" spans="1:20" hidden="1" x14ac:dyDescent="0.25">
      <c r="A384" s="55" t="s">
        <v>830</v>
      </c>
      <c r="B384" s="52">
        <v>1328.5</v>
      </c>
      <c r="C384" s="52">
        <v>558</v>
      </c>
      <c r="D384" s="52">
        <v>0</v>
      </c>
      <c r="E384" s="52">
        <v>0</v>
      </c>
      <c r="F384" s="52">
        <v>0</v>
      </c>
      <c r="G384" s="52"/>
      <c r="H384" s="52">
        <f t="shared" si="12"/>
        <v>1886.5</v>
      </c>
      <c r="I384" s="52"/>
      <c r="J384" s="52">
        <v>0</v>
      </c>
      <c r="K384" s="52">
        <v>0</v>
      </c>
      <c r="L384" s="52">
        <f>R384-P384-C384-B384</f>
        <v>442.80000000000018</v>
      </c>
      <c r="M384" s="52">
        <v>0</v>
      </c>
      <c r="N384" s="52">
        <v>0</v>
      </c>
      <c r="O384" s="52">
        <v>0</v>
      </c>
      <c r="P384" s="52">
        <v>150</v>
      </c>
      <c r="Q384" s="52">
        <v>0</v>
      </c>
      <c r="R384" s="52">
        <v>2479.3000000000002</v>
      </c>
    </row>
    <row r="385" spans="1:18" hidden="1" x14ac:dyDescent="0.25">
      <c r="A385" s="55" t="s">
        <v>831</v>
      </c>
      <c r="B385" s="52">
        <f>R385-SUM(J385:P385)-SUM(C385:F385)</f>
        <v>155.9</v>
      </c>
      <c r="C385" s="52">
        <v>0</v>
      </c>
      <c r="D385" s="52">
        <v>0</v>
      </c>
      <c r="E385" s="52">
        <v>0</v>
      </c>
      <c r="F385" s="52">
        <v>0</v>
      </c>
      <c r="G385" s="52"/>
      <c r="H385" s="52">
        <f t="shared" si="12"/>
        <v>155.9</v>
      </c>
      <c r="I385" s="52"/>
      <c r="J385" s="52">
        <v>0</v>
      </c>
      <c r="K385" s="52">
        <v>0</v>
      </c>
      <c r="L385" s="52">
        <v>0</v>
      </c>
      <c r="M385" s="52">
        <v>0</v>
      </c>
      <c r="N385" s="52">
        <v>0</v>
      </c>
      <c r="O385" s="52">
        <v>0</v>
      </c>
      <c r="P385" s="52">
        <v>0</v>
      </c>
      <c r="Q385" s="52">
        <v>0</v>
      </c>
      <c r="R385" s="52">
        <v>155.9</v>
      </c>
    </row>
    <row r="386" spans="1:18" hidden="1" x14ac:dyDescent="0.25">
      <c r="A386" s="55" t="s">
        <v>832</v>
      </c>
      <c r="B386" s="52">
        <v>9531</v>
      </c>
      <c r="C386" s="52">
        <v>0</v>
      </c>
      <c r="D386" s="52">
        <v>0</v>
      </c>
      <c r="E386" s="52">
        <v>0</v>
      </c>
      <c r="F386" s="52">
        <v>0</v>
      </c>
      <c r="G386" s="52"/>
      <c r="H386" s="52">
        <f t="shared" si="12"/>
        <v>9531</v>
      </c>
      <c r="I386" s="52"/>
      <c r="J386" s="52">
        <v>0</v>
      </c>
      <c r="K386" s="52">
        <v>0</v>
      </c>
      <c r="L386" s="52">
        <v>102</v>
      </c>
      <c r="M386" s="52">
        <v>0</v>
      </c>
      <c r="N386" s="52">
        <v>0</v>
      </c>
      <c r="O386" s="52">
        <v>0</v>
      </c>
      <c r="P386" s="52">
        <v>0</v>
      </c>
      <c r="Q386" s="52"/>
      <c r="R386" s="52">
        <v>9633</v>
      </c>
    </row>
    <row r="387" spans="1:18" hidden="1" x14ac:dyDescent="0.25">
      <c r="A387" s="55" t="s">
        <v>833</v>
      </c>
      <c r="B387" s="52">
        <f>R387-SUM(J387:P387)-SUM(C387:F387)</f>
        <v>150</v>
      </c>
      <c r="C387" s="52">
        <v>0</v>
      </c>
      <c r="D387" s="52">
        <v>0</v>
      </c>
      <c r="E387" s="52">
        <v>0</v>
      </c>
      <c r="F387" s="52">
        <v>0</v>
      </c>
      <c r="G387" s="52"/>
      <c r="H387" s="52">
        <f t="shared" si="12"/>
        <v>150</v>
      </c>
      <c r="I387" s="52"/>
      <c r="J387" s="52"/>
      <c r="K387" s="52"/>
      <c r="L387" s="52">
        <v>9000</v>
      </c>
      <c r="M387" s="52"/>
      <c r="N387" s="52"/>
      <c r="O387" s="52"/>
      <c r="P387" s="52"/>
      <c r="Q387" s="52"/>
      <c r="R387" s="52">
        <v>9150</v>
      </c>
    </row>
    <row r="388" spans="1:18" hidden="1" x14ac:dyDescent="0.25">
      <c r="A388" s="55" t="s">
        <v>834</v>
      </c>
      <c r="B388" s="52">
        <v>84790.27</v>
      </c>
      <c r="C388" s="52">
        <v>22445.7</v>
      </c>
      <c r="D388" s="52"/>
      <c r="E388" s="52"/>
      <c r="F388" s="52"/>
      <c r="G388" s="52"/>
      <c r="H388" s="52">
        <f>SUM(B388:F388)</f>
        <v>107235.97</v>
      </c>
      <c r="I388" s="52"/>
      <c r="J388" s="52"/>
      <c r="K388" s="52">
        <v>1484.2</v>
      </c>
      <c r="L388" s="52">
        <f>R388-H388-K388-P388</f>
        <v>155981.44999999998</v>
      </c>
      <c r="M388" s="52"/>
      <c r="N388" s="52"/>
      <c r="O388" s="52"/>
      <c r="P388" s="52">
        <v>3800</v>
      </c>
      <c r="Q388" s="52"/>
      <c r="R388" s="52">
        <v>268501.62</v>
      </c>
    </row>
    <row r="389" spans="1:18" hidden="1" x14ac:dyDescent="0.25">
      <c r="A389" s="55" t="s">
        <v>835</v>
      </c>
      <c r="B389" s="52">
        <v>10573.9</v>
      </c>
      <c r="C389" s="52">
        <f>R389-B389</f>
        <v>1725.8999999999996</v>
      </c>
      <c r="D389" s="52"/>
      <c r="E389" s="52"/>
      <c r="F389" s="52"/>
      <c r="G389" s="52"/>
      <c r="H389" s="52">
        <f t="shared" si="12"/>
        <v>12299.8</v>
      </c>
      <c r="I389" s="52"/>
      <c r="J389" s="52"/>
      <c r="K389" s="52"/>
      <c r="L389" s="52"/>
      <c r="M389" s="52"/>
      <c r="N389" s="52"/>
      <c r="O389" s="52"/>
      <c r="P389" s="52"/>
      <c r="Q389" s="52"/>
      <c r="R389" s="52">
        <v>12299.8</v>
      </c>
    </row>
    <row r="390" spans="1:18" hidden="1" x14ac:dyDescent="0.25">
      <c r="A390" s="55" t="s">
        <v>856</v>
      </c>
      <c r="B390" s="52">
        <v>2969.3</v>
      </c>
      <c r="C390" s="52"/>
      <c r="D390" s="52"/>
      <c r="E390" s="52"/>
      <c r="F390" s="52"/>
      <c r="G390" s="52"/>
      <c r="H390" s="52">
        <f t="shared" si="12"/>
        <v>2969.3</v>
      </c>
      <c r="I390" s="52"/>
      <c r="J390" s="52"/>
      <c r="K390" s="52"/>
      <c r="L390" s="52"/>
      <c r="M390" s="52"/>
      <c r="N390" s="52"/>
      <c r="O390" s="52"/>
      <c r="P390" s="52">
        <f>R390-H390</f>
        <v>1169.8999999999996</v>
      </c>
      <c r="Q390" s="52"/>
      <c r="R390" s="52">
        <v>4139.2</v>
      </c>
    </row>
    <row r="391" spans="1:18" hidden="1" x14ac:dyDescent="0.25">
      <c r="A391" s="56" t="s">
        <v>837</v>
      </c>
      <c r="B391" s="52">
        <f>R391-SUM(J391:P391)-SUM(C391:F391)</f>
        <v>2000</v>
      </c>
      <c r="C391" s="52"/>
      <c r="D391" s="52"/>
      <c r="E391" s="52"/>
      <c r="F391" s="52"/>
      <c r="G391" s="52"/>
      <c r="H391" s="52">
        <f t="shared" si="12"/>
        <v>2000</v>
      </c>
      <c r="I391" s="52"/>
      <c r="J391" s="52"/>
      <c r="K391" s="52"/>
      <c r="L391" s="52"/>
      <c r="M391" s="52"/>
      <c r="N391" s="52"/>
      <c r="O391" s="52"/>
      <c r="P391" s="52"/>
      <c r="Q391" s="52"/>
      <c r="R391" s="52">
        <v>2000</v>
      </c>
    </row>
    <row r="392" spans="1:18" hidden="1" x14ac:dyDescent="0.25">
      <c r="A392" s="55" t="s">
        <v>838</v>
      </c>
      <c r="B392" s="52">
        <v>36028</v>
      </c>
      <c r="C392" s="52">
        <v>21423</v>
      </c>
      <c r="D392" s="52"/>
      <c r="E392" s="52"/>
      <c r="F392" s="52"/>
      <c r="G392" s="52"/>
      <c r="H392" s="52">
        <f t="shared" si="12"/>
        <v>57451</v>
      </c>
      <c r="I392" s="52"/>
      <c r="J392" s="52"/>
      <c r="K392" s="52"/>
      <c r="L392" s="52">
        <f>R392-M392-H392</f>
        <v>27687.300000000003</v>
      </c>
      <c r="M392" s="52">
        <v>5849.5</v>
      </c>
      <c r="N392" s="52"/>
      <c r="O392" s="52"/>
      <c r="P392" s="52"/>
      <c r="Q392" s="52"/>
      <c r="R392" s="52">
        <v>90987.8</v>
      </c>
    </row>
    <row r="393" spans="1:18" hidden="1" x14ac:dyDescent="0.25">
      <c r="A393" s="55" t="s">
        <v>839</v>
      </c>
      <c r="B393" s="52">
        <v>23187.5</v>
      </c>
      <c r="C393" s="52">
        <f>2574.8+4398.3</f>
        <v>6973.1</v>
      </c>
      <c r="D393" s="52"/>
      <c r="E393" s="52"/>
      <c r="F393" s="52"/>
      <c r="G393" s="52"/>
      <c r="H393" s="52">
        <f t="shared" si="12"/>
        <v>30160.6</v>
      </c>
      <c r="I393" s="52"/>
      <c r="J393" s="52"/>
      <c r="K393" s="52"/>
      <c r="L393" s="52">
        <f>R393-H393</f>
        <v>22434.9</v>
      </c>
      <c r="M393" s="52">
        <v>0</v>
      </c>
      <c r="N393" s="52"/>
      <c r="O393" s="52"/>
      <c r="P393" s="52"/>
      <c r="Q393" s="52"/>
      <c r="R393" s="52">
        <v>52595.5</v>
      </c>
    </row>
    <row r="394" spans="1:18" hidden="1" x14ac:dyDescent="0.25">
      <c r="A394" s="56" t="s">
        <v>840</v>
      </c>
      <c r="B394" s="52">
        <f>R394-SUM(J394:P394)-SUM(C394:F394)</f>
        <v>19980.8</v>
      </c>
      <c r="C394" s="52"/>
      <c r="D394" s="52"/>
      <c r="E394" s="52"/>
      <c r="F394" s="52"/>
      <c r="G394" s="52"/>
      <c r="H394" s="52">
        <f t="shared" si="12"/>
        <v>19980.8</v>
      </c>
      <c r="I394" s="52"/>
      <c r="J394" s="52"/>
      <c r="K394" s="52"/>
      <c r="L394" s="52">
        <v>12772.8</v>
      </c>
      <c r="M394" s="52"/>
      <c r="N394" s="52"/>
      <c r="O394" s="52"/>
      <c r="P394" s="52"/>
      <c r="Q394" s="52"/>
      <c r="R394" s="52">
        <v>32753.599999999999</v>
      </c>
    </row>
    <row r="395" spans="1:18" hidden="1" x14ac:dyDescent="0.25">
      <c r="A395" s="56" t="s">
        <v>841</v>
      </c>
      <c r="B395" s="52">
        <v>36952.400000000001</v>
      </c>
      <c r="C395" s="52">
        <f>46340.1</f>
        <v>46340.1</v>
      </c>
      <c r="D395" s="52"/>
      <c r="E395" s="52"/>
      <c r="F395" s="52"/>
      <c r="G395" s="52"/>
      <c r="H395" s="52">
        <f t="shared" si="12"/>
        <v>83292.5</v>
      </c>
      <c r="I395" s="52"/>
      <c r="J395" s="52"/>
      <c r="K395" s="52">
        <v>0</v>
      </c>
      <c r="L395" s="52">
        <f>R395-H395-P395-O395</f>
        <v>10755</v>
      </c>
      <c r="M395" s="52"/>
      <c r="N395" s="52"/>
      <c r="O395" s="52">
        <v>41000</v>
      </c>
      <c r="P395" s="52">
        <f>3100+1525.5</f>
        <v>4625.5</v>
      </c>
      <c r="Q395" s="52"/>
      <c r="R395" s="57">
        <v>139673</v>
      </c>
    </row>
    <row r="396" spans="1:18" hidden="1" x14ac:dyDescent="0.25">
      <c r="A396" s="55" t="s">
        <v>842</v>
      </c>
      <c r="B396" s="52">
        <v>15794</v>
      </c>
      <c r="C396" s="52">
        <v>5911.2</v>
      </c>
      <c r="D396" s="52"/>
      <c r="E396" s="52">
        <v>1000</v>
      </c>
      <c r="F396" s="52"/>
      <c r="G396" s="52"/>
      <c r="H396" s="52">
        <f t="shared" si="12"/>
        <v>22705.200000000001</v>
      </c>
      <c r="I396" s="52"/>
      <c r="J396" s="52"/>
      <c r="K396" s="52">
        <f>R396-H396-L396</f>
        <v>5282.8999999999978</v>
      </c>
      <c r="L396" s="52">
        <v>1000</v>
      </c>
      <c r="M396" s="52"/>
      <c r="N396" s="52"/>
      <c r="O396" s="52"/>
      <c r="P396" s="52"/>
      <c r="Q396" s="52"/>
      <c r="R396" s="52">
        <v>28988.1</v>
      </c>
    </row>
    <row r="397" spans="1:18" hidden="1" x14ac:dyDescent="0.25">
      <c r="A397" s="55" t="s">
        <v>843</v>
      </c>
      <c r="B397" s="52">
        <v>4000</v>
      </c>
      <c r="C397" s="52"/>
      <c r="D397" s="52"/>
      <c r="E397" s="52"/>
      <c r="F397" s="52"/>
      <c r="G397" s="52"/>
      <c r="H397" s="52">
        <f t="shared" si="12"/>
        <v>4000</v>
      </c>
      <c r="I397" s="52"/>
      <c r="J397" s="52"/>
      <c r="K397" s="52"/>
      <c r="L397" s="52"/>
      <c r="M397" s="52"/>
      <c r="N397" s="52">
        <v>6100</v>
      </c>
      <c r="O397" s="52"/>
      <c r="P397" s="52">
        <f>11148.3-N397</f>
        <v>5048.2999999999993</v>
      </c>
      <c r="Q397" s="52"/>
      <c r="R397" s="52">
        <f>H397+SUM(J397:P397)</f>
        <v>15148.3</v>
      </c>
    </row>
    <row r="398" spans="1:18" hidden="1" x14ac:dyDescent="0.25">
      <c r="A398" s="58" t="s">
        <v>844</v>
      </c>
      <c r="B398" s="52">
        <v>7000</v>
      </c>
      <c r="C398" s="52"/>
      <c r="D398" s="52">
        <v>27000</v>
      </c>
      <c r="E398" s="52"/>
      <c r="F398" s="52"/>
      <c r="G398" s="52"/>
      <c r="H398" s="52">
        <f t="shared" si="12"/>
        <v>34000</v>
      </c>
      <c r="I398" s="52"/>
      <c r="J398" s="52"/>
      <c r="K398" s="52"/>
      <c r="L398" s="52">
        <v>14159.4</v>
      </c>
      <c r="M398" s="52"/>
      <c r="N398" s="52"/>
      <c r="O398" s="52"/>
      <c r="P398" s="52"/>
      <c r="Q398" s="52"/>
      <c r="R398" s="52">
        <f>48159.4-2000</f>
        <v>46159.4</v>
      </c>
    </row>
    <row r="399" spans="1:18" hidden="1" x14ac:dyDescent="0.25">
      <c r="A399" s="49" t="s">
        <v>848</v>
      </c>
      <c r="B399" s="52">
        <v>19108</v>
      </c>
      <c r="C399" s="52">
        <v>0</v>
      </c>
      <c r="D399" s="52"/>
      <c r="E399" s="52"/>
      <c r="F399" s="52"/>
      <c r="G399" s="52"/>
      <c r="H399" s="52">
        <f t="shared" si="12"/>
        <v>19108</v>
      </c>
      <c r="I399" s="52"/>
      <c r="J399" s="52"/>
      <c r="K399" s="52"/>
      <c r="L399" s="52">
        <f>R399-P399-M399-C399-B399</f>
        <v>6414.7999999999993</v>
      </c>
      <c r="M399" s="57">
        <v>0</v>
      </c>
      <c r="N399" s="52"/>
      <c r="O399" s="52"/>
      <c r="P399" s="52">
        <v>0</v>
      </c>
      <c r="Q399" s="52"/>
      <c r="R399" s="52">
        <v>25522.799999999999</v>
      </c>
    </row>
    <row r="400" spans="1:18" hidden="1" x14ac:dyDescent="0.25">
      <c r="A400" s="44"/>
      <c r="B400" s="53"/>
      <c r="C400" s="53"/>
      <c r="D400" s="53"/>
      <c r="E400" s="53"/>
      <c r="F400" s="53"/>
      <c r="G400" s="53"/>
      <c r="H400" s="53"/>
      <c r="I400" s="53"/>
      <c r="J400" s="53"/>
      <c r="K400" s="53"/>
      <c r="L400" s="53"/>
      <c r="M400" s="53"/>
      <c r="N400" s="53"/>
      <c r="O400" s="53"/>
      <c r="P400" s="53"/>
      <c r="Q400" s="53"/>
      <c r="R400" s="53"/>
    </row>
    <row r="401" spans="1:20" ht="15.75" hidden="1" thickBot="1" x14ac:dyDescent="0.3">
      <c r="A401" s="44" t="s">
        <v>849</v>
      </c>
      <c r="B401" s="237">
        <f t="shared" ref="B401:H401" si="13">SUM(B377:B399)</f>
        <v>371662.37</v>
      </c>
      <c r="C401" s="237">
        <f t="shared" si="13"/>
        <v>161062.30000000002</v>
      </c>
      <c r="D401" s="238">
        <f t="shared" si="13"/>
        <v>27000</v>
      </c>
      <c r="E401" s="238">
        <f t="shared" si="13"/>
        <v>1000</v>
      </c>
      <c r="F401" s="238">
        <f t="shared" si="13"/>
        <v>207.1</v>
      </c>
      <c r="G401" s="238">
        <f t="shared" si="13"/>
        <v>3770</v>
      </c>
      <c r="H401" s="238">
        <f t="shared" si="13"/>
        <v>564701.77</v>
      </c>
      <c r="I401" s="53"/>
      <c r="J401" s="238">
        <f t="shared" ref="J401:P401" si="14">SUM(J377:J399)</f>
        <v>5465.9</v>
      </c>
      <c r="K401" s="238">
        <f t="shared" si="14"/>
        <v>7489.5999999999976</v>
      </c>
      <c r="L401" s="238">
        <f t="shared" si="14"/>
        <v>289386.61099999998</v>
      </c>
      <c r="M401" s="238">
        <f t="shared" si="14"/>
        <v>11312.7</v>
      </c>
      <c r="N401" s="238">
        <f t="shared" si="14"/>
        <v>6100</v>
      </c>
      <c r="O401" s="238">
        <f t="shared" si="14"/>
        <v>54301.9</v>
      </c>
      <c r="P401" s="238">
        <f t="shared" si="14"/>
        <v>15486.3</v>
      </c>
      <c r="Q401" s="53"/>
      <c r="R401" s="239">
        <f>SUM(J401:P401)+H401</f>
        <v>954244.78099999996</v>
      </c>
    </row>
    <row r="402" spans="1:20" ht="15.75" hidden="1" thickTop="1" x14ac:dyDescent="0.25">
      <c r="A402" s="44"/>
      <c r="B402" s="53"/>
      <c r="C402" s="53"/>
      <c r="D402" s="53"/>
      <c r="E402" s="53"/>
      <c r="F402" s="53"/>
      <c r="G402" s="53"/>
      <c r="H402" s="53"/>
      <c r="I402" s="53"/>
      <c r="J402" s="53"/>
      <c r="K402" s="53"/>
      <c r="L402" s="53"/>
      <c r="M402" s="53"/>
      <c r="N402" s="53"/>
      <c r="O402" s="53"/>
      <c r="P402" s="53"/>
      <c r="Q402" s="53"/>
      <c r="R402" s="53"/>
    </row>
    <row r="403" spans="1:20" hidden="1" x14ac:dyDescent="0.25">
      <c r="A403" s="59" t="s">
        <v>850</v>
      </c>
      <c r="B403" s="59">
        <f t="shared" ref="B403:H403" si="15">+B401/$R401</f>
        <v>0.38948326194722988</v>
      </c>
      <c r="C403" s="59">
        <f t="shared" si="15"/>
        <v>0.16878509917676984</v>
      </c>
      <c r="D403" s="59">
        <f t="shared" si="15"/>
        <v>2.8294626847951292E-2</v>
      </c>
      <c r="E403" s="59">
        <f t="shared" si="15"/>
        <v>1.0479491425167146E-3</v>
      </c>
      <c r="F403" s="59">
        <f t="shared" si="15"/>
        <v>2.1703026741521158E-4</v>
      </c>
      <c r="G403" s="59">
        <f t="shared" si="15"/>
        <v>3.9507682672880141E-3</v>
      </c>
      <c r="H403" s="59">
        <f t="shared" si="15"/>
        <v>0.59177873564917094</v>
      </c>
      <c r="I403" s="59"/>
      <c r="J403" s="59">
        <f t="shared" ref="J403:P403" si="16">+J401/$R401</f>
        <v>5.7279852180821093E-3</v>
      </c>
      <c r="K403" s="59">
        <f t="shared" si="16"/>
        <v>7.8487198977931823E-3</v>
      </c>
      <c r="L403" s="59">
        <f t="shared" si="16"/>
        <v>0.30326245085326803</v>
      </c>
      <c r="M403" s="59">
        <f t="shared" si="16"/>
        <v>1.1855134264548838E-2</v>
      </c>
      <c r="N403" s="59">
        <f t="shared" si="16"/>
        <v>6.3924897693519583E-3</v>
      </c>
      <c r="O403" s="59">
        <f t="shared" si="16"/>
        <v>5.690562954202838E-2</v>
      </c>
      <c r="P403" s="59">
        <f t="shared" si="16"/>
        <v>1.6228854805756594E-2</v>
      </c>
      <c r="Q403" s="59"/>
      <c r="R403" s="59">
        <f>+R401/$R401</f>
        <v>1</v>
      </c>
    </row>
    <row r="404" spans="1:20" hidden="1" x14ac:dyDescent="0.25">
      <c r="A404" s="60"/>
      <c r="B404" s="61"/>
      <c r="C404" s="62"/>
      <c r="D404" s="62"/>
      <c r="E404" s="62"/>
      <c r="F404" s="62"/>
      <c r="G404" s="62"/>
      <c r="H404" s="63"/>
      <c r="I404" s="59"/>
      <c r="J404" s="62"/>
      <c r="K404" s="62"/>
      <c r="L404" s="62"/>
      <c r="M404" s="62"/>
      <c r="N404" s="62"/>
      <c r="O404" s="62"/>
      <c r="P404" s="62"/>
      <c r="Q404" s="59"/>
      <c r="R404" s="44"/>
    </row>
    <row r="405" spans="1:20" ht="25.5" customHeight="1" x14ac:dyDescent="0.25">
      <c r="A405" s="2557" t="s">
        <v>852</v>
      </c>
      <c r="B405" s="2557"/>
      <c r="C405" s="2557"/>
      <c r="D405" s="2557"/>
      <c r="E405" s="2557"/>
      <c r="F405" s="2557"/>
      <c r="G405" s="2557"/>
      <c r="H405" s="2557"/>
      <c r="I405" s="2557"/>
      <c r="J405" s="2557"/>
      <c r="K405" s="2557"/>
      <c r="L405" s="2557"/>
      <c r="M405" s="2557"/>
      <c r="N405" s="2557"/>
      <c r="O405" s="2557"/>
      <c r="P405" s="2557"/>
      <c r="Q405" s="2557"/>
      <c r="R405" s="2557"/>
      <c r="S405" s="2557"/>
      <c r="T405" s="2557"/>
    </row>
    <row r="406" spans="1:20" x14ac:dyDescent="0.25">
      <c r="A406" s="794"/>
      <c r="B406" s="794"/>
      <c r="C406" s="794"/>
      <c r="D406" s="794"/>
      <c r="E406" s="794"/>
      <c r="F406" s="794"/>
      <c r="G406" s="794"/>
      <c r="H406" s="794"/>
      <c r="I406" s="794"/>
      <c r="J406" s="794"/>
      <c r="K406" s="794"/>
      <c r="L406" s="794"/>
      <c r="M406" s="794"/>
      <c r="N406" s="794"/>
      <c r="O406" s="794"/>
      <c r="P406" s="794"/>
      <c r="Q406" s="794"/>
      <c r="R406" s="794"/>
    </row>
    <row r="407" spans="1:20" x14ac:dyDescent="0.25">
      <c r="A407" s="1786"/>
      <c r="B407" s="1786"/>
      <c r="C407" s="1786"/>
      <c r="D407" s="1786"/>
      <c r="E407" s="1786"/>
      <c r="F407" s="1786"/>
      <c r="G407" s="1786"/>
      <c r="H407" s="1786"/>
      <c r="I407" s="1786"/>
      <c r="J407" s="1786"/>
      <c r="K407" s="1786"/>
      <c r="L407" s="1786"/>
      <c r="M407" s="1786"/>
      <c r="N407" s="1786"/>
      <c r="O407" s="1786"/>
      <c r="P407" s="1786"/>
      <c r="Q407" s="1786"/>
      <c r="R407" s="1786"/>
    </row>
  </sheetData>
  <mergeCells count="27">
    <mergeCell ref="A1:T2"/>
    <mergeCell ref="B4:J4"/>
    <mergeCell ref="L4:R4"/>
    <mergeCell ref="A405:T405"/>
    <mergeCell ref="B70:J70"/>
    <mergeCell ref="L70:R70"/>
    <mergeCell ref="A290:R290"/>
    <mergeCell ref="B100:J100"/>
    <mergeCell ref="L100:R100"/>
    <mergeCell ref="B131:J131"/>
    <mergeCell ref="L131:R131"/>
    <mergeCell ref="A33:T34"/>
    <mergeCell ref="B36:J36"/>
    <mergeCell ref="L36:R36"/>
    <mergeCell ref="A369:R370"/>
    <mergeCell ref="A367:H367"/>
    <mergeCell ref="A67:T68"/>
    <mergeCell ref="A253:R253"/>
    <mergeCell ref="A330:R331"/>
    <mergeCell ref="A254:R255"/>
    <mergeCell ref="B257:H257"/>
    <mergeCell ref="J257:P257"/>
    <mergeCell ref="A292:R293"/>
    <mergeCell ref="A328:R328"/>
    <mergeCell ref="A329:R329"/>
    <mergeCell ref="B192:J192"/>
    <mergeCell ref="L192:R192"/>
  </mergeCells>
  <printOptions horizontalCentered="1"/>
  <pageMargins left="0.25" right="0.25" top="0.75" bottom="0.25" header="0.3" footer="0.3"/>
  <pageSetup firstPageNumber="28" orientation="landscape" useFirstPageNumber="1" r:id="rId1"/>
  <headerFooter>
    <oddHeader>&amp;L&amp;8Semi-Annual Child Welfare Report&amp;C&amp;"-,Bold"&amp;14Arizona Department of Child Safety&amp;R&amp;8&amp;K000000July 01, 2020 through December 31, 2020</oddHeader>
    <oddFooter>&amp;CPage &amp;P</oddFooter>
  </headerFooter>
  <ignoredErrors>
    <ignoredError sqref="H303"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V46"/>
  <sheetViews>
    <sheetView showGridLines="0" zoomScaleNormal="100" zoomScaleSheetLayoutView="85" workbookViewId="0"/>
  </sheetViews>
  <sheetFormatPr defaultColWidth="9.140625" defaultRowHeight="15" x14ac:dyDescent="0.25"/>
  <cols>
    <col min="1" max="1" width="16.42578125" style="197" customWidth="1"/>
    <col min="2" max="8" width="9.28515625" style="197" hidden="1" customWidth="1"/>
    <col min="9" max="9" width="9.28515625" style="1301" hidden="1" customWidth="1"/>
    <col min="10" max="10" width="9.28515625" style="197" customWidth="1"/>
    <col min="11" max="16" width="9.28515625" style="1301" customWidth="1"/>
    <col min="17" max="17" width="10.140625" style="1301" customWidth="1"/>
    <col min="18" max="16384" width="9.140625" style="197"/>
  </cols>
  <sheetData>
    <row r="1" spans="1:22" ht="6" customHeight="1" x14ac:dyDescent="0.25">
      <c r="A1" s="1301"/>
      <c r="B1" s="1301"/>
      <c r="C1" s="1301"/>
      <c r="D1" s="1301"/>
      <c r="E1" s="1301"/>
      <c r="F1" s="1301"/>
      <c r="G1" s="1301"/>
      <c r="H1" s="1301"/>
      <c r="J1" s="1301"/>
      <c r="R1" s="1301"/>
      <c r="S1" s="1301"/>
      <c r="T1" s="1301"/>
      <c r="U1" s="1301"/>
      <c r="V1" s="1301"/>
    </row>
    <row r="2" spans="1:22" ht="21" customHeight="1" x14ac:dyDescent="0.35">
      <c r="A2" s="2575" t="s">
        <v>861</v>
      </c>
      <c r="B2" s="2576"/>
      <c r="C2" s="2576"/>
      <c r="D2" s="2576"/>
      <c r="E2" s="2576"/>
      <c r="F2" s="2576"/>
      <c r="G2" s="2576"/>
      <c r="H2" s="2576"/>
      <c r="I2" s="2576"/>
      <c r="J2" s="2576"/>
      <c r="K2" s="2576"/>
      <c r="L2" s="2576"/>
      <c r="M2" s="2576"/>
      <c r="N2" s="2576"/>
      <c r="O2" s="2576"/>
      <c r="P2" s="2576"/>
      <c r="Q2" s="2576"/>
      <c r="R2" s="1301"/>
      <c r="S2" s="1301"/>
      <c r="T2" s="1301"/>
      <c r="U2" s="1301"/>
      <c r="V2" s="1301"/>
    </row>
    <row r="3" spans="1:22" ht="15.75" thickBot="1" x14ac:dyDescent="0.3">
      <c r="A3" s="2567" t="s">
        <v>862</v>
      </c>
      <c r="B3" s="2483"/>
      <c r="C3" s="2483"/>
      <c r="D3" s="2483"/>
      <c r="E3" s="2483"/>
      <c r="F3" s="2483"/>
      <c r="G3" s="2483"/>
      <c r="H3" s="2483"/>
      <c r="I3" s="2483"/>
      <c r="J3" s="2483"/>
      <c r="K3" s="2483"/>
      <c r="L3" s="2483"/>
      <c r="M3" s="2483"/>
      <c r="N3" s="2483"/>
      <c r="O3" s="2483"/>
      <c r="P3" s="2483"/>
      <c r="Q3" s="2483"/>
      <c r="R3" s="1301"/>
      <c r="S3" s="1301"/>
      <c r="T3" s="1301"/>
      <c r="U3" s="1301"/>
      <c r="V3" s="1301"/>
    </row>
    <row r="4" spans="1:22" ht="30.95" customHeight="1" thickBot="1" x14ac:dyDescent="0.3">
      <c r="A4" s="1934"/>
      <c r="B4" s="2562" t="s">
        <v>863</v>
      </c>
      <c r="C4" s="2563"/>
      <c r="D4" s="2563"/>
      <c r="E4" s="2563"/>
      <c r="F4" s="2563"/>
      <c r="G4" s="2563"/>
      <c r="H4" s="2563"/>
      <c r="I4" s="2563"/>
      <c r="J4" s="2563"/>
      <c r="K4" s="2563"/>
      <c r="L4" s="2563"/>
      <c r="M4" s="2563"/>
      <c r="N4" s="2563"/>
      <c r="O4" s="2563"/>
      <c r="P4" s="2563"/>
      <c r="Q4" s="2564"/>
      <c r="R4" s="1301"/>
      <c r="S4" s="1301"/>
      <c r="T4" s="1301"/>
      <c r="U4" s="1301"/>
      <c r="V4" s="1301"/>
    </row>
    <row r="5" spans="1:22" ht="34.5" customHeight="1" thickBot="1" x14ac:dyDescent="0.3">
      <c r="A5" s="1935"/>
      <c r="B5" s="1764" t="s">
        <v>864</v>
      </c>
      <c r="C5" s="1577" t="s">
        <v>865</v>
      </c>
      <c r="D5" s="1764" t="s">
        <v>866</v>
      </c>
      <c r="E5" s="234" t="s">
        <v>219</v>
      </c>
      <c r="F5" s="234" t="s">
        <v>867</v>
      </c>
      <c r="G5" s="1577" t="s">
        <v>221</v>
      </c>
      <c r="H5" s="1194" t="s">
        <v>222</v>
      </c>
      <c r="I5" s="1923" t="s">
        <v>223</v>
      </c>
      <c r="J5" s="1194" t="s">
        <v>224</v>
      </c>
      <c r="K5" s="1195" t="s">
        <v>225</v>
      </c>
      <c r="L5" s="1195" t="s">
        <v>868</v>
      </c>
      <c r="M5" s="1195" t="s">
        <v>226</v>
      </c>
      <c r="N5" s="1195" t="s">
        <v>869</v>
      </c>
      <c r="O5" s="1195" t="s">
        <v>870</v>
      </c>
      <c r="P5" s="1195" t="s">
        <v>1039</v>
      </c>
      <c r="Q5" s="1815" t="s">
        <v>1042</v>
      </c>
      <c r="R5" s="1301"/>
      <c r="S5" s="1301"/>
      <c r="T5" s="1301"/>
      <c r="U5" s="1301"/>
      <c r="V5" s="1301"/>
    </row>
    <row r="6" spans="1:22" ht="38.25" customHeight="1" x14ac:dyDescent="0.25">
      <c r="A6" s="1936" t="s">
        <v>871</v>
      </c>
      <c r="B6" s="586">
        <v>334</v>
      </c>
      <c r="C6" s="1578">
        <v>347</v>
      </c>
      <c r="D6" s="586">
        <v>374</v>
      </c>
      <c r="E6" s="582">
        <v>331</v>
      </c>
      <c r="F6" s="582" t="s">
        <v>872</v>
      </c>
      <c r="G6" s="1797" t="s">
        <v>873</v>
      </c>
      <c r="H6" s="1913">
        <v>198</v>
      </c>
      <c r="I6" s="1969" t="s">
        <v>874</v>
      </c>
      <c r="J6" s="1913" t="s">
        <v>875</v>
      </c>
      <c r="K6" s="1518">
        <v>163</v>
      </c>
      <c r="L6" s="1518" t="s">
        <v>876</v>
      </c>
      <c r="M6" s="1518">
        <v>116</v>
      </c>
      <c r="N6" s="1912">
        <v>78</v>
      </c>
      <c r="O6" s="1912" t="s">
        <v>996</v>
      </c>
      <c r="P6" s="1912">
        <v>261</v>
      </c>
      <c r="Q6" s="1955"/>
      <c r="R6" s="1301"/>
      <c r="S6" s="1301"/>
      <c r="T6" s="1301"/>
      <c r="U6" s="1301"/>
      <c r="V6" s="1301"/>
    </row>
    <row r="7" spans="1:22" ht="38.25" customHeight="1" x14ac:dyDescent="0.25">
      <c r="A7" s="587" t="s">
        <v>877</v>
      </c>
      <c r="B7" s="588">
        <v>236</v>
      </c>
      <c r="C7" s="1579">
        <v>261</v>
      </c>
      <c r="D7" s="588">
        <v>316</v>
      </c>
      <c r="E7" s="584">
        <v>288</v>
      </c>
      <c r="F7" s="584" t="s">
        <v>878</v>
      </c>
      <c r="G7" s="1798">
        <v>213</v>
      </c>
      <c r="H7" s="1914">
        <v>337</v>
      </c>
      <c r="I7" s="1970" t="s">
        <v>879</v>
      </c>
      <c r="J7" s="1914" t="s">
        <v>880</v>
      </c>
      <c r="K7" s="1519">
        <v>184</v>
      </c>
      <c r="L7" s="1519" t="s">
        <v>881</v>
      </c>
      <c r="M7" s="1519">
        <v>319</v>
      </c>
      <c r="N7" s="1805">
        <v>391</v>
      </c>
      <c r="O7" s="1805">
        <v>416</v>
      </c>
      <c r="P7" s="1805">
        <v>295</v>
      </c>
      <c r="Q7" s="1956"/>
      <c r="R7" s="1301"/>
      <c r="S7" s="1301"/>
      <c r="T7" s="1301"/>
      <c r="U7" s="1301"/>
      <c r="V7" s="1301"/>
    </row>
    <row r="8" spans="1:22" ht="63.75" x14ac:dyDescent="0.25">
      <c r="A8" s="587" t="s">
        <v>882</v>
      </c>
      <c r="B8" s="588">
        <v>220</v>
      </c>
      <c r="C8" s="1579">
        <v>229</v>
      </c>
      <c r="D8" s="588">
        <v>342</v>
      </c>
      <c r="E8" s="584">
        <v>340</v>
      </c>
      <c r="F8" s="584" t="s">
        <v>883</v>
      </c>
      <c r="G8" s="1798">
        <v>77</v>
      </c>
      <c r="H8" s="1914">
        <v>194</v>
      </c>
      <c r="I8" s="1970" t="s">
        <v>884</v>
      </c>
      <c r="J8" s="1914" t="s">
        <v>885</v>
      </c>
      <c r="K8" s="1519">
        <v>111</v>
      </c>
      <c r="L8" s="1519" t="s">
        <v>885</v>
      </c>
      <c r="M8" s="1519">
        <v>201</v>
      </c>
      <c r="N8" s="1805">
        <v>281</v>
      </c>
      <c r="O8" s="1805">
        <v>228</v>
      </c>
      <c r="P8" s="1805">
        <v>250</v>
      </c>
      <c r="Q8" s="1956"/>
      <c r="R8" s="1301"/>
      <c r="S8" s="1301"/>
      <c r="T8" s="1301"/>
      <c r="U8" s="1301"/>
      <c r="V8" s="1301"/>
    </row>
    <row r="9" spans="1:22" ht="38.25" customHeight="1" x14ac:dyDescent="0.25">
      <c r="A9" s="587" t="s">
        <v>886</v>
      </c>
      <c r="B9" s="588">
        <v>3</v>
      </c>
      <c r="C9" s="1579">
        <v>5</v>
      </c>
      <c r="D9" s="588">
        <v>17</v>
      </c>
      <c r="E9" s="584">
        <v>4</v>
      </c>
      <c r="F9" s="584" t="s">
        <v>887</v>
      </c>
      <c r="G9" s="1798">
        <v>1</v>
      </c>
      <c r="H9" s="1914">
        <v>31</v>
      </c>
      <c r="I9" s="1970" t="s">
        <v>888</v>
      </c>
      <c r="J9" s="1914" t="s">
        <v>889</v>
      </c>
      <c r="K9" s="1519">
        <v>91</v>
      </c>
      <c r="L9" s="1519" t="s">
        <v>890</v>
      </c>
      <c r="M9" s="1519">
        <v>156</v>
      </c>
      <c r="N9" s="1805">
        <v>74</v>
      </c>
      <c r="O9" s="1972" t="s">
        <v>997</v>
      </c>
      <c r="P9" s="1805">
        <v>111</v>
      </c>
      <c r="Q9" s="1957"/>
      <c r="R9" s="1301"/>
      <c r="S9" s="1301"/>
      <c r="T9" s="1301"/>
      <c r="U9" s="1301"/>
      <c r="V9" s="1301"/>
    </row>
    <row r="10" spans="1:22" ht="38.25" customHeight="1" thickBot="1" x14ac:dyDescent="0.3">
      <c r="A10" s="589" t="s">
        <v>891</v>
      </c>
      <c r="B10" s="1192">
        <v>347</v>
      </c>
      <c r="C10" s="1580">
        <v>374</v>
      </c>
      <c r="D10" s="1192">
        <v>331</v>
      </c>
      <c r="E10" s="1193">
        <v>275</v>
      </c>
      <c r="F10" s="1193" t="s">
        <v>892</v>
      </c>
      <c r="G10" s="1799" t="s">
        <v>893</v>
      </c>
      <c r="H10" s="1915">
        <v>341</v>
      </c>
      <c r="I10" s="1971" t="s">
        <v>875</v>
      </c>
      <c r="J10" s="1915" t="s">
        <v>894</v>
      </c>
      <c r="K10" s="1581">
        <v>145</v>
      </c>
      <c r="L10" s="1581" t="s">
        <v>895</v>
      </c>
      <c r="M10" s="1581">
        <v>78</v>
      </c>
      <c r="N10" s="1806">
        <v>114</v>
      </c>
      <c r="O10" s="1973">
        <v>261</v>
      </c>
      <c r="P10" s="1806">
        <v>195</v>
      </c>
      <c r="Q10" s="1958"/>
      <c r="R10" s="1301"/>
      <c r="S10" s="1301"/>
      <c r="T10" s="1301"/>
      <c r="U10" s="1301"/>
      <c r="V10" s="1301"/>
    </row>
    <row r="11" spans="1:22" ht="42.75" customHeight="1" x14ac:dyDescent="0.25">
      <c r="A11" s="2577" t="s">
        <v>896</v>
      </c>
      <c r="B11" s="2577"/>
      <c r="C11" s="2577"/>
      <c r="D11" s="2577"/>
      <c r="E11" s="2577"/>
      <c r="F11" s="2577"/>
      <c r="G11" s="2577"/>
      <c r="H11" s="2577"/>
      <c r="I11" s="2577"/>
      <c r="J11" s="2577"/>
      <c r="K11" s="2577"/>
      <c r="L11" s="2577"/>
      <c r="M11" s="2577"/>
      <c r="N11" s="2577"/>
      <c r="O11" s="2577"/>
      <c r="P11" s="2577"/>
      <c r="Q11" s="2577"/>
      <c r="R11" s="1301"/>
      <c r="S11" s="1301"/>
      <c r="T11" s="1301"/>
      <c r="U11" s="1301"/>
      <c r="V11" s="1301"/>
    </row>
    <row r="12" spans="1:22" ht="15.75" thickBot="1" x14ac:dyDescent="0.3">
      <c r="A12" s="2567" t="s">
        <v>897</v>
      </c>
      <c r="B12" s="2483"/>
      <c r="C12" s="2483"/>
      <c r="D12" s="2483"/>
      <c r="E12" s="2483"/>
      <c r="F12" s="2483"/>
      <c r="G12" s="2483"/>
      <c r="H12" s="2483"/>
      <c r="I12" s="2483"/>
      <c r="J12" s="2483"/>
      <c r="K12" s="2483"/>
      <c r="L12" s="2483"/>
      <c r="M12" s="2483"/>
      <c r="N12" s="2483"/>
      <c r="O12" s="2483"/>
      <c r="P12" s="2483"/>
      <c r="Q12" s="2483"/>
      <c r="R12" s="1301"/>
      <c r="S12" s="1301"/>
      <c r="T12" s="1301"/>
      <c r="U12" s="1301"/>
      <c r="V12" s="1301"/>
    </row>
    <row r="13" spans="1:22" ht="30.95" customHeight="1" thickBot="1" x14ac:dyDescent="0.3">
      <c r="A13" s="1934"/>
      <c r="B13" s="2562" t="s">
        <v>898</v>
      </c>
      <c r="C13" s="2563"/>
      <c r="D13" s="2563"/>
      <c r="E13" s="2563"/>
      <c r="F13" s="2563"/>
      <c r="G13" s="2563"/>
      <c r="H13" s="2563"/>
      <c r="I13" s="2563"/>
      <c r="J13" s="2563"/>
      <c r="K13" s="2563"/>
      <c r="L13" s="2563"/>
      <c r="M13" s="2563"/>
      <c r="N13" s="2563"/>
      <c r="O13" s="2563"/>
      <c r="P13" s="2563"/>
      <c r="Q13" s="2564"/>
      <c r="R13" s="1301"/>
      <c r="S13" s="1301"/>
      <c r="T13" s="1301"/>
      <c r="U13" s="1301"/>
      <c r="V13" s="1301"/>
    </row>
    <row r="14" spans="1:22" ht="38.25" customHeight="1" thickBot="1" x14ac:dyDescent="0.3">
      <c r="A14" s="1935"/>
      <c r="B14" s="1194" t="s">
        <v>864</v>
      </c>
      <c r="C14" s="1195" t="s">
        <v>865</v>
      </c>
      <c r="D14" s="1195" t="s">
        <v>866</v>
      </c>
      <c r="E14" s="1195" t="s">
        <v>219</v>
      </c>
      <c r="F14" s="1195" t="s">
        <v>220</v>
      </c>
      <c r="G14" s="1195" t="s">
        <v>221</v>
      </c>
      <c r="H14" s="1195" t="s">
        <v>222</v>
      </c>
      <c r="I14" s="1195" t="s">
        <v>223</v>
      </c>
      <c r="J14" s="234" t="s">
        <v>224</v>
      </c>
      <c r="K14" s="234" t="s">
        <v>225</v>
      </c>
      <c r="L14" s="234" t="s">
        <v>868</v>
      </c>
      <c r="M14" s="234" t="s">
        <v>226</v>
      </c>
      <c r="N14" s="234" t="s">
        <v>869</v>
      </c>
      <c r="O14" s="234" t="s">
        <v>870</v>
      </c>
      <c r="P14" s="234" t="s">
        <v>1039</v>
      </c>
      <c r="Q14" s="1992" t="s">
        <v>1042</v>
      </c>
      <c r="R14" s="1301"/>
      <c r="S14" s="1301"/>
      <c r="T14" s="1301"/>
      <c r="U14" s="1301"/>
      <c r="V14" s="1301"/>
    </row>
    <row r="15" spans="1:22" ht="28.7" customHeight="1" x14ac:dyDescent="0.25">
      <c r="A15" s="1816" t="s">
        <v>899</v>
      </c>
      <c r="B15" s="586" t="s">
        <v>730</v>
      </c>
      <c r="C15" s="582" t="s">
        <v>730</v>
      </c>
      <c r="D15" s="582" t="s">
        <v>730</v>
      </c>
      <c r="E15" s="582">
        <v>51</v>
      </c>
      <c r="F15" s="582">
        <v>57</v>
      </c>
      <c r="G15" s="582">
        <v>58.3</v>
      </c>
      <c r="H15" s="582">
        <v>61</v>
      </c>
      <c r="I15" s="1578">
        <v>60</v>
      </c>
      <c r="J15" s="1913" t="s">
        <v>900</v>
      </c>
      <c r="K15" s="1518">
        <v>59</v>
      </c>
      <c r="L15" s="1518" t="s">
        <v>901</v>
      </c>
      <c r="M15" s="1518">
        <v>57</v>
      </c>
      <c r="N15" s="1518">
        <v>62</v>
      </c>
      <c r="O15" s="1518" t="s">
        <v>998</v>
      </c>
      <c r="P15" s="1518">
        <v>58</v>
      </c>
      <c r="Q15" s="1959"/>
      <c r="R15" s="1301"/>
      <c r="S15" s="1301"/>
      <c r="T15" s="1301"/>
      <c r="U15" s="1301"/>
      <c r="V15" s="1301"/>
    </row>
    <row r="16" spans="1:22" ht="28.7" customHeight="1" x14ac:dyDescent="0.25">
      <c r="A16" s="587" t="s">
        <v>902</v>
      </c>
      <c r="B16" s="588" t="s">
        <v>730</v>
      </c>
      <c r="C16" s="584" t="s">
        <v>903</v>
      </c>
      <c r="D16" s="584" t="s">
        <v>730</v>
      </c>
      <c r="E16" s="584">
        <v>78</v>
      </c>
      <c r="F16" s="584">
        <v>89</v>
      </c>
      <c r="G16" s="584">
        <v>90.6</v>
      </c>
      <c r="H16" s="584">
        <v>91</v>
      </c>
      <c r="I16" s="1579">
        <v>90</v>
      </c>
      <c r="J16" s="1914" t="s">
        <v>904</v>
      </c>
      <c r="K16" s="1519">
        <v>88</v>
      </c>
      <c r="L16" s="1519" t="s">
        <v>889</v>
      </c>
      <c r="M16" s="1519">
        <v>85</v>
      </c>
      <c r="N16" s="1519">
        <v>87</v>
      </c>
      <c r="O16" s="1519" t="s">
        <v>999</v>
      </c>
      <c r="P16" s="1519">
        <v>81</v>
      </c>
      <c r="Q16" s="1960"/>
      <c r="R16" s="1301"/>
      <c r="S16" s="1301"/>
      <c r="T16" s="1301"/>
      <c r="U16" s="1301"/>
      <c r="V16" s="1301"/>
    </row>
    <row r="17" spans="1:17" ht="28.7" customHeight="1" thickBot="1" x14ac:dyDescent="0.3">
      <c r="A17" s="589" t="s">
        <v>905</v>
      </c>
      <c r="B17" s="590">
        <v>4.62</v>
      </c>
      <c r="C17" s="585">
        <v>4.38</v>
      </c>
      <c r="D17" s="585">
        <v>4.26</v>
      </c>
      <c r="E17" s="585" t="s">
        <v>906</v>
      </c>
      <c r="F17" s="585" t="s">
        <v>907</v>
      </c>
      <c r="G17" s="585" t="s">
        <v>908</v>
      </c>
      <c r="H17" s="585" t="s">
        <v>909</v>
      </c>
      <c r="I17" s="1974">
        <v>3.43</v>
      </c>
      <c r="J17" s="1975" t="s">
        <v>910</v>
      </c>
      <c r="K17" s="1520">
        <v>3.3</v>
      </c>
      <c r="L17" s="1520" t="s">
        <v>911</v>
      </c>
      <c r="M17" s="1520">
        <v>3.34</v>
      </c>
      <c r="N17" s="1520">
        <v>3.33</v>
      </c>
      <c r="O17" s="1520" t="s">
        <v>1000</v>
      </c>
      <c r="P17" s="1520">
        <v>3.25</v>
      </c>
      <c r="Q17" s="1961"/>
    </row>
    <row r="18" spans="1:17" ht="11.25" customHeight="1" x14ac:dyDescent="0.25">
      <c r="A18" s="2568" t="s">
        <v>912</v>
      </c>
      <c r="B18" s="2568"/>
      <c r="C18" s="2568"/>
      <c r="D18" s="2568"/>
      <c r="E18" s="2568"/>
      <c r="F18" s="2568"/>
      <c r="G18" s="2568"/>
      <c r="H18" s="2568"/>
      <c r="I18" s="2568"/>
      <c r="J18" s="2568"/>
      <c r="K18" s="2568"/>
      <c r="L18" s="2568"/>
      <c r="M18" s="2568"/>
      <c r="N18" s="2568"/>
      <c r="O18" s="2568"/>
      <c r="P18" s="2568"/>
      <c r="Q18" s="2568"/>
    </row>
    <row r="19" spans="1:17" ht="11.25" customHeight="1" x14ac:dyDescent="0.25">
      <c r="A19" s="2569"/>
      <c r="B19" s="2569"/>
      <c r="C19" s="2569"/>
      <c r="D19" s="2569"/>
      <c r="E19" s="2569"/>
      <c r="F19" s="2569"/>
      <c r="G19" s="2569"/>
      <c r="H19" s="2569"/>
      <c r="I19" s="2569"/>
      <c r="J19" s="2569"/>
      <c r="K19" s="2569"/>
      <c r="L19" s="2569"/>
      <c r="M19" s="2569"/>
      <c r="N19" s="2569"/>
      <c r="O19" s="2569"/>
      <c r="P19" s="2569"/>
      <c r="Q19" s="2569"/>
    </row>
    <row r="20" spans="1:17" ht="11.25" customHeight="1" x14ac:dyDescent="0.25">
      <c r="A20" s="2569"/>
      <c r="B20" s="2569"/>
      <c r="C20" s="2569"/>
      <c r="D20" s="2569"/>
      <c r="E20" s="2569"/>
      <c r="F20" s="2569"/>
      <c r="G20" s="2569"/>
      <c r="H20" s="2569"/>
      <c r="I20" s="2569"/>
      <c r="J20" s="2569"/>
      <c r="K20" s="2569"/>
      <c r="L20" s="2569"/>
      <c r="M20" s="2569"/>
      <c r="N20" s="2569"/>
      <c r="O20" s="2569"/>
      <c r="P20" s="2569"/>
      <c r="Q20" s="2569"/>
    </row>
    <row r="21" spans="1:17" ht="15" customHeight="1" x14ac:dyDescent="0.25">
      <c r="A21" s="2569"/>
      <c r="B21" s="2569"/>
      <c r="C21" s="2569"/>
      <c r="D21" s="2569"/>
      <c r="E21" s="2569"/>
      <c r="F21" s="2569"/>
      <c r="G21" s="2569"/>
      <c r="H21" s="2569"/>
      <c r="I21" s="2569"/>
      <c r="J21" s="2569"/>
      <c r="K21" s="2569"/>
      <c r="L21" s="2569"/>
      <c r="M21" s="2569"/>
      <c r="N21" s="2569"/>
      <c r="O21" s="2569"/>
      <c r="P21" s="2569"/>
      <c r="Q21" s="2569"/>
    </row>
    <row r="23" spans="1:17" ht="15.75" thickBot="1" x14ac:dyDescent="0.3">
      <c r="A23" s="2567" t="s">
        <v>1064</v>
      </c>
      <c r="B23" s="2483"/>
      <c r="C23" s="2483"/>
      <c r="D23" s="2483"/>
      <c r="E23" s="2483"/>
      <c r="F23" s="2483"/>
      <c r="G23" s="2483"/>
      <c r="H23" s="2483"/>
      <c r="I23" s="2483"/>
      <c r="J23" s="2483"/>
      <c r="K23" s="2483"/>
      <c r="L23" s="2483"/>
      <c r="M23" s="2483"/>
      <c r="N23" s="2483"/>
      <c r="O23" s="2483"/>
      <c r="P23" s="2483"/>
      <c r="Q23" s="2483"/>
    </row>
    <row r="24" spans="1:17" ht="30.95" customHeight="1" thickBot="1" x14ac:dyDescent="0.3">
      <c r="A24" s="1801"/>
      <c r="B24" s="2562" t="s">
        <v>913</v>
      </c>
      <c r="C24" s="2563"/>
      <c r="D24" s="2563"/>
      <c r="E24" s="2563"/>
      <c r="F24" s="2563"/>
      <c r="G24" s="2563"/>
      <c r="H24" s="2563"/>
      <c r="I24" s="2563"/>
      <c r="J24" s="2563"/>
      <c r="K24" s="2563"/>
      <c r="L24" s="2563"/>
      <c r="M24" s="2563"/>
      <c r="N24" s="2563"/>
      <c r="O24" s="2563"/>
      <c r="P24" s="2563"/>
      <c r="Q24" s="2564"/>
    </row>
    <row r="25" spans="1:17" ht="39" customHeight="1" thickBot="1" x14ac:dyDescent="0.3">
      <c r="A25" s="1800"/>
      <c r="B25" s="1789" t="s">
        <v>864</v>
      </c>
      <c r="C25" s="1790" t="s">
        <v>865</v>
      </c>
      <c r="D25" s="1789" t="s">
        <v>866</v>
      </c>
      <c r="E25" s="1790" t="s">
        <v>219</v>
      </c>
      <c r="F25" s="1789" t="s">
        <v>220</v>
      </c>
      <c r="G25" s="1790" t="s">
        <v>221</v>
      </c>
      <c r="H25" s="748" t="s">
        <v>222</v>
      </c>
      <c r="I25" s="1790" t="s">
        <v>223</v>
      </c>
      <c r="J25" s="748" t="s">
        <v>224</v>
      </c>
      <c r="K25" s="1790" t="s">
        <v>225</v>
      </c>
      <c r="L25" s="748" t="s">
        <v>868</v>
      </c>
      <c r="M25" s="1790" t="s">
        <v>226</v>
      </c>
      <c r="N25" s="234" t="s">
        <v>869</v>
      </c>
      <c r="O25" s="1946" t="s">
        <v>870</v>
      </c>
      <c r="P25" s="1195" t="s">
        <v>1039</v>
      </c>
      <c r="Q25" s="1815" t="s">
        <v>1042</v>
      </c>
    </row>
    <row r="26" spans="1:17" ht="40.5" customHeight="1" thickBot="1" x14ac:dyDescent="0.3">
      <c r="A26" s="583" t="s">
        <v>914</v>
      </c>
      <c r="B26" s="2573">
        <v>2.2999999999999998</v>
      </c>
      <c r="C26" s="2574"/>
      <c r="D26" s="2573">
        <v>2.2999999999999998</v>
      </c>
      <c r="E26" s="2574"/>
      <c r="F26" s="2571">
        <v>0.69</v>
      </c>
      <c r="G26" s="2572"/>
      <c r="H26" s="2571">
        <v>0.71</v>
      </c>
      <c r="I26" s="2572"/>
      <c r="J26" s="2571">
        <v>0.68</v>
      </c>
      <c r="K26" s="2572"/>
      <c r="L26" s="2571">
        <v>0.69</v>
      </c>
      <c r="M26" s="2572"/>
      <c r="N26" s="2571">
        <v>0.73</v>
      </c>
      <c r="O26" s="2572"/>
      <c r="P26" s="2565"/>
      <c r="Q26" s="2566"/>
    </row>
    <row r="27" spans="1:17" ht="49.5" customHeight="1" x14ac:dyDescent="0.25">
      <c r="A27" s="2204" t="s">
        <v>915</v>
      </c>
      <c r="B27" s="2204"/>
      <c r="C27" s="2204"/>
      <c r="D27" s="2204"/>
      <c r="E27" s="2204"/>
      <c r="F27" s="2204"/>
      <c r="G27" s="2204"/>
      <c r="H27" s="2204"/>
      <c r="I27" s="2204"/>
      <c r="J27" s="2204"/>
      <c r="K27" s="2204"/>
      <c r="L27" s="2204"/>
      <c r="M27" s="2204"/>
      <c r="N27" s="2204"/>
      <c r="O27" s="2204"/>
      <c r="P27" s="2204"/>
      <c r="Q27" s="2204"/>
    </row>
    <row r="28" spans="1:17" ht="4.5" hidden="1" customHeight="1" x14ac:dyDescent="0.25">
      <c r="A28" s="2570"/>
      <c r="B28" s="2570"/>
      <c r="C28" s="2570"/>
      <c r="D28" s="2570"/>
      <c r="E28" s="2570"/>
      <c r="F28" s="2570"/>
      <c r="G28" s="2570"/>
      <c r="H28" s="2570"/>
      <c r="I28" s="2570"/>
      <c r="J28" s="2570"/>
      <c r="K28" s="2570"/>
      <c r="L28" s="2570"/>
      <c r="M28" s="2570"/>
      <c r="N28" s="2570"/>
      <c r="O28" s="2570"/>
      <c r="P28" s="2570"/>
      <c r="Q28" s="2570"/>
    </row>
    <row r="29" spans="1:17" ht="18.75" hidden="1" customHeight="1" x14ac:dyDescent="0.25">
      <c r="A29" s="2570"/>
      <c r="B29" s="2570"/>
      <c r="C29" s="2570"/>
      <c r="D29" s="2570"/>
      <c r="E29" s="2570"/>
      <c r="F29" s="2570"/>
      <c r="G29" s="2570"/>
      <c r="H29" s="2570"/>
      <c r="I29" s="2570"/>
      <c r="J29" s="2570"/>
      <c r="K29" s="2570"/>
      <c r="L29" s="2570"/>
      <c r="M29" s="2570"/>
      <c r="N29" s="2570"/>
      <c r="O29" s="2570"/>
      <c r="P29" s="2570"/>
      <c r="Q29" s="2570"/>
    </row>
    <row r="30" spans="1:17" ht="9.75" hidden="1" customHeight="1" x14ac:dyDescent="0.25">
      <c r="A30" s="2570"/>
      <c r="B30" s="2570"/>
      <c r="C30" s="2570"/>
      <c r="D30" s="2570"/>
      <c r="E30" s="2570"/>
      <c r="F30" s="2570"/>
      <c r="G30" s="2570"/>
      <c r="H30" s="2570"/>
      <c r="I30" s="2570"/>
      <c r="J30" s="2570"/>
      <c r="K30" s="2570"/>
      <c r="L30" s="2570"/>
      <c r="M30" s="2570"/>
      <c r="N30" s="2570"/>
      <c r="O30" s="2570"/>
      <c r="P30" s="2570"/>
      <c r="Q30" s="2570"/>
    </row>
    <row r="31" spans="1:17" ht="14.25" customHeight="1" x14ac:dyDescent="0.25">
      <c r="A31" s="1301"/>
      <c r="B31" s="1301"/>
      <c r="C31" s="1301"/>
      <c r="D31" s="1301"/>
      <c r="E31" s="1301"/>
      <c r="F31" s="1301"/>
      <c r="G31" s="1301"/>
      <c r="H31" s="1301"/>
      <c r="J31" s="1301"/>
    </row>
    <row r="32" spans="1:17" ht="15.75" thickBot="1" x14ac:dyDescent="0.3">
      <c r="A32" s="2567" t="s">
        <v>916</v>
      </c>
      <c r="B32" s="2483"/>
      <c r="C32" s="2483"/>
      <c r="D32" s="2483"/>
      <c r="E32" s="2483"/>
      <c r="F32" s="2483"/>
      <c r="G32" s="2483"/>
      <c r="H32" s="2483"/>
      <c r="I32" s="2483"/>
      <c r="J32" s="2483"/>
      <c r="K32" s="2483"/>
      <c r="L32" s="2483"/>
      <c r="M32" s="2483"/>
      <c r="N32" s="2483"/>
      <c r="O32" s="2483"/>
      <c r="P32" s="2483"/>
      <c r="Q32" s="2483"/>
    </row>
    <row r="33" spans="1:21" ht="30.95" customHeight="1" thickBot="1" x14ac:dyDescent="0.3">
      <c r="A33" s="1801"/>
      <c r="B33" s="2562" t="s">
        <v>917</v>
      </c>
      <c r="C33" s="2563"/>
      <c r="D33" s="2563"/>
      <c r="E33" s="2563"/>
      <c r="F33" s="2563"/>
      <c r="G33" s="2563"/>
      <c r="H33" s="2563"/>
      <c r="I33" s="2563"/>
      <c r="J33" s="2563"/>
      <c r="K33" s="2563"/>
      <c r="L33" s="2563"/>
      <c r="M33" s="2563"/>
      <c r="N33" s="2563"/>
      <c r="O33" s="2563"/>
      <c r="P33" s="2563"/>
      <c r="Q33" s="2564"/>
      <c r="R33" s="1301"/>
      <c r="S33" s="1301"/>
      <c r="T33" s="1301"/>
      <c r="U33" s="1301"/>
    </row>
    <row r="34" spans="1:21" ht="42" customHeight="1" thickBot="1" x14ac:dyDescent="0.3">
      <c r="A34" s="1800"/>
      <c r="B34" s="1764" t="s">
        <v>864</v>
      </c>
      <c r="C34" s="234" t="s">
        <v>865</v>
      </c>
      <c r="D34" s="234" t="s">
        <v>866</v>
      </c>
      <c r="E34" s="234" t="s">
        <v>219</v>
      </c>
      <c r="F34" s="234" t="s">
        <v>220</v>
      </c>
      <c r="G34" s="1577" t="s">
        <v>221</v>
      </c>
      <c r="H34" s="1851" t="s">
        <v>222</v>
      </c>
      <c r="I34" s="234" t="s">
        <v>223</v>
      </c>
      <c r="J34" s="234" t="s">
        <v>224</v>
      </c>
      <c r="K34" s="234" t="s">
        <v>225</v>
      </c>
      <c r="L34" s="234" t="s">
        <v>868</v>
      </c>
      <c r="M34" s="234" t="s">
        <v>226</v>
      </c>
      <c r="N34" s="234" t="s">
        <v>869</v>
      </c>
      <c r="O34" s="234" t="s">
        <v>870</v>
      </c>
      <c r="P34" s="234" t="s">
        <v>1039</v>
      </c>
      <c r="Q34" s="1992" t="s">
        <v>1042</v>
      </c>
      <c r="R34" s="1301"/>
      <c r="S34" s="1301"/>
      <c r="T34" s="1301"/>
      <c r="U34" s="1301"/>
    </row>
    <row r="35" spans="1:21" ht="15.75" hidden="1" thickBot="1" x14ac:dyDescent="0.3">
      <c r="A35" s="934" t="s">
        <v>918</v>
      </c>
      <c r="B35" s="849"/>
      <c r="C35" s="240"/>
      <c r="D35" s="240"/>
      <c r="E35" s="240"/>
      <c r="F35" s="932">
        <v>2232</v>
      </c>
      <c r="G35" s="1916"/>
      <c r="H35" s="1921"/>
      <c r="I35" s="1976"/>
      <c r="J35" s="1981"/>
      <c r="K35" s="1982">
        <v>2081</v>
      </c>
      <c r="L35" s="1982">
        <v>1883</v>
      </c>
      <c r="M35" s="1982">
        <v>1521</v>
      </c>
      <c r="N35" s="1982">
        <v>1540</v>
      </c>
      <c r="O35" s="1982">
        <v>1291</v>
      </c>
      <c r="P35" s="1982">
        <v>1328</v>
      </c>
      <c r="Q35" s="1983"/>
      <c r="R35" s="1301"/>
      <c r="S35" s="1301"/>
      <c r="T35" s="1301"/>
      <c r="U35" s="1301"/>
    </row>
    <row r="36" spans="1:21" ht="26.25" hidden="1" thickBot="1" x14ac:dyDescent="0.3">
      <c r="A36" s="934" t="s">
        <v>919</v>
      </c>
      <c r="B36" s="850"/>
      <c r="C36" s="300"/>
      <c r="D36" s="300"/>
      <c r="E36" s="300"/>
      <c r="F36" s="933">
        <v>1</v>
      </c>
      <c r="G36" s="1917"/>
      <c r="H36" s="1918"/>
      <c r="I36" s="1977"/>
      <c r="J36" s="1921"/>
      <c r="K36" s="1922">
        <v>23</v>
      </c>
      <c r="L36" s="1922">
        <v>11</v>
      </c>
      <c r="M36" s="1922">
        <v>7</v>
      </c>
      <c r="N36" s="1922">
        <v>12</v>
      </c>
      <c r="O36" s="1922">
        <v>17</v>
      </c>
      <c r="P36" s="1922">
        <v>12</v>
      </c>
      <c r="Q36" s="1980"/>
      <c r="R36" s="1301"/>
      <c r="S36" s="1301"/>
      <c r="T36" s="1301"/>
      <c r="U36" s="1301"/>
    </row>
    <row r="37" spans="1:21" ht="51.75" thickBot="1" x14ac:dyDescent="0.3">
      <c r="A37" s="583" t="s">
        <v>920</v>
      </c>
      <c r="B37" s="591">
        <v>3.5000000000000001E-3</v>
      </c>
      <c r="C37" s="235">
        <v>4.0000000000000001E-3</v>
      </c>
      <c r="D37" s="235">
        <v>4.0000000000000001E-3</v>
      </c>
      <c r="E37" s="235">
        <v>3.0000000000000001E-3</v>
      </c>
      <c r="F37" s="235">
        <f>F36/F35</f>
        <v>4.4802867383512545E-4</v>
      </c>
      <c r="G37" s="1690" t="s">
        <v>921</v>
      </c>
      <c r="H37" s="1919">
        <v>6.8999999999999999E-3</v>
      </c>
      <c r="I37" s="1978">
        <v>1.3599999999999999E-2</v>
      </c>
      <c r="J37" s="1979">
        <v>5.4999999999999997E-3</v>
      </c>
      <c r="K37" s="1920">
        <f t="shared" ref="K37:P37" si="0">SUM(K36/K35)</f>
        <v>1.1052378664103796E-2</v>
      </c>
      <c r="L37" s="1920">
        <f t="shared" si="0"/>
        <v>5.8417419012214552E-3</v>
      </c>
      <c r="M37" s="1920">
        <f t="shared" si="0"/>
        <v>4.6022353714661405E-3</v>
      </c>
      <c r="N37" s="1920">
        <f t="shared" si="0"/>
        <v>7.7922077922077922E-3</v>
      </c>
      <c r="O37" s="1920">
        <f t="shared" si="0"/>
        <v>1.3168086754453912E-2</v>
      </c>
      <c r="P37" s="1920">
        <f t="shared" si="0"/>
        <v>9.0361445783132526E-3</v>
      </c>
      <c r="Q37" s="1962"/>
      <c r="R37" s="1301"/>
      <c r="S37" s="1312"/>
      <c r="T37" s="1301"/>
      <c r="U37" s="1301"/>
    </row>
    <row r="39" spans="1:21" ht="15.75" thickBot="1" x14ac:dyDescent="0.3">
      <c r="A39" s="2567" t="s">
        <v>916</v>
      </c>
      <c r="B39" s="2483"/>
      <c r="C39" s="2483"/>
      <c r="D39" s="2483"/>
      <c r="E39" s="2483"/>
      <c r="F39" s="2483"/>
      <c r="G39" s="2483"/>
      <c r="H39" s="2483"/>
      <c r="I39" s="2483"/>
      <c r="J39" s="2483"/>
      <c r="K39" s="2483"/>
      <c r="L39" s="2483"/>
      <c r="M39" s="2483"/>
      <c r="N39" s="2483"/>
      <c r="O39" s="2483"/>
      <c r="P39" s="2483"/>
      <c r="Q39" s="2483"/>
      <c r="R39" s="1301"/>
      <c r="S39" s="1301"/>
      <c r="T39" s="1301"/>
      <c r="U39" s="1301"/>
    </row>
    <row r="40" spans="1:21" ht="30.75" customHeight="1" thickBot="1" x14ac:dyDescent="0.3">
      <c r="A40" s="1934"/>
      <c r="B40" s="2562" t="s">
        <v>922</v>
      </c>
      <c r="C40" s="2563"/>
      <c r="D40" s="2563"/>
      <c r="E40" s="2563"/>
      <c r="F40" s="2563"/>
      <c r="G40" s="2563"/>
      <c r="H40" s="2563"/>
      <c r="I40" s="2563"/>
      <c r="J40" s="2563"/>
      <c r="K40" s="2563"/>
      <c r="L40" s="2563"/>
      <c r="M40" s="2563"/>
      <c r="N40" s="2563"/>
      <c r="O40" s="2563"/>
      <c r="P40" s="2563"/>
      <c r="Q40" s="2564"/>
      <c r="R40" s="1301"/>
      <c r="S40" s="1301"/>
      <c r="T40" s="1301"/>
      <c r="U40" s="1022"/>
    </row>
    <row r="41" spans="1:21" ht="30.75" thickBot="1" x14ac:dyDescent="0.3">
      <c r="A41" s="1935"/>
      <c r="B41" s="1194" t="s">
        <v>864</v>
      </c>
      <c r="C41" s="1195" t="s">
        <v>865</v>
      </c>
      <c r="D41" s="1195" t="s">
        <v>866</v>
      </c>
      <c r="E41" s="1195" t="s">
        <v>219</v>
      </c>
      <c r="F41" s="1195" t="s">
        <v>220</v>
      </c>
      <c r="G41" s="1923" t="s">
        <v>221</v>
      </c>
      <c r="H41" s="1851" t="s">
        <v>222</v>
      </c>
      <c r="I41" s="234" t="s">
        <v>223</v>
      </c>
      <c r="J41" s="234" t="s">
        <v>224</v>
      </c>
      <c r="K41" s="234" t="s">
        <v>225</v>
      </c>
      <c r="L41" s="234" t="s">
        <v>868</v>
      </c>
      <c r="M41" s="234" t="s">
        <v>226</v>
      </c>
      <c r="N41" s="234" t="s">
        <v>869</v>
      </c>
      <c r="O41" s="234" t="s">
        <v>870</v>
      </c>
      <c r="P41" s="234" t="s">
        <v>1039</v>
      </c>
      <c r="Q41" s="1948" t="s">
        <v>1042</v>
      </c>
      <c r="R41" s="1301"/>
      <c r="S41" s="1301"/>
      <c r="T41" s="1301"/>
      <c r="U41" s="1301"/>
    </row>
    <row r="42" spans="1:21" ht="15.75" hidden="1" thickBot="1" x14ac:dyDescent="0.3">
      <c r="A42" s="1933" t="s">
        <v>918</v>
      </c>
      <c r="B42" s="849"/>
      <c r="C42" s="240"/>
      <c r="D42" s="240"/>
      <c r="E42" s="1688"/>
      <c r="F42" s="1691">
        <v>37</v>
      </c>
      <c r="G42" s="1924">
        <v>49</v>
      </c>
      <c r="H42" s="1930">
        <v>44</v>
      </c>
      <c r="I42" s="1931">
        <v>38</v>
      </c>
      <c r="J42" s="1931">
        <v>31</v>
      </c>
      <c r="K42" s="1931">
        <v>18</v>
      </c>
      <c r="L42" s="1931">
        <v>43</v>
      </c>
      <c r="M42" s="1931">
        <v>23</v>
      </c>
      <c r="N42" s="1931">
        <v>37</v>
      </c>
      <c r="O42" s="1932">
        <v>48</v>
      </c>
      <c r="P42" s="1931">
        <v>31</v>
      </c>
      <c r="Q42" s="1932"/>
      <c r="R42" s="1301"/>
      <c r="S42" s="1301"/>
      <c r="T42" s="604"/>
      <c r="U42" s="1301"/>
    </row>
    <row r="43" spans="1:21" ht="26.25" hidden="1" thickBot="1" x14ac:dyDescent="0.3">
      <c r="A43" s="589" t="s">
        <v>923</v>
      </c>
      <c r="B43" s="1196"/>
      <c r="C43" s="1197"/>
      <c r="D43" s="1197"/>
      <c r="E43" s="1689"/>
      <c r="F43" s="1692">
        <v>23</v>
      </c>
      <c r="G43" s="1925">
        <v>34</v>
      </c>
      <c r="H43" s="1927">
        <v>31</v>
      </c>
      <c r="I43" s="1926">
        <v>21</v>
      </c>
      <c r="J43" s="1926">
        <v>22</v>
      </c>
      <c r="K43" s="1926">
        <v>14</v>
      </c>
      <c r="L43" s="1926">
        <v>38</v>
      </c>
      <c r="M43" s="1926">
        <v>21</v>
      </c>
      <c r="N43" s="1926">
        <v>18</v>
      </c>
      <c r="O43" s="1928">
        <v>34</v>
      </c>
      <c r="P43" s="1926">
        <v>26</v>
      </c>
      <c r="Q43" s="1928"/>
      <c r="R43" s="1301"/>
      <c r="S43" s="1301"/>
      <c r="T43" s="1301"/>
      <c r="U43" s="1301"/>
    </row>
    <row r="44" spans="1:21" ht="51.75" thickBot="1" x14ac:dyDescent="0.3">
      <c r="A44" s="583" t="s">
        <v>924</v>
      </c>
      <c r="B44" s="591">
        <v>0.95</v>
      </c>
      <c r="C44" s="235">
        <v>0.57779999999999998</v>
      </c>
      <c r="D44" s="235">
        <v>0.85719999999999996</v>
      </c>
      <c r="E44" s="1690" t="s">
        <v>925</v>
      </c>
      <c r="F44" s="591">
        <f>SUM(F43/F42)</f>
        <v>0.6216216216216216</v>
      </c>
      <c r="G44" s="1690">
        <f>SUM(G43/G42)</f>
        <v>0.69387755102040816</v>
      </c>
      <c r="H44" s="1919">
        <v>0.70450000000000002</v>
      </c>
      <c r="I44" s="1929">
        <v>0.55259999999999998</v>
      </c>
      <c r="J44" s="1929">
        <f t="shared" ref="J44:P44" si="1">SUM(J43/J42)</f>
        <v>0.70967741935483875</v>
      </c>
      <c r="K44" s="1929">
        <f t="shared" si="1"/>
        <v>0.77777777777777779</v>
      </c>
      <c r="L44" s="1929">
        <f t="shared" si="1"/>
        <v>0.88372093023255816</v>
      </c>
      <c r="M44" s="1929">
        <f t="shared" si="1"/>
        <v>0.91304347826086951</v>
      </c>
      <c r="N44" s="1929">
        <f t="shared" ref="N44:O44" si="2">SUM(N43/N42)</f>
        <v>0.48648648648648651</v>
      </c>
      <c r="O44" s="1929">
        <f t="shared" si="2"/>
        <v>0.70833333333333337</v>
      </c>
      <c r="P44" s="1929">
        <f t="shared" si="1"/>
        <v>0.83870967741935487</v>
      </c>
      <c r="Q44" s="1963"/>
      <c r="R44" s="1301"/>
      <c r="S44" s="1301"/>
      <c r="T44" s="1301"/>
      <c r="U44" s="1301"/>
    </row>
    <row r="45" spans="1:21" ht="30.75" customHeight="1" x14ac:dyDescent="0.25">
      <c r="A45" s="2559" t="s">
        <v>926</v>
      </c>
      <c r="B45" s="2559"/>
      <c r="C45" s="2559"/>
      <c r="D45" s="2559"/>
      <c r="E45" s="2559"/>
      <c r="F45" s="2559"/>
      <c r="G45" s="2559"/>
      <c r="H45" s="2560"/>
      <c r="I45" s="2560"/>
      <c r="J45" s="2560"/>
      <c r="K45" s="2560"/>
      <c r="L45" s="2560"/>
      <c r="M45" s="2560"/>
      <c r="N45" s="2560"/>
      <c r="O45" s="2560"/>
      <c r="P45" s="2560"/>
      <c r="Q45" s="2560"/>
      <c r="R45" s="1301"/>
      <c r="S45" s="1301"/>
      <c r="T45" s="1301"/>
      <c r="U45" s="1301"/>
    </row>
    <row r="46" spans="1:21" ht="43.5" customHeight="1" x14ac:dyDescent="0.25">
      <c r="A46" s="2561" t="s">
        <v>927</v>
      </c>
      <c r="B46" s="2561"/>
      <c r="C46" s="2561"/>
      <c r="D46" s="2561"/>
      <c r="E46" s="2561"/>
      <c r="F46" s="2561"/>
      <c r="G46" s="2561"/>
      <c r="H46" s="2561"/>
      <c r="I46" s="2561"/>
      <c r="J46" s="2561"/>
      <c r="K46" s="2561"/>
      <c r="L46" s="2561"/>
      <c r="M46" s="2561"/>
      <c r="N46" s="2561"/>
      <c r="O46" s="2561"/>
      <c r="P46" s="2561"/>
      <c r="Q46" s="2561"/>
      <c r="R46" s="1301"/>
      <c r="S46" s="1301"/>
      <c r="T46" s="1301"/>
      <c r="U46" s="1301"/>
    </row>
  </sheetData>
  <sheetProtection algorithmName="SHA-512" hashValue="7QotImVN0gTc883yUNuuSbWENbBHiFzS91FEVAww/mF84aQH/hB6OLkYS8oe9wzRmjXxy3VKaLb8NK+uIO/vaA==" saltValue="GHYXoCrDogNkQT2v7DG54A==" spinCount="100000" sheet="1" objects="1" scenarios="1"/>
  <mergeCells count="24">
    <mergeCell ref="A2:Q2"/>
    <mergeCell ref="H26:I26"/>
    <mergeCell ref="B26:C26"/>
    <mergeCell ref="J26:K26"/>
    <mergeCell ref="B4:Q4"/>
    <mergeCell ref="A3:Q3"/>
    <mergeCell ref="A12:Q12"/>
    <mergeCell ref="A11:Q11"/>
    <mergeCell ref="A45:Q45"/>
    <mergeCell ref="A46:Q46"/>
    <mergeCell ref="B40:Q40"/>
    <mergeCell ref="P26:Q26"/>
    <mergeCell ref="B13:Q13"/>
    <mergeCell ref="A23:Q23"/>
    <mergeCell ref="A32:Q32"/>
    <mergeCell ref="B33:Q33"/>
    <mergeCell ref="A39:Q39"/>
    <mergeCell ref="A18:Q21"/>
    <mergeCell ref="A27:Q30"/>
    <mergeCell ref="N26:O26"/>
    <mergeCell ref="L26:M26"/>
    <mergeCell ref="B24:Q24"/>
    <mergeCell ref="D26:E26"/>
    <mergeCell ref="F26:G26"/>
  </mergeCells>
  <pageMargins left="0.7" right="0.7" top="0.83333333333333304" bottom="0.75" header="0.3" footer="0.3"/>
  <pageSetup scale="99" firstPageNumber="29" fitToHeight="0" orientation="portrait" useFirstPageNumber="1" r:id="rId1"/>
  <headerFooter>
    <oddHeader>&amp;L&amp;9
Semi-Annual Child Welfare Report&amp;C&amp;"-,Bold"&amp;14ARIZONA DEPARTMENT of CHILD SAFETY&amp;R&amp;9
July 1, 2021 through December 31, 2021</oddHeader>
    <oddFooter>&amp;CPage &amp;P</oddFooter>
  </headerFooter>
  <rowBreaks count="1" manualBreakCount="1">
    <brk id="2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38"/>
  <sheetViews>
    <sheetView showGridLines="0" zoomScaleNormal="100" workbookViewId="0">
      <selection sqref="A1:I38"/>
    </sheetView>
  </sheetViews>
  <sheetFormatPr defaultColWidth="8.85546875" defaultRowHeight="15" x14ac:dyDescent="0.25"/>
  <cols>
    <col min="1" max="9" width="9.42578125" customWidth="1"/>
  </cols>
  <sheetData>
    <row r="1" spans="1:9" ht="24.75" customHeight="1" x14ac:dyDescent="0.25">
      <c r="A1" s="2578" t="s">
        <v>928</v>
      </c>
      <c r="B1" s="2579"/>
      <c r="C1" s="2579"/>
      <c r="D1" s="2579"/>
      <c r="E1" s="2579"/>
      <c r="F1" s="2579"/>
      <c r="G1" s="2579"/>
      <c r="H1" s="2579"/>
      <c r="I1" s="2579"/>
    </row>
    <row r="2" spans="1:9" ht="15" customHeight="1" x14ac:dyDescent="0.25">
      <c r="A2" s="2579"/>
      <c r="B2" s="2579"/>
      <c r="C2" s="2579"/>
      <c r="D2" s="2579"/>
      <c r="E2" s="2579"/>
      <c r="F2" s="2579"/>
      <c r="G2" s="2579"/>
      <c r="H2" s="2579"/>
      <c r="I2" s="2579"/>
    </row>
    <row r="3" spans="1:9" ht="15" customHeight="1" x14ac:dyDescent="0.25">
      <c r="A3" s="2579"/>
      <c r="B3" s="2579"/>
      <c r="C3" s="2579"/>
      <c r="D3" s="2579"/>
      <c r="E3" s="2579"/>
      <c r="F3" s="2579"/>
      <c r="G3" s="2579"/>
      <c r="H3" s="2579"/>
      <c r="I3" s="2579"/>
    </row>
    <row r="4" spans="1:9" ht="15" customHeight="1" x14ac:dyDescent="0.25">
      <c r="A4" s="2579"/>
      <c r="B4" s="2579"/>
      <c r="C4" s="2579"/>
      <c r="D4" s="2579"/>
      <c r="E4" s="2579"/>
      <c r="F4" s="2579"/>
      <c r="G4" s="2579"/>
      <c r="H4" s="2579"/>
      <c r="I4" s="2579"/>
    </row>
    <row r="5" spans="1:9" ht="15" customHeight="1" x14ac:dyDescent="0.25">
      <c r="A5" s="2579"/>
      <c r="B5" s="2579"/>
      <c r="C5" s="2579"/>
      <c r="D5" s="2579"/>
      <c r="E5" s="2579"/>
      <c r="F5" s="2579"/>
      <c r="G5" s="2579"/>
      <c r="H5" s="2579"/>
      <c r="I5" s="2579"/>
    </row>
    <row r="6" spans="1:9" ht="15" customHeight="1" x14ac:dyDescent="0.25">
      <c r="A6" s="2579"/>
      <c r="B6" s="2579"/>
      <c r="C6" s="2579"/>
      <c r="D6" s="2579"/>
      <c r="E6" s="2579"/>
      <c r="F6" s="2579"/>
      <c r="G6" s="2579"/>
      <c r="H6" s="2579"/>
      <c r="I6" s="2579"/>
    </row>
    <row r="7" spans="1:9" ht="15" customHeight="1" x14ac:dyDescent="0.25">
      <c r="A7" s="2579"/>
      <c r="B7" s="2579"/>
      <c r="C7" s="2579"/>
      <c r="D7" s="2579"/>
      <c r="E7" s="2579"/>
      <c r="F7" s="2579"/>
      <c r="G7" s="2579"/>
      <c r="H7" s="2579"/>
      <c r="I7" s="2579"/>
    </row>
    <row r="8" spans="1:9" ht="15" customHeight="1" x14ac:dyDescent="0.25">
      <c r="A8" s="2579"/>
      <c r="B8" s="2579"/>
      <c r="C8" s="2579"/>
      <c r="D8" s="2579"/>
      <c r="E8" s="2579"/>
      <c r="F8" s="2579"/>
      <c r="G8" s="2579"/>
      <c r="H8" s="2579"/>
      <c r="I8" s="2579"/>
    </row>
    <row r="9" spans="1:9" ht="15" customHeight="1" x14ac:dyDescent="0.25">
      <c r="A9" s="2579"/>
      <c r="B9" s="2579"/>
      <c r="C9" s="2579"/>
      <c r="D9" s="2579"/>
      <c r="E9" s="2579"/>
      <c r="F9" s="2579"/>
      <c r="G9" s="2579"/>
      <c r="H9" s="2579"/>
      <c r="I9" s="2579"/>
    </row>
    <row r="10" spans="1:9" ht="15" customHeight="1" x14ac:dyDescent="0.25">
      <c r="A10" s="2579"/>
      <c r="B10" s="2579"/>
      <c r="C10" s="2579"/>
      <c r="D10" s="2579"/>
      <c r="E10" s="2579"/>
      <c r="F10" s="2579"/>
      <c r="G10" s="2579"/>
      <c r="H10" s="2579"/>
      <c r="I10" s="2579"/>
    </row>
    <row r="11" spans="1:9" ht="15" customHeight="1" x14ac:dyDescent="0.25">
      <c r="A11" s="2579"/>
      <c r="B11" s="2579"/>
      <c r="C11" s="2579"/>
      <c r="D11" s="2579"/>
      <c r="E11" s="2579"/>
      <c r="F11" s="2579"/>
      <c r="G11" s="2579"/>
      <c r="H11" s="2579"/>
      <c r="I11" s="2579"/>
    </row>
    <row r="12" spans="1:9" ht="15" customHeight="1" x14ac:dyDescent="0.25">
      <c r="A12" s="2579"/>
      <c r="B12" s="2579"/>
      <c r="C12" s="2579"/>
      <c r="D12" s="2579"/>
      <c r="E12" s="2579"/>
      <c r="F12" s="2579"/>
      <c r="G12" s="2579"/>
      <c r="H12" s="2579"/>
      <c r="I12" s="2579"/>
    </row>
    <row r="13" spans="1:9" ht="15" customHeight="1" x14ac:dyDescent="0.25">
      <c r="A13" s="2579"/>
      <c r="B13" s="2579"/>
      <c r="C13" s="2579"/>
      <c r="D13" s="2579"/>
      <c r="E13" s="2579"/>
      <c r="F13" s="2579"/>
      <c r="G13" s="2579"/>
      <c r="H13" s="2579"/>
      <c r="I13" s="2579"/>
    </row>
    <row r="14" spans="1:9" ht="15" customHeight="1" x14ac:dyDescent="0.25">
      <c r="A14" s="2579"/>
      <c r="B14" s="2579"/>
      <c r="C14" s="2579"/>
      <c r="D14" s="2579"/>
      <c r="E14" s="2579"/>
      <c r="F14" s="2579"/>
      <c r="G14" s="2579"/>
      <c r="H14" s="2579"/>
      <c r="I14" s="2579"/>
    </row>
    <row r="15" spans="1:9" ht="15" customHeight="1" x14ac:dyDescent="0.25">
      <c r="A15" s="2579"/>
      <c r="B15" s="2579"/>
      <c r="C15" s="2579"/>
      <c r="D15" s="2579"/>
      <c r="E15" s="2579"/>
      <c r="F15" s="2579"/>
      <c r="G15" s="2579"/>
      <c r="H15" s="2579"/>
      <c r="I15" s="2579"/>
    </row>
    <row r="16" spans="1:9" ht="15" customHeight="1" x14ac:dyDescent="0.25">
      <c r="A16" s="2579"/>
      <c r="B16" s="2579"/>
      <c r="C16" s="2579"/>
      <c r="D16" s="2579"/>
      <c r="E16" s="2579"/>
      <c r="F16" s="2579"/>
      <c r="G16" s="2579"/>
      <c r="H16" s="2579"/>
      <c r="I16" s="2579"/>
    </row>
    <row r="17" spans="1:9" ht="15" customHeight="1" x14ac:dyDescent="0.25">
      <c r="A17" s="2579"/>
      <c r="B17" s="2579"/>
      <c r="C17" s="2579"/>
      <c r="D17" s="2579"/>
      <c r="E17" s="2579"/>
      <c r="F17" s="2579"/>
      <c r="G17" s="2579"/>
      <c r="H17" s="2579"/>
      <c r="I17" s="2579"/>
    </row>
    <row r="18" spans="1:9" ht="15" customHeight="1" x14ac:dyDescent="0.25">
      <c r="A18" s="2579"/>
      <c r="B18" s="2579"/>
      <c r="C18" s="2579"/>
      <c r="D18" s="2579"/>
      <c r="E18" s="2579"/>
      <c r="F18" s="2579"/>
      <c r="G18" s="2579"/>
      <c r="H18" s="2579"/>
      <c r="I18" s="2579"/>
    </row>
    <row r="19" spans="1:9" ht="15" customHeight="1" x14ac:dyDescent="0.25">
      <c r="A19" s="2579"/>
      <c r="B19" s="2579"/>
      <c r="C19" s="2579"/>
      <c r="D19" s="2579"/>
      <c r="E19" s="2579"/>
      <c r="F19" s="2579"/>
      <c r="G19" s="2579"/>
      <c r="H19" s="2579"/>
      <c r="I19" s="2579"/>
    </row>
    <row r="20" spans="1:9" ht="8.25" customHeight="1" x14ac:dyDescent="0.25">
      <c r="A20" s="2579"/>
      <c r="B20" s="2579"/>
      <c r="C20" s="2579"/>
      <c r="D20" s="2579"/>
      <c r="E20" s="2579"/>
      <c r="F20" s="2579"/>
      <c r="G20" s="2579"/>
      <c r="H20" s="2579"/>
      <c r="I20" s="2579"/>
    </row>
    <row r="21" spans="1:9" ht="15" hidden="1" customHeight="1" x14ac:dyDescent="0.25">
      <c r="A21" s="2579"/>
      <c r="B21" s="2579"/>
      <c r="C21" s="2579"/>
      <c r="D21" s="2579"/>
      <c r="E21" s="2579"/>
      <c r="F21" s="2579"/>
      <c r="G21" s="2579"/>
      <c r="H21" s="2579"/>
      <c r="I21" s="2579"/>
    </row>
    <row r="22" spans="1:9" ht="15" hidden="1" customHeight="1" x14ac:dyDescent="0.25">
      <c r="A22" s="2579"/>
      <c r="B22" s="2579"/>
      <c r="C22" s="2579"/>
      <c r="D22" s="2579"/>
      <c r="E22" s="2579"/>
      <c r="F22" s="2579"/>
      <c r="G22" s="2579"/>
      <c r="H22" s="2579"/>
      <c r="I22" s="2579"/>
    </row>
    <row r="23" spans="1:9" ht="15" hidden="1" customHeight="1" x14ac:dyDescent="0.25">
      <c r="A23" s="2579"/>
      <c r="B23" s="2579"/>
      <c r="C23" s="2579"/>
      <c r="D23" s="2579"/>
      <c r="E23" s="2579"/>
      <c r="F23" s="2579"/>
      <c r="G23" s="2579"/>
      <c r="H23" s="2579"/>
      <c r="I23" s="2579"/>
    </row>
    <row r="24" spans="1:9" ht="15" hidden="1" customHeight="1" x14ac:dyDescent="0.25">
      <c r="A24" s="2579"/>
      <c r="B24" s="2579"/>
      <c r="C24" s="2579"/>
      <c r="D24" s="2579"/>
      <c r="E24" s="2579"/>
      <c r="F24" s="2579"/>
      <c r="G24" s="2579"/>
      <c r="H24" s="2579"/>
      <c r="I24" s="2579"/>
    </row>
    <row r="25" spans="1:9" ht="15" hidden="1" customHeight="1" x14ac:dyDescent="0.25">
      <c r="A25" s="2579"/>
      <c r="B25" s="2579"/>
      <c r="C25" s="2579"/>
      <c r="D25" s="2579"/>
      <c r="E25" s="2579"/>
      <c r="F25" s="2579"/>
      <c r="G25" s="2579"/>
      <c r="H25" s="2579"/>
      <c r="I25" s="2579"/>
    </row>
    <row r="26" spans="1:9" ht="15" hidden="1" customHeight="1" x14ac:dyDescent="0.25">
      <c r="A26" s="2579"/>
      <c r="B26" s="2579"/>
      <c r="C26" s="2579"/>
      <c r="D26" s="2579"/>
      <c r="E26" s="2579"/>
      <c r="F26" s="2579"/>
      <c r="G26" s="2579"/>
      <c r="H26" s="2579"/>
      <c r="I26" s="2579"/>
    </row>
    <row r="27" spans="1:9" ht="15" hidden="1" customHeight="1" x14ac:dyDescent="0.25">
      <c r="A27" s="2579"/>
      <c r="B27" s="2579"/>
      <c r="C27" s="2579"/>
      <c r="D27" s="2579"/>
      <c r="E27" s="2579"/>
      <c r="F27" s="2579"/>
      <c r="G27" s="2579"/>
      <c r="H27" s="2579"/>
      <c r="I27" s="2579"/>
    </row>
    <row r="28" spans="1:9" ht="15" hidden="1" customHeight="1" x14ac:dyDescent="0.25">
      <c r="A28" s="2579"/>
      <c r="B28" s="2579"/>
      <c r="C28" s="2579"/>
      <c r="D28" s="2579"/>
      <c r="E28" s="2579"/>
      <c r="F28" s="2579"/>
      <c r="G28" s="2579"/>
      <c r="H28" s="2579"/>
      <c r="I28" s="2579"/>
    </row>
    <row r="29" spans="1:9" ht="15" hidden="1" customHeight="1" x14ac:dyDescent="0.25">
      <c r="A29" s="2579"/>
      <c r="B29" s="2579"/>
      <c r="C29" s="2579"/>
      <c r="D29" s="2579"/>
      <c r="E29" s="2579"/>
      <c r="F29" s="2579"/>
      <c r="G29" s="2579"/>
      <c r="H29" s="2579"/>
      <c r="I29" s="2579"/>
    </row>
    <row r="30" spans="1:9" ht="15" hidden="1" customHeight="1" x14ac:dyDescent="0.25">
      <c r="A30" s="2579"/>
      <c r="B30" s="2579"/>
      <c r="C30" s="2579"/>
      <c r="D30" s="2579"/>
      <c r="E30" s="2579"/>
      <c r="F30" s="2579"/>
      <c r="G30" s="2579"/>
      <c r="H30" s="2579"/>
      <c r="I30" s="2579"/>
    </row>
    <row r="31" spans="1:9" ht="15" hidden="1" customHeight="1" x14ac:dyDescent="0.25">
      <c r="A31" s="2579"/>
      <c r="B31" s="2579"/>
      <c r="C31" s="2579"/>
      <c r="D31" s="2579"/>
      <c r="E31" s="2579"/>
      <c r="F31" s="2579"/>
      <c r="G31" s="2579"/>
      <c r="H31" s="2579"/>
      <c r="I31" s="2579"/>
    </row>
    <row r="32" spans="1:9" ht="15" hidden="1" customHeight="1" x14ac:dyDescent="0.25">
      <c r="A32" s="2579"/>
      <c r="B32" s="2579"/>
      <c r="C32" s="2579"/>
      <c r="D32" s="2579"/>
      <c r="E32" s="2579"/>
      <c r="F32" s="2579"/>
      <c r="G32" s="2579"/>
      <c r="H32" s="2579"/>
      <c r="I32" s="2579"/>
    </row>
    <row r="33" spans="1:9" ht="15" hidden="1" customHeight="1" x14ac:dyDescent="0.25">
      <c r="A33" s="2579"/>
      <c r="B33" s="2579"/>
      <c r="C33" s="2579"/>
      <c r="D33" s="2579"/>
      <c r="E33" s="2579"/>
      <c r="F33" s="2579"/>
      <c r="G33" s="2579"/>
      <c r="H33" s="2579"/>
      <c r="I33" s="2579"/>
    </row>
    <row r="34" spans="1:9" ht="15" hidden="1" customHeight="1" x14ac:dyDescent="0.25">
      <c r="A34" s="2579"/>
      <c r="B34" s="2579"/>
      <c r="C34" s="2579"/>
      <c r="D34" s="2579"/>
      <c r="E34" s="2579"/>
      <c r="F34" s="2579"/>
      <c r="G34" s="2579"/>
      <c r="H34" s="2579"/>
      <c r="I34" s="2579"/>
    </row>
    <row r="35" spans="1:9" ht="15" hidden="1" customHeight="1" x14ac:dyDescent="0.25">
      <c r="A35" s="2579"/>
      <c r="B35" s="2579"/>
      <c r="C35" s="2579"/>
      <c r="D35" s="2579"/>
      <c r="E35" s="2579"/>
      <c r="F35" s="2579"/>
      <c r="G35" s="2579"/>
      <c r="H35" s="2579"/>
      <c r="I35" s="2579"/>
    </row>
    <row r="36" spans="1:9" ht="15" hidden="1" customHeight="1" x14ac:dyDescent="0.25">
      <c r="A36" s="2579"/>
      <c r="B36" s="2579"/>
      <c r="C36" s="2579"/>
      <c r="D36" s="2579"/>
      <c r="E36" s="2579"/>
      <c r="F36" s="2579"/>
      <c r="G36" s="2579"/>
      <c r="H36" s="2579"/>
      <c r="I36" s="2579"/>
    </row>
    <row r="37" spans="1:9" ht="15" hidden="1" customHeight="1" x14ac:dyDescent="0.25">
      <c r="A37" s="2579"/>
      <c r="B37" s="2579"/>
      <c r="C37" s="2579"/>
      <c r="D37" s="2579"/>
      <c r="E37" s="2579"/>
      <c r="F37" s="2579"/>
      <c r="G37" s="2579"/>
      <c r="H37" s="2579"/>
      <c r="I37" s="2579"/>
    </row>
    <row r="38" spans="1:9" ht="64.5" customHeight="1" x14ac:dyDescent="0.25">
      <c r="A38" s="2579"/>
      <c r="B38" s="2579"/>
      <c r="C38" s="2579"/>
      <c r="D38" s="2579"/>
      <c r="E38" s="2579"/>
      <c r="F38" s="2579"/>
      <c r="G38" s="2579"/>
      <c r="H38" s="2579"/>
      <c r="I38" s="2579"/>
    </row>
  </sheetData>
  <mergeCells count="1">
    <mergeCell ref="A1:I38"/>
  </mergeCells>
  <pageMargins left="0.7" right="0.7" top="0.75" bottom="0.75" header="0.3" footer="0.3"/>
  <pageSetup firstPageNumber="31" orientation="portrait" useFirstPageNumber="1" r:id="rId1"/>
  <headerFooter>
    <oddHeader>&amp;L&amp;9
Semi-Annual Child Welfare Report&amp;C&amp;"-,Bold"&amp;14ARIZONA DEPARTMENT of CHILD SAFETY
&amp;R&amp;9
July 01, 2019 through December 31, 2019</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AA108"/>
  <sheetViews>
    <sheetView showGridLines="0" showWhiteSpace="0" topLeftCell="K1" zoomScale="115" zoomScaleNormal="115" workbookViewId="0">
      <selection activeCell="K1" sqref="K1:K66"/>
    </sheetView>
  </sheetViews>
  <sheetFormatPr defaultColWidth="9.140625" defaultRowHeight="15" x14ac:dyDescent="0.25"/>
  <cols>
    <col min="1" max="9" width="9.5703125" style="197" hidden="1" customWidth="1"/>
    <col min="10" max="10" width="0" style="197" hidden="1" customWidth="1"/>
    <col min="11" max="11" width="89.140625" style="778" customWidth="1"/>
    <col min="12" max="16384" width="9.140625" style="197"/>
  </cols>
  <sheetData>
    <row r="1" spans="1:27" ht="14.45" customHeight="1" x14ac:dyDescent="0.25">
      <c r="A1" s="1301"/>
      <c r="B1" s="1301"/>
      <c r="C1" s="1301"/>
      <c r="D1" s="1301"/>
      <c r="E1" s="1301"/>
      <c r="F1" s="1301"/>
      <c r="G1" s="1301"/>
      <c r="H1" s="1301"/>
      <c r="I1" s="1301"/>
      <c r="J1" s="1301"/>
      <c r="K1" s="2581" t="s">
        <v>1060</v>
      </c>
      <c r="L1" s="2058"/>
      <c r="M1" s="2058"/>
      <c r="N1" s="2058"/>
      <c r="O1" s="2058"/>
      <c r="P1" s="2058"/>
      <c r="Q1" s="2058"/>
      <c r="R1" s="2058"/>
      <c r="S1" s="2058"/>
      <c r="T1" s="2058"/>
      <c r="U1" s="2058"/>
      <c r="V1" s="2058"/>
      <c r="W1" s="2058"/>
      <c r="X1" s="2058"/>
      <c r="Y1" s="2058"/>
      <c r="Z1" s="2058"/>
      <c r="AA1" s="2058"/>
    </row>
    <row r="2" spans="1:27" ht="30.75" customHeight="1" x14ac:dyDescent="0.25">
      <c r="A2" s="2580" t="s">
        <v>929</v>
      </c>
      <c r="B2" s="2580"/>
      <c r="C2" s="2580"/>
      <c r="D2" s="2580"/>
      <c r="E2" s="2580"/>
      <c r="F2" s="2580"/>
      <c r="G2" s="2580"/>
      <c r="H2" s="2580"/>
      <c r="I2" s="2580"/>
      <c r="J2" s="1301"/>
      <c r="K2" s="2582"/>
      <c r="L2" s="2058"/>
      <c r="M2" s="2058"/>
      <c r="N2" s="2058"/>
      <c r="O2" s="2058"/>
      <c r="P2" s="2058"/>
      <c r="Q2" s="2058"/>
      <c r="R2" s="2058"/>
      <c r="S2" s="2058"/>
      <c r="T2" s="2058"/>
      <c r="U2" s="2058"/>
      <c r="V2" s="2058"/>
      <c r="W2" s="2058"/>
      <c r="X2" s="2058"/>
      <c r="Y2" s="2058"/>
      <c r="Z2" s="2058"/>
      <c r="AA2" s="2058"/>
    </row>
    <row r="3" spans="1:27" ht="30.75" customHeight="1" x14ac:dyDescent="0.25">
      <c r="A3" s="2580"/>
      <c r="B3" s="2580"/>
      <c r="C3" s="2580"/>
      <c r="D3" s="2580"/>
      <c r="E3" s="2580"/>
      <c r="F3" s="2580"/>
      <c r="G3" s="2580"/>
      <c r="H3" s="2580"/>
      <c r="I3" s="2580"/>
      <c r="J3" s="1301"/>
      <c r="K3" s="2582"/>
      <c r="L3" s="2058"/>
      <c r="M3" s="2058"/>
      <c r="N3" s="2058"/>
      <c r="O3" s="2058"/>
      <c r="P3" s="2058"/>
      <c r="Q3" s="2058"/>
      <c r="R3" s="2058"/>
      <c r="S3" s="2058"/>
      <c r="T3" s="2058"/>
      <c r="U3" s="2058"/>
      <c r="V3" s="2058"/>
      <c r="W3" s="2058"/>
      <c r="X3" s="2058"/>
      <c r="Y3" s="2058"/>
      <c r="Z3" s="2058"/>
      <c r="AA3" s="2058"/>
    </row>
    <row r="4" spans="1:27" ht="30.75" customHeight="1" x14ac:dyDescent="0.25">
      <c r="A4" s="2580"/>
      <c r="B4" s="2580"/>
      <c r="C4" s="2580"/>
      <c r="D4" s="2580"/>
      <c r="E4" s="2580"/>
      <c r="F4" s="2580"/>
      <c r="G4" s="2580"/>
      <c r="H4" s="2580"/>
      <c r="I4" s="2580"/>
      <c r="J4" s="1301"/>
      <c r="K4" s="2582"/>
      <c r="L4" s="2058"/>
      <c r="M4" s="2058"/>
      <c r="N4" s="2058"/>
      <c r="O4" s="2058"/>
      <c r="P4" s="2058"/>
      <c r="Q4" s="2058"/>
      <c r="R4" s="2058"/>
      <c r="S4" s="2058"/>
      <c r="T4" s="2058"/>
      <c r="U4" s="2058"/>
      <c r="V4" s="2058"/>
      <c r="W4" s="2058"/>
      <c r="X4" s="2058"/>
      <c r="Y4" s="2058"/>
      <c r="Z4" s="2058"/>
      <c r="AA4" s="2058"/>
    </row>
    <row r="5" spans="1:27" ht="30.75" customHeight="1" x14ac:dyDescent="0.25">
      <c r="A5" s="2580"/>
      <c r="B5" s="2580"/>
      <c r="C5" s="2580"/>
      <c r="D5" s="2580"/>
      <c r="E5" s="2580"/>
      <c r="F5" s="2580"/>
      <c r="G5" s="2580"/>
      <c r="H5" s="2580"/>
      <c r="I5" s="2580"/>
      <c r="J5" s="1301"/>
      <c r="K5" s="2582"/>
      <c r="L5" s="2058"/>
      <c r="M5" s="2058"/>
      <c r="N5" s="2058"/>
      <c r="O5" s="2058"/>
      <c r="P5" s="2058"/>
      <c r="Q5" s="2058"/>
      <c r="R5" s="2058"/>
      <c r="S5" s="2058"/>
      <c r="T5" s="2058"/>
      <c r="U5" s="2058"/>
      <c r="V5" s="2058"/>
      <c r="W5" s="2058"/>
      <c r="X5" s="2058"/>
      <c r="Y5" s="2058"/>
      <c r="Z5" s="2058"/>
      <c r="AA5" s="2058"/>
    </row>
    <row r="6" spans="1:27" ht="30.75" customHeight="1" x14ac:dyDescent="0.25">
      <c r="A6" s="2580"/>
      <c r="B6" s="2580"/>
      <c r="C6" s="2580"/>
      <c r="D6" s="2580"/>
      <c r="E6" s="2580"/>
      <c r="F6" s="2580"/>
      <c r="G6" s="2580"/>
      <c r="H6" s="2580"/>
      <c r="I6" s="2580"/>
      <c r="J6" s="1301"/>
      <c r="K6" s="2582"/>
      <c r="L6" s="2058"/>
      <c r="M6" s="2058"/>
      <c r="N6" s="2058"/>
      <c r="O6" s="2059"/>
      <c r="P6" s="2058"/>
      <c r="Q6" s="2058"/>
      <c r="R6" s="2058"/>
      <c r="S6" s="2058"/>
      <c r="T6" s="2058"/>
      <c r="U6" s="2058"/>
      <c r="V6" s="2058"/>
      <c r="W6" s="2058"/>
      <c r="X6" s="2058"/>
      <c r="Y6" s="2058"/>
      <c r="Z6" s="2058"/>
      <c r="AA6" s="2058"/>
    </row>
    <row r="7" spans="1:27" ht="30.75" customHeight="1" x14ac:dyDescent="0.25">
      <c r="A7" s="2580"/>
      <c r="B7" s="2580"/>
      <c r="C7" s="2580"/>
      <c r="D7" s="2580"/>
      <c r="E7" s="2580"/>
      <c r="F7" s="2580"/>
      <c r="G7" s="2580"/>
      <c r="H7" s="2580"/>
      <c r="I7" s="2580"/>
      <c r="J7" s="1301"/>
      <c r="K7" s="2582"/>
      <c r="L7" s="2058"/>
      <c r="M7" s="2058"/>
      <c r="N7" s="2058"/>
      <c r="O7" s="2058"/>
      <c r="P7" s="2058"/>
      <c r="Q7" s="2058"/>
      <c r="R7" s="2058"/>
      <c r="S7" s="2058"/>
      <c r="T7" s="2058"/>
      <c r="U7" s="2058"/>
      <c r="V7" s="2058"/>
      <c r="W7" s="2058"/>
      <c r="X7" s="2058"/>
      <c r="Y7" s="2058"/>
      <c r="Z7" s="2058"/>
      <c r="AA7" s="2058"/>
    </row>
    <row r="8" spans="1:27" ht="30.75" customHeight="1" x14ac:dyDescent="0.25">
      <c r="A8" s="2580"/>
      <c r="B8" s="2580"/>
      <c r="C8" s="2580"/>
      <c r="D8" s="2580"/>
      <c r="E8" s="2580"/>
      <c r="F8" s="2580"/>
      <c r="G8" s="2580"/>
      <c r="H8" s="2580"/>
      <c r="I8" s="2580"/>
      <c r="J8" s="1301"/>
      <c r="K8" s="2582"/>
      <c r="L8" s="2058"/>
      <c r="M8" s="2058"/>
      <c r="N8" s="2058"/>
      <c r="O8" s="2058"/>
      <c r="P8" s="2058"/>
      <c r="Q8" s="2058"/>
      <c r="R8" s="2058"/>
      <c r="S8" s="2058"/>
      <c r="T8" s="2058"/>
      <c r="U8" s="2058"/>
      <c r="V8" s="2058"/>
      <c r="W8" s="2058"/>
      <c r="X8" s="2058"/>
      <c r="Y8" s="2058"/>
      <c r="Z8" s="2058"/>
      <c r="AA8" s="2058"/>
    </row>
    <row r="9" spans="1:27" ht="30.75" customHeight="1" x14ac:dyDescent="0.25">
      <c r="A9" s="2580"/>
      <c r="B9" s="2580"/>
      <c r="C9" s="2580"/>
      <c r="D9" s="2580"/>
      <c r="E9" s="2580"/>
      <c r="F9" s="2580"/>
      <c r="G9" s="2580"/>
      <c r="H9" s="2580"/>
      <c r="I9" s="2580"/>
      <c r="J9" s="1301"/>
      <c r="K9" s="2582"/>
      <c r="L9" s="2058"/>
      <c r="M9" s="2058"/>
      <c r="N9" s="2058"/>
      <c r="O9" s="2058"/>
      <c r="P9" s="2058"/>
      <c r="Q9" s="2058"/>
      <c r="R9" s="2058"/>
      <c r="S9" s="2058"/>
      <c r="T9" s="2058"/>
      <c r="U9" s="2058"/>
      <c r="V9" s="2058"/>
      <c r="W9" s="2058"/>
      <c r="X9" s="2058"/>
      <c r="Y9" s="2058"/>
      <c r="Z9" s="2058"/>
      <c r="AA9" s="2058"/>
    </row>
    <row r="10" spans="1:27" ht="30.75" customHeight="1" x14ac:dyDescent="0.25">
      <c r="A10" s="2580"/>
      <c r="B10" s="2580"/>
      <c r="C10" s="2580"/>
      <c r="D10" s="2580"/>
      <c r="E10" s="2580"/>
      <c r="F10" s="2580"/>
      <c r="G10" s="2580"/>
      <c r="H10" s="2580"/>
      <c r="I10" s="2580"/>
      <c r="J10" s="1301"/>
      <c r="K10" s="2582"/>
      <c r="L10" s="2058"/>
      <c r="M10" s="2058"/>
      <c r="N10" s="2058"/>
      <c r="O10" s="2058"/>
      <c r="P10" s="2058"/>
      <c r="Q10" s="2058"/>
      <c r="R10" s="2058"/>
      <c r="S10" s="2058"/>
      <c r="T10" s="2058"/>
      <c r="U10" s="2058"/>
      <c r="V10" s="2058"/>
      <c r="W10" s="2058"/>
      <c r="X10" s="2058"/>
      <c r="Y10" s="2058"/>
      <c r="Z10" s="2058"/>
      <c r="AA10" s="2058"/>
    </row>
    <row r="11" spans="1:27" ht="30.75" customHeight="1" x14ac:dyDescent="0.25">
      <c r="A11" s="2580"/>
      <c r="B11" s="2580"/>
      <c r="C11" s="2580"/>
      <c r="D11" s="2580"/>
      <c r="E11" s="2580"/>
      <c r="F11" s="2580"/>
      <c r="G11" s="2580"/>
      <c r="H11" s="2580"/>
      <c r="I11" s="2580"/>
      <c r="J11" s="1301"/>
      <c r="K11" s="2582"/>
      <c r="L11" s="2058"/>
      <c r="M11" s="2058"/>
      <c r="N11" s="2058"/>
      <c r="O11" s="2058"/>
      <c r="P11" s="2058"/>
      <c r="Q11" s="2058"/>
      <c r="R11" s="2058"/>
      <c r="S11" s="2058"/>
      <c r="T11" s="2058"/>
      <c r="U11" s="2058"/>
      <c r="V11" s="2058"/>
      <c r="W11" s="2058"/>
      <c r="X11" s="2058"/>
      <c r="Y11" s="2058"/>
      <c r="Z11" s="2058"/>
      <c r="AA11" s="2058"/>
    </row>
    <row r="12" spans="1:27" ht="30.75" customHeight="1" x14ac:dyDescent="0.25">
      <c r="A12" s="2580"/>
      <c r="B12" s="2580"/>
      <c r="C12" s="2580"/>
      <c r="D12" s="2580"/>
      <c r="E12" s="2580"/>
      <c r="F12" s="2580"/>
      <c r="G12" s="2580"/>
      <c r="H12" s="2580"/>
      <c r="I12" s="2580"/>
      <c r="J12" s="1301"/>
      <c r="K12" s="2582"/>
      <c r="L12" s="2058"/>
      <c r="M12" s="2058"/>
      <c r="N12" s="2058"/>
      <c r="O12" s="2058"/>
      <c r="P12" s="2058"/>
      <c r="Q12" s="2058"/>
      <c r="R12" s="2058"/>
      <c r="S12" s="2058"/>
      <c r="T12" s="2058"/>
      <c r="U12" s="2058"/>
      <c r="V12" s="2058"/>
      <c r="W12" s="2058"/>
      <c r="X12" s="2058"/>
      <c r="Y12" s="2058"/>
      <c r="Z12" s="2058"/>
      <c r="AA12" s="2058"/>
    </row>
    <row r="13" spans="1:27" ht="30.75" customHeight="1" x14ac:dyDescent="0.25">
      <c r="A13" s="2580"/>
      <c r="B13" s="2580"/>
      <c r="C13" s="2580"/>
      <c r="D13" s="2580"/>
      <c r="E13" s="2580"/>
      <c r="F13" s="2580"/>
      <c r="G13" s="2580"/>
      <c r="H13" s="2580"/>
      <c r="I13" s="2580"/>
      <c r="J13" s="1301"/>
      <c r="K13" s="2582"/>
      <c r="L13" s="2058"/>
      <c r="M13" s="2058"/>
      <c r="N13" s="2058"/>
      <c r="O13" s="2058"/>
      <c r="P13" s="2058"/>
      <c r="Q13" s="2058"/>
      <c r="R13" s="2058"/>
      <c r="S13" s="2058"/>
      <c r="T13" s="2058"/>
      <c r="U13" s="2058"/>
      <c r="V13" s="2058"/>
      <c r="W13" s="2058"/>
      <c r="X13" s="2058"/>
      <c r="Y13" s="2058"/>
      <c r="Z13" s="2058"/>
      <c r="AA13" s="2058"/>
    </row>
    <row r="14" spans="1:27" ht="30.75" customHeight="1" x14ac:dyDescent="0.25">
      <c r="A14" s="2580"/>
      <c r="B14" s="2580"/>
      <c r="C14" s="2580"/>
      <c r="D14" s="2580"/>
      <c r="E14" s="2580"/>
      <c r="F14" s="2580"/>
      <c r="G14" s="2580"/>
      <c r="H14" s="2580"/>
      <c r="I14" s="2580"/>
      <c r="J14" s="1301"/>
      <c r="K14" s="2582"/>
      <c r="L14" s="2058"/>
      <c r="M14" s="2058"/>
      <c r="N14" s="2058"/>
      <c r="O14" s="2058"/>
      <c r="P14" s="2058"/>
      <c r="Q14" s="2058"/>
      <c r="R14" s="2058"/>
      <c r="S14" s="2058"/>
      <c r="T14" s="2058"/>
      <c r="U14" s="2058"/>
      <c r="V14" s="2058"/>
      <c r="W14" s="2058"/>
      <c r="X14" s="2058"/>
      <c r="Y14" s="2058"/>
      <c r="Z14" s="2058"/>
      <c r="AA14" s="2058"/>
    </row>
    <row r="15" spans="1:27" ht="30.75" customHeight="1" x14ac:dyDescent="0.25">
      <c r="A15" s="2580"/>
      <c r="B15" s="2580"/>
      <c r="C15" s="2580"/>
      <c r="D15" s="2580"/>
      <c r="E15" s="2580"/>
      <c r="F15" s="2580"/>
      <c r="G15" s="2580"/>
      <c r="H15" s="2580"/>
      <c r="I15" s="2580"/>
      <c r="J15" s="1301"/>
      <c r="K15" s="2582"/>
      <c r="L15" s="2058"/>
      <c r="M15" s="2058"/>
      <c r="N15" s="2058"/>
      <c r="O15" s="2058"/>
      <c r="P15" s="2058"/>
      <c r="Q15" s="2058"/>
      <c r="R15" s="2058"/>
      <c r="S15" s="2058"/>
      <c r="T15" s="2058"/>
      <c r="U15" s="2058"/>
      <c r="V15" s="2058"/>
      <c r="W15" s="2058"/>
      <c r="X15" s="2058"/>
      <c r="Y15" s="2058"/>
      <c r="Z15" s="2058"/>
      <c r="AA15" s="2058"/>
    </row>
    <row r="16" spans="1:27" ht="30.75" customHeight="1" x14ac:dyDescent="0.25">
      <c r="A16" s="2580"/>
      <c r="B16" s="2580"/>
      <c r="C16" s="2580"/>
      <c r="D16" s="2580"/>
      <c r="E16" s="2580"/>
      <c r="F16" s="2580"/>
      <c r="G16" s="2580"/>
      <c r="H16" s="2580"/>
      <c r="I16" s="2580"/>
      <c r="J16" s="1301"/>
      <c r="K16" s="2582"/>
      <c r="L16" s="2058"/>
      <c r="M16" s="2058"/>
      <c r="N16" s="2058"/>
      <c r="O16" s="2058"/>
      <c r="P16" s="2058"/>
      <c r="Q16" s="2058"/>
      <c r="R16" s="2058"/>
      <c r="S16" s="2058"/>
      <c r="T16" s="2058"/>
      <c r="U16" s="2058"/>
      <c r="V16" s="2058"/>
      <c r="W16" s="2058"/>
      <c r="X16" s="2058"/>
      <c r="Y16" s="2058"/>
      <c r="Z16" s="2058"/>
      <c r="AA16" s="2058"/>
    </row>
    <row r="17" spans="1:27" ht="30.75" customHeight="1" x14ac:dyDescent="0.25">
      <c r="A17" s="2580"/>
      <c r="B17" s="2580"/>
      <c r="C17" s="2580"/>
      <c r="D17" s="2580"/>
      <c r="E17" s="2580"/>
      <c r="F17" s="2580"/>
      <c r="G17" s="2580"/>
      <c r="H17" s="2580"/>
      <c r="I17" s="2580"/>
      <c r="J17" s="1301"/>
      <c r="K17" s="2582"/>
      <c r="L17" s="2058"/>
      <c r="M17" s="2058"/>
      <c r="N17" s="2058"/>
      <c r="O17" s="2058"/>
      <c r="P17" s="2058"/>
      <c r="Q17" s="2058"/>
      <c r="R17" s="2058"/>
      <c r="S17" s="2058"/>
      <c r="T17" s="2058"/>
      <c r="U17" s="2058"/>
      <c r="V17" s="2058"/>
      <c r="W17" s="2058"/>
      <c r="X17" s="2058"/>
      <c r="Y17" s="2058"/>
      <c r="Z17" s="2058"/>
      <c r="AA17" s="2058"/>
    </row>
    <row r="18" spans="1:27" ht="30.75" customHeight="1" x14ac:dyDescent="0.25">
      <c r="A18" s="2580"/>
      <c r="B18" s="2580"/>
      <c r="C18" s="2580"/>
      <c r="D18" s="2580"/>
      <c r="E18" s="2580"/>
      <c r="F18" s="2580"/>
      <c r="G18" s="2580"/>
      <c r="H18" s="2580"/>
      <c r="I18" s="2580"/>
      <c r="J18" s="1301"/>
      <c r="K18" s="2582"/>
      <c r="L18" s="2058"/>
      <c r="M18" s="2058"/>
      <c r="N18" s="2058"/>
      <c r="O18" s="2058"/>
      <c r="P18" s="2058"/>
      <c r="Q18" s="2058"/>
      <c r="R18" s="2058"/>
      <c r="S18" s="2058"/>
      <c r="T18" s="2058"/>
      <c r="U18" s="2058"/>
      <c r="V18" s="2058"/>
      <c r="W18" s="2058"/>
      <c r="X18" s="2058"/>
      <c r="Y18" s="2058"/>
      <c r="Z18" s="2058"/>
      <c r="AA18" s="2058"/>
    </row>
    <row r="19" spans="1:27" ht="30.75" customHeight="1" x14ac:dyDescent="0.25">
      <c r="A19" s="2580"/>
      <c r="B19" s="2580"/>
      <c r="C19" s="2580"/>
      <c r="D19" s="2580"/>
      <c r="E19" s="2580"/>
      <c r="F19" s="2580"/>
      <c r="G19" s="2580"/>
      <c r="H19" s="2580"/>
      <c r="I19" s="2580"/>
      <c r="J19" s="1301"/>
      <c r="K19" s="2582"/>
      <c r="L19" s="2058"/>
      <c r="M19" s="2058"/>
      <c r="N19" s="2058"/>
      <c r="O19" s="2058"/>
      <c r="P19" s="2058"/>
      <c r="Q19" s="2058"/>
      <c r="R19" s="2058"/>
      <c r="S19" s="2058"/>
      <c r="T19" s="2058"/>
      <c r="U19" s="2058"/>
      <c r="V19" s="2058"/>
      <c r="W19" s="2058"/>
      <c r="X19" s="2058"/>
      <c r="Y19" s="2058"/>
      <c r="Z19" s="2058"/>
      <c r="AA19" s="2058"/>
    </row>
    <row r="20" spans="1:27" ht="30.75" customHeight="1" x14ac:dyDescent="0.25">
      <c r="A20" s="2580"/>
      <c r="B20" s="2580"/>
      <c r="C20" s="2580"/>
      <c r="D20" s="2580"/>
      <c r="E20" s="2580"/>
      <c r="F20" s="2580"/>
      <c r="G20" s="2580"/>
      <c r="H20" s="2580"/>
      <c r="I20" s="2580"/>
      <c r="J20" s="1301"/>
      <c r="K20" s="2582"/>
      <c r="L20" s="2058"/>
      <c r="M20" s="2058"/>
      <c r="N20" s="2058"/>
      <c r="O20" s="2058"/>
      <c r="P20" s="2058"/>
      <c r="Q20" s="2058"/>
      <c r="R20" s="2058"/>
      <c r="S20" s="2058"/>
      <c r="T20" s="2058"/>
      <c r="U20" s="2058"/>
      <c r="V20" s="2058"/>
      <c r="W20" s="2058"/>
      <c r="X20" s="2058"/>
      <c r="Y20" s="2058"/>
      <c r="Z20" s="2058"/>
      <c r="AA20" s="2058"/>
    </row>
    <row r="21" spans="1:27" ht="15" customHeight="1" x14ac:dyDescent="0.25">
      <c r="A21" s="2580"/>
      <c r="B21" s="2580"/>
      <c r="C21" s="2580"/>
      <c r="D21" s="2580"/>
      <c r="E21" s="2580"/>
      <c r="F21" s="2580"/>
      <c r="G21" s="2580"/>
      <c r="H21" s="2580"/>
      <c r="I21" s="2580"/>
      <c r="J21" s="1301"/>
      <c r="K21" s="2582"/>
      <c r="L21" s="2058"/>
      <c r="M21" s="2058"/>
      <c r="N21" s="2058"/>
      <c r="O21" s="2058"/>
      <c r="P21" s="2058"/>
      <c r="Q21" s="2058"/>
      <c r="R21" s="2058"/>
      <c r="S21" s="2058"/>
      <c r="T21" s="2058"/>
      <c r="U21" s="2058"/>
      <c r="V21" s="2058"/>
      <c r="W21" s="2058"/>
      <c r="X21" s="2058"/>
      <c r="Y21" s="2058"/>
      <c r="Z21" s="2058"/>
      <c r="AA21" s="2058"/>
    </row>
    <row r="22" spans="1:27" ht="9" customHeight="1" x14ac:dyDescent="0.25">
      <c r="A22" s="2580"/>
      <c r="B22" s="2580"/>
      <c r="C22" s="2580"/>
      <c r="D22" s="2580"/>
      <c r="E22" s="2580"/>
      <c r="F22" s="2580"/>
      <c r="G22" s="2580"/>
      <c r="H22" s="2580"/>
      <c r="I22" s="2580"/>
      <c r="J22" s="1301"/>
      <c r="K22" s="2582"/>
      <c r="L22" s="2058"/>
      <c r="M22" s="2058"/>
      <c r="N22" s="2058"/>
      <c r="O22" s="2058"/>
      <c r="P22" s="2058"/>
      <c r="Q22" s="2058"/>
      <c r="R22" s="2058"/>
      <c r="S22" s="2058"/>
      <c r="T22" s="2058"/>
      <c r="U22" s="2058"/>
      <c r="V22" s="2058"/>
      <c r="W22" s="2058"/>
      <c r="X22" s="2058"/>
      <c r="Y22" s="2058"/>
      <c r="Z22" s="2058"/>
      <c r="AA22" s="2058"/>
    </row>
    <row r="23" spans="1:27" ht="30" hidden="1" customHeight="1" x14ac:dyDescent="0.25">
      <c r="A23" s="2580"/>
      <c r="B23" s="2580"/>
      <c r="C23" s="2580"/>
      <c r="D23" s="2580"/>
      <c r="E23" s="2580"/>
      <c r="F23" s="2580"/>
      <c r="G23" s="2580"/>
      <c r="H23" s="2580"/>
      <c r="I23" s="2580"/>
      <c r="J23" s="1301"/>
      <c r="K23" s="2582"/>
      <c r="L23" s="2058"/>
      <c r="M23" s="2058"/>
      <c r="N23" s="2058"/>
      <c r="O23" s="2058"/>
      <c r="P23" s="2058"/>
      <c r="Q23" s="2058"/>
      <c r="R23" s="2058"/>
      <c r="S23" s="2058"/>
      <c r="T23" s="2058"/>
      <c r="U23" s="2058"/>
      <c r="V23" s="2058"/>
      <c r="W23" s="2058"/>
      <c r="X23" s="2058"/>
      <c r="Y23" s="2058"/>
      <c r="Z23" s="2058"/>
      <c r="AA23" s="2058"/>
    </row>
    <row r="24" spans="1:27" ht="0.95" hidden="1" customHeight="1" x14ac:dyDescent="0.25">
      <c r="A24" s="2580"/>
      <c r="B24" s="2580"/>
      <c r="C24" s="2580"/>
      <c r="D24" s="2580"/>
      <c r="E24" s="2580"/>
      <c r="F24" s="2580"/>
      <c r="G24" s="2580"/>
      <c r="H24" s="2580"/>
      <c r="I24" s="2580"/>
      <c r="J24" s="1301"/>
      <c r="K24" s="2582"/>
      <c r="L24" s="2058"/>
      <c r="M24" s="2058"/>
      <c r="N24" s="2058"/>
      <c r="O24" s="2058"/>
      <c r="P24" s="2058"/>
      <c r="Q24" s="2058"/>
      <c r="R24" s="2058"/>
      <c r="S24" s="2058"/>
      <c r="T24" s="2058"/>
      <c r="U24" s="2058"/>
      <c r="V24" s="2058"/>
      <c r="W24" s="2058"/>
      <c r="X24" s="2058"/>
      <c r="Y24" s="2058"/>
      <c r="Z24" s="2058"/>
      <c r="AA24" s="2058"/>
    </row>
    <row r="25" spans="1:27" ht="5.0999999999999996" customHeight="1" x14ac:dyDescent="0.25">
      <c r="A25" s="2580"/>
      <c r="B25" s="2580"/>
      <c r="C25" s="2580"/>
      <c r="D25" s="2580"/>
      <c r="E25" s="2580"/>
      <c r="F25" s="2580"/>
      <c r="G25" s="2580"/>
      <c r="H25" s="2580"/>
      <c r="I25" s="2580"/>
      <c r="J25" s="1301"/>
      <c r="K25" s="2582"/>
      <c r="L25" s="2058"/>
      <c r="M25" s="2058"/>
      <c r="N25" s="2058"/>
      <c r="O25" s="2058"/>
      <c r="P25" s="2058"/>
      <c r="Q25" s="2058"/>
      <c r="R25" s="2058"/>
      <c r="S25" s="2058"/>
      <c r="T25" s="2058"/>
      <c r="U25" s="2058"/>
      <c r="V25" s="2058"/>
      <c r="W25" s="2058"/>
      <c r="X25" s="2058"/>
      <c r="Y25" s="2058"/>
      <c r="Z25" s="2058"/>
      <c r="AA25" s="2058"/>
    </row>
    <row r="26" spans="1:27" ht="6.95" customHeight="1" x14ac:dyDescent="0.25">
      <c r="A26" s="2580"/>
      <c r="B26" s="2580"/>
      <c r="C26" s="2580"/>
      <c r="D26" s="2580"/>
      <c r="E26" s="2580"/>
      <c r="F26" s="2580"/>
      <c r="G26" s="2580"/>
      <c r="H26" s="2580"/>
      <c r="I26" s="2580"/>
      <c r="J26" s="1301"/>
      <c r="K26" s="2582"/>
      <c r="L26" s="2058"/>
      <c r="M26" s="2058"/>
      <c r="N26" s="2058"/>
      <c r="O26" s="2058"/>
      <c r="P26" s="2058"/>
      <c r="Q26" s="2058"/>
      <c r="R26" s="2058"/>
      <c r="S26" s="2058"/>
      <c r="T26" s="2058"/>
      <c r="U26" s="2058"/>
      <c r="V26" s="2058"/>
      <c r="W26" s="2058"/>
      <c r="X26" s="2058"/>
      <c r="Y26" s="2058"/>
      <c r="Z26" s="2058"/>
      <c r="AA26" s="2058"/>
    </row>
    <row r="27" spans="1:27" ht="30.75" customHeight="1" x14ac:dyDescent="0.25">
      <c r="A27" s="2580"/>
      <c r="B27" s="2580"/>
      <c r="C27" s="2580"/>
      <c r="D27" s="2580"/>
      <c r="E27" s="2580"/>
      <c r="F27" s="2580"/>
      <c r="G27" s="2580"/>
      <c r="H27" s="2580"/>
      <c r="I27" s="2580"/>
      <c r="J27" s="1301"/>
      <c r="K27" s="2582"/>
      <c r="L27" s="2058"/>
      <c r="M27" s="2058"/>
      <c r="N27" s="2058"/>
      <c r="O27" s="2058"/>
      <c r="P27" s="2058"/>
      <c r="Q27" s="2058"/>
      <c r="R27" s="2058"/>
      <c r="S27" s="2058"/>
      <c r="T27" s="2058"/>
      <c r="U27" s="2058"/>
      <c r="V27" s="2058"/>
      <c r="W27" s="2058"/>
      <c r="X27" s="2058"/>
      <c r="Y27" s="2058"/>
      <c r="Z27" s="2058"/>
      <c r="AA27" s="2058"/>
    </row>
    <row r="28" spans="1:27" ht="30.75" customHeight="1" x14ac:dyDescent="0.25">
      <c r="A28" s="2580"/>
      <c r="B28" s="2580"/>
      <c r="C28" s="2580"/>
      <c r="D28" s="2580"/>
      <c r="E28" s="2580"/>
      <c r="F28" s="2580"/>
      <c r="G28" s="2580"/>
      <c r="H28" s="2580"/>
      <c r="I28" s="2580"/>
      <c r="J28" s="1301"/>
      <c r="K28" s="2582"/>
      <c r="L28" s="2058"/>
      <c r="M28" s="2058"/>
      <c r="N28" s="2058"/>
      <c r="O28" s="2058"/>
      <c r="P28" s="2058"/>
      <c r="Q28" s="2058"/>
      <c r="R28" s="2058"/>
      <c r="S28" s="2058"/>
      <c r="T28" s="2058"/>
      <c r="U28" s="2058"/>
      <c r="V28" s="2058"/>
      <c r="W28" s="2058"/>
      <c r="X28" s="2058"/>
      <c r="Y28" s="2058"/>
      <c r="Z28" s="2058"/>
      <c r="AA28" s="2058"/>
    </row>
    <row r="29" spans="1:27" x14ac:dyDescent="0.25">
      <c r="A29" s="2580"/>
      <c r="B29" s="2580"/>
      <c r="C29" s="2580"/>
      <c r="D29" s="2580"/>
      <c r="E29" s="2580"/>
      <c r="F29" s="2580"/>
      <c r="G29" s="2580"/>
      <c r="H29" s="2580"/>
      <c r="I29" s="2580"/>
      <c r="J29" s="1301"/>
      <c r="K29" s="2582"/>
      <c r="L29" s="2058"/>
      <c r="M29" s="2058"/>
      <c r="N29" s="2058"/>
      <c r="O29" s="2058"/>
      <c r="P29" s="2058"/>
      <c r="Q29" s="2058"/>
      <c r="R29" s="2058"/>
      <c r="S29" s="2058"/>
      <c r="T29" s="2058"/>
      <c r="U29" s="2058"/>
      <c r="V29" s="2058"/>
      <c r="W29" s="2058"/>
      <c r="X29" s="2058"/>
      <c r="Y29" s="2058"/>
      <c r="Z29" s="2058"/>
      <c r="AA29" s="2058"/>
    </row>
    <row r="30" spans="1:27" x14ac:dyDescent="0.25">
      <c r="A30" s="2580"/>
      <c r="B30" s="2580"/>
      <c r="C30" s="2580"/>
      <c r="D30" s="2580"/>
      <c r="E30" s="2580"/>
      <c r="F30" s="2580"/>
      <c r="G30" s="2580"/>
      <c r="H30" s="2580"/>
      <c r="I30" s="2580"/>
      <c r="J30" s="1301"/>
      <c r="K30" s="2582"/>
      <c r="L30" s="2058"/>
      <c r="M30" s="2058"/>
      <c r="N30" s="2058"/>
      <c r="O30" s="2058"/>
      <c r="P30" s="2058"/>
      <c r="Q30" s="2058"/>
      <c r="R30" s="2058"/>
      <c r="S30" s="2058"/>
      <c r="T30" s="2058"/>
      <c r="U30" s="2058"/>
      <c r="V30" s="2058"/>
      <c r="W30" s="2058"/>
      <c r="X30" s="2058"/>
      <c r="Y30" s="2058"/>
      <c r="Z30" s="2058"/>
      <c r="AA30" s="2058"/>
    </row>
    <row r="31" spans="1:27" x14ac:dyDescent="0.25">
      <c r="A31" s="2580"/>
      <c r="B31" s="2580"/>
      <c r="C31" s="2580"/>
      <c r="D31" s="2580"/>
      <c r="E31" s="2580"/>
      <c r="F31" s="2580"/>
      <c r="G31" s="2580"/>
      <c r="H31" s="2580"/>
      <c r="I31" s="2580"/>
      <c r="J31" s="1301"/>
      <c r="K31" s="2582"/>
      <c r="L31" s="2058"/>
      <c r="M31" s="2058"/>
      <c r="N31" s="2058"/>
      <c r="O31" s="2058"/>
      <c r="P31" s="2058"/>
      <c r="Q31" s="2058"/>
      <c r="R31" s="2058"/>
      <c r="S31" s="2058"/>
      <c r="T31" s="2058"/>
      <c r="U31" s="2058"/>
      <c r="V31" s="2058"/>
      <c r="W31" s="2058"/>
      <c r="X31" s="2058"/>
      <c r="Y31" s="2058"/>
      <c r="Z31" s="2058"/>
      <c r="AA31" s="2058"/>
    </row>
    <row r="32" spans="1:27" x14ac:dyDescent="0.25">
      <c r="A32" s="2580"/>
      <c r="B32" s="2580"/>
      <c r="C32" s="2580"/>
      <c r="D32" s="2580"/>
      <c r="E32" s="2580"/>
      <c r="F32" s="2580"/>
      <c r="G32" s="2580"/>
      <c r="H32" s="2580"/>
      <c r="I32" s="2580"/>
      <c r="J32" s="1301"/>
      <c r="K32" s="2582"/>
      <c r="L32" s="2058"/>
      <c r="M32" s="2058"/>
      <c r="N32" s="2058"/>
      <c r="O32" s="2058"/>
      <c r="P32" s="2058"/>
      <c r="Q32" s="2058"/>
      <c r="R32" s="2058"/>
      <c r="S32" s="2058"/>
      <c r="T32" s="2058"/>
      <c r="U32" s="2058"/>
      <c r="V32" s="2058"/>
      <c r="W32" s="2058"/>
      <c r="X32" s="2058"/>
      <c r="Y32" s="2058"/>
      <c r="Z32" s="2058"/>
      <c r="AA32" s="2058"/>
    </row>
    <row r="33" spans="1:27" x14ac:dyDescent="0.25">
      <c r="A33" s="2580"/>
      <c r="B33" s="2580"/>
      <c r="C33" s="2580"/>
      <c r="D33" s="2580"/>
      <c r="E33" s="2580"/>
      <c r="F33" s="2580"/>
      <c r="G33" s="2580"/>
      <c r="H33" s="2580"/>
      <c r="I33" s="2580"/>
      <c r="J33" s="1301"/>
      <c r="K33" s="2582"/>
      <c r="L33" s="2058"/>
      <c r="M33" s="2058"/>
      <c r="N33" s="2058"/>
      <c r="O33" s="2058"/>
      <c r="P33" s="2058"/>
      <c r="Q33" s="2058"/>
      <c r="R33" s="2058"/>
      <c r="S33" s="2058"/>
      <c r="T33" s="2058"/>
      <c r="U33" s="2058"/>
      <c r="V33" s="2058"/>
      <c r="W33" s="2058"/>
      <c r="X33" s="2058"/>
      <c r="Y33" s="2058"/>
      <c r="Z33" s="2058"/>
      <c r="AA33" s="2058"/>
    </row>
    <row r="34" spans="1:27" x14ac:dyDescent="0.25">
      <c r="A34" s="2580"/>
      <c r="B34" s="2580"/>
      <c r="C34" s="2580"/>
      <c r="D34" s="2580"/>
      <c r="E34" s="2580"/>
      <c r="F34" s="2580"/>
      <c r="G34" s="2580"/>
      <c r="H34" s="2580"/>
      <c r="I34" s="2580"/>
      <c r="J34" s="1301"/>
      <c r="K34" s="2582"/>
      <c r="L34" s="2058"/>
      <c r="M34" s="2058"/>
      <c r="N34" s="2058"/>
      <c r="O34" s="2058"/>
      <c r="P34" s="2058"/>
      <c r="Q34" s="2058"/>
      <c r="R34" s="2058"/>
      <c r="S34" s="2058"/>
      <c r="T34" s="2058"/>
      <c r="U34" s="2058"/>
      <c r="V34" s="2058"/>
      <c r="W34" s="2058"/>
      <c r="X34" s="2058"/>
      <c r="Y34" s="2058"/>
      <c r="Z34" s="2058"/>
      <c r="AA34" s="2058"/>
    </row>
    <row r="35" spans="1:27" x14ac:dyDescent="0.25">
      <c r="A35" s="2580"/>
      <c r="B35" s="2580"/>
      <c r="C35" s="2580"/>
      <c r="D35" s="2580"/>
      <c r="E35" s="2580"/>
      <c r="F35" s="2580"/>
      <c r="G35" s="2580"/>
      <c r="H35" s="2580"/>
      <c r="I35" s="2580"/>
      <c r="J35" s="1301"/>
      <c r="K35" s="2582"/>
      <c r="L35" s="2058"/>
      <c r="M35" s="2058"/>
      <c r="N35" s="2058"/>
      <c r="O35" s="2058"/>
      <c r="P35" s="2058"/>
      <c r="Q35" s="2058"/>
      <c r="R35" s="2058"/>
      <c r="S35" s="2058"/>
      <c r="T35" s="2058"/>
      <c r="U35" s="2058"/>
      <c r="V35" s="2058"/>
      <c r="W35" s="2058"/>
      <c r="X35" s="2058"/>
      <c r="Y35" s="2058"/>
      <c r="Z35" s="2058"/>
      <c r="AA35" s="2058"/>
    </row>
    <row r="36" spans="1:27" x14ac:dyDescent="0.25">
      <c r="A36" s="2580"/>
      <c r="B36" s="2580"/>
      <c r="C36" s="2580"/>
      <c r="D36" s="2580"/>
      <c r="E36" s="2580"/>
      <c r="F36" s="2580"/>
      <c r="G36" s="2580"/>
      <c r="H36" s="2580"/>
      <c r="I36" s="2580"/>
      <c r="J36" s="1301"/>
      <c r="K36" s="2582"/>
      <c r="L36" s="2058"/>
      <c r="M36" s="2058"/>
      <c r="N36" s="2058"/>
      <c r="O36" s="2058"/>
      <c r="P36" s="2058"/>
      <c r="Q36" s="2058"/>
      <c r="R36" s="2058"/>
      <c r="S36" s="2058"/>
      <c r="T36" s="2058"/>
      <c r="U36" s="2058"/>
      <c r="V36" s="2058"/>
      <c r="W36" s="2058"/>
      <c r="X36" s="2058"/>
      <c r="Y36" s="2058"/>
      <c r="Z36" s="2058"/>
      <c r="AA36" s="2058"/>
    </row>
    <row r="37" spans="1:27" x14ac:dyDescent="0.25">
      <c r="A37" s="2580"/>
      <c r="B37" s="2580"/>
      <c r="C37" s="2580"/>
      <c r="D37" s="2580"/>
      <c r="E37" s="2580"/>
      <c r="F37" s="2580"/>
      <c r="G37" s="2580"/>
      <c r="H37" s="2580"/>
      <c r="I37" s="2580"/>
      <c r="J37" s="1301"/>
      <c r="K37" s="2582"/>
      <c r="L37" s="2058"/>
      <c r="M37" s="2058"/>
      <c r="N37" s="2058"/>
      <c r="O37" s="2058"/>
      <c r="P37" s="2058"/>
      <c r="Q37" s="2058"/>
      <c r="R37" s="2058"/>
      <c r="S37" s="2058"/>
      <c r="T37" s="2058"/>
      <c r="U37" s="2058"/>
      <c r="V37" s="2058"/>
      <c r="W37" s="2058"/>
      <c r="X37" s="2058"/>
      <c r="Y37" s="2058"/>
      <c r="Z37" s="2058"/>
      <c r="AA37" s="2058"/>
    </row>
    <row r="38" spans="1:27" x14ac:dyDescent="0.25">
      <c r="A38" s="2580"/>
      <c r="B38" s="2580"/>
      <c r="C38" s="2580"/>
      <c r="D38" s="2580"/>
      <c r="E38" s="2580"/>
      <c r="F38" s="2580"/>
      <c r="G38" s="2580"/>
      <c r="H38" s="2580"/>
      <c r="I38" s="2580"/>
      <c r="J38" s="1301"/>
      <c r="K38" s="2582"/>
      <c r="L38" s="2058"/>
      <c r="M38" s="2058"/>
      <c r="N38" s="2058"/>
      <c r="O38" s="2058"/>
      <c r="P38" s="2058"/>
      <c r="Q38" s="2058"/>
      <c r="R38" s="2058"/>
      <c r="S38" s="2058"/>
      <c r="T38" s="2058"/>
      <c r="U38" s="2058"/>
      <c r="V38" s="2058"/>
      <c r="W38" s="2058"/>
      <c r="X38" s="2058"/>
      <c r="Y38" s="2058"/>
      <c r="Z38" s="2058"/>
      <c r="AA38" s="2058"/>
    </row>
    <row r="39" spans="1:27" x14ac:dyDescent="0.25">
      <c r="A39" s="2580"/>
      <c r="B39" s="2580"/>
      <c r="C39" s="2580"/>
      <c r="D39" s="2580"/>
      <c r="E39" s="2580"/>
      <c r="F39" s="2580"/>
      <c r="G39" s="2580"/>
      <c r="H39" s="2580"/>
      <c r="I39" s="2580"/>
      <c r="J39" s="1301"/>
      <c r="K39" s="2582"/>
      <c r="L39" s="2058"/>
      <c r="M39" s="2058"/>
      <c r="N39" s="2058"/>
      <c r="O39" s="2058"/>
      <c r="P39" s="2058"/>
      <c r="Q39" s="2058"/>
      <c r="R39" s="2058"/>
      <c r="S39" s="2058"/>
      <c r="T39" s="2058"/>
      <c r="U39" s="2058"/>
      <c r="V39" s="2058"/>
      <c r="W39" s="2058"/>
      <c r="X39" s="2058"/>
      <c r="Y39" s="2058"/>
      <c r="Z39" s="2058"/>
      <c r="AA39" s="2058"/>
    </row>
    <row r="40" spans="1:27" x14ac:dyDescent="0.25">
      <c r="A40" s="2580"/>
      <c r="B40" s="2580"/>
      <c r="C40" s="2580"/>
      <c r="D40" s="2580"/>
      <c r="E40" s="2580"/>
      <c r="F40" s="2580"/>
      <c r="G40" s="2580"/>
      <c r="H40" s="2580"/>
      <c r="I40" s="2580"/>
      <c r="J40" s="1301"/>
      <c r="K40" s="2582"/>
      <c r="L40" s="2058"/>
      <c r="M40" s="2058"/>
      <c r="N40" s="2058"/>
      <c r="O40" s="2058"/>
      <c r="P40" s="2058"/>
      <c r="Q40" s="2058"/>
      <c r="R40" s="2058"/>
      <c r="S40" s="2058"/>
      <c r="T40" s="2058"/>
      <c r="U40" s="2058"/>
      <c r="V40" s="2058"/>
      <c r="W40" s="2058"/>
      <c r="X40" s="2058"/>
      <c r="Y40" s="2058"/>
      <c r="Z40" s="2058"/>
      <c r="AA40" s="2058"/>
    </row>
    <row r="41" spans="1:27" x14ac:dyDescent="0.25">
      <c r="A41" s="2580"/>
      <c r="B41" s="2580"/>
      <c r="C41" s="2580"/>
      <c r="D41" s="2580"/>
      <c r="E41" s="2580"/>
      <c r="F41" s="2580"/>
      <c r="G41" s="2580"/>
      <c r="H41" s="2580"/>
      <c r="I41" s="2580"/>
      <c r="J41" s="1301"/>
      <c r="K41" s="2582"/>
      <c r="L41" s="2058"/>
      <c r="M41" s="2058"/>
      <c r="N41" s="2058"/>
      <c r="O41" s="2058"/>
      <c r="P41" s="2058"/>
      <c r="Q41" s="2058"/>
      <c r="R41" s="2058"/>
      <c r="S41" s="2058"/>
      <c r="T41" s="2058"/>
      <c r="U41" s="2058"/>
      <c r="V41" s="2058"/>
      <c r="W41" s="2058"/>
      <c r="X41" s="2058"/>
      <c r="Y41" s="2058"/>
      <c r="Z41" s="2058"/>
      <c r="AA41" s="2058"/>
    </row>
    <row r="42" spans="1:27" x14ac:dyDescent="0.25">
      <c r="A42" s="2580"/>
      <c r="B42" s="2580"/>
      <c r="C42" s="2580"/>
      <c r="D42" s="2580"/>
      <c r="E42" s="2580"/>
      <c r="F42" s="2580"/>
      <c r="G42" s="2580"/>
      <c r="H42" s="2580"/>
      <c r="I42" s="2580"/>
      <c r="J42" s="1301"/>
      <c r="K42" s="2582"/>
      <c r="L42" s="2058"/>
      <c r="M42" s="2058"/>
      <c r="N42" s="2058"/>
      <c r="O42" s="2058"/>
      <c r="P42" s="2058"/>
      <c r="Q42" s="2058"/>
      <c r="R42" s="2058"/>
      <c r="S42" s="2058"/>
      <c r="T42" s="2058"/>
      <c r="U42" s="2058"/>
      <c r="V42" s="2058"/>
      <c r="W42" s="2058"/>
      <c r="X42" s="2058"/>
      <c r="Y42" s="2058"/>
      <c r="Z42" s="2058"/>
      <c r="AA42" s="2058"/>
    </row>
    <row r="43" spans="1:27" x14ac:dyDescent="0.25">
      <c r="A43" s="2580"/>
      <c r="B43" s="2580"/>
      <c r="C43" s="2580"/>
      <c r="D43" s="2580"/>
      <c r="E43" s="2580"/>
      <c r="F43" s="2580"/>
      <c r="G43" s="2580"/>
      <c r="H43" s="2580"/>
      <c r="I43" s="2580"/>
      <c r="J43" s="1301"/>
      <c r="K43" s="2582"/>
      <c r="L43" s="2058"/>
      <c r="M43" s="2058"/>
      <c r="N43" s="2058"/>
      <c r="O43" s="2058"/>
      <c r="P43" s="2058"/>
      <c r="Q43" s="2058"/>
      <c r="R43" s="2058"/>
      <c r="S43" s="2058"/>
      <c r="T43" s="2058"/>
      <c r="U43" s="2058"/>
      <c r="V43" s="2058"/>
      <c r="W43" s="2058"/>
      <c r="X43" s="2058"/>
      <c r="Y43" s="2058"/>
      <c r="Z43" s="2058"/>
      <c r="AA43" s="2058"/>
    </row>
    <row r="44" spans="1:27" ht="99.75" customHeight="1" x14ac:dyDescent="0.25">
      <c r="A44" s="2580"/>
      <c r="B44" s="2580"/>
      <c r="C44" s="2580"/>
      <c r="D44" s="2580"/>
      <c r="E44" s="2580"/>
      <c r="F44" s="2580"/>
      <c r="G44" s="2580"/>
      <c r="H44" s="2580"/>
      <c r="I44" s="2580"/>
      <c r="J44" s="1301"/>
      <c r="K44" s="2582"/>
      <c r="L44" s="2058"/>
      <c r="M44" s="2058"/>
      <c r="N44" s="2058"/>
      <c r="O44" s="2058"/>
      <c r="P44" s="2058"/>
      <c r="Q44" s="2058"/>
      <c r="R44" s="2058"/>
      <c r="S44" s="2058"/>
      <c r="T44" s="2058"/>
      <c r="U44" s="2058"/>
      <c r="V44" s="2058"/>
      <c r="W44" s="2058"/>
      <c r="X44" s="2058"/>
      <c r="Y44" s="2058"/>
      <c r="Z44" s="2058"/>
      <c r="AA44" s="2058"/>
    </row>
    <row r="45" spans="1:27" x14ac:dyDescent="0.25">
      <c r="A45" s="2580"/>
      <c r="B45" s="2580"/>
      <c r="C45" s="2580"/>
      <c r="D45" s="2580"/>
      <c r="E45" s="2580"/>
      <c r="F45" s="2580"/>
      <c r="G45" s="2580"/>
      <c r="H45" s="2580"/>
      <c r="I45" s="2580"/>
      <c r="J45" s="1301"/>
      <c r="K45" s="2582"/>
      <c r="L45" s="2058"/>
      <c r="M45" s="2058"/>
      <c r="N45" s="2058"/>
      <c r="O45" s="2058"/>
      <c r="P45" s="2058"/>
      <c r="Q45" s="2058"/>
      <c r="R45" s="2058"/>
      <c r="S45" s="2058"/>
      <c r="T45" s="2058"/>
      <c r="U45" s="2058"/>
      <c r="V45" s="2058"/>
      <c r="W45" s="2058"/>
      <c r="X45" s="2058"/>
      <c r="Y45" s="2058"/>
      <c r="Z45" s="2058"/>
      <c r="AA45" s="2058"/>
    </row>
    <row r="46" spans="1:27" x14ac:dyDescent="0.25">
      <c r="A46" s="2580"/>
      <c r="B46" s="2580"/>
      <c r="C46" s="2580"/>
      <c r="D46" s="2580"/>
      <c r="E46" s="2580"/>
      <c r="F46" s="2580"/>
      <c r="G46" s="2580"/>
      <c r="H46" s="2580"/>
      <c r="I46" s="2580"/>
      <c r="J46" s="1301"/>
      <c r="K46" s="2582"/>
      <c r="L46" s="2058"/>
      <c r="M46" s="2058"/>
      <c r="N46" s="2058"/>
      <c r="O46" s="2058"/>
      <c r="P46" s="2058"/>
      <c r="Q46" s="2058"/>
      <c r="R46" s="2058"/>
      <c r="S46" s="2058"/>
      <c r="T46" s="2058"/>
      <c r="U46" s="2058"/>
      <c r="V46" s="2058"/>
      <c r="W46" s="2058"/>
      <c r="X46" s="2058"/>
      <c r="Y46" s="2058"/>
      <c r="Z46" s="2058"/>
      <c r="AA46" s="2058"/>
    </row>
    <row r="47" spans="1:27" x14ac:dyDescent="0.25">
      <c r="A47" s="2580"/>
      <c r="B47" s="2580"/>
      <c r="C47" s="2580"/>
      <c r="D47" s="2580"/>
      <c r="E47" s="2580"/>
      <c r="F47" s="2580"/>
      <c r="G47" s="2580"/>
      <c r="H47" s="2580"/>
      <c r="I47" s="2580"/>
      <c r="J47" s="1301"/>
      <c r="K47" s="2582"/>
      <c r="L47" s="2058"/>
      <c r="M47" s="2058"/>
      <c r="N47" s="2058"/>
      <c r="O47" s="2058"/>
      <c r="P47" s="2058"/>
      <c r="Q47" s="2058"/>
      <c r="R47" s="2058"/>
      <c r="S47" s="2058"/>
      <c r="T47" s="2058"/>
      <c r="U47" s="2058"/>
      <c r="V47" s="2058"/>
      <c r="W47" s="2058"/>
      <c r="X47" s="2058"/>
      <c r="Y47" s="2058"/>
      <c r="Z47" s="2058"/>
      <c r="AA47" s="2058"/>
    </row>
    <row r="48" spans="1:27" x14ac:dyDescent="0.25">
      <c r="A48" s="2580"/>
      <c r="B48" s="2580"/>
      <c r="C48" s="2580"/>
      <c r="D48" s="2580"/>
      <c r="E48" s="2580"/>
      <c r="F48" s="2580"/>
      <c r="G48" s="2580"/>
      <c r="H48" s="2580"/>
      <c r="I48" s="2580"/>
      <c r="J48" s="1301"/>
      <c r="K48" s="2582"/>
      <c r="L48" s="2058"/>
      <c r="M48" s="2058"/>
      <c r="N48" s="2058"/>
      <c r="O48" s="2058"/>
      <c r="P48" s="2058"/>
      <c r="Q48" s="2058"/>
      <c r="R48" s="2058"/>
      <c r="S48" s="2058"/>
      <c r="T48" s="2058"/>
      <c r="U48" s="2058"/>
      <c r="V48" s="2058"/>
      <c r="W48" s="2058"/>
      <c r="X48" s="2058"/>
      <c r="Y48" s="2058"/>
      <c r="Z48" s="2058"/>
      <c r="AA48" s="2058"/>
    </row>
    <row r="49" spans="1:27" x14ac:dyDescent="0.25">
      <c r="A49" s="2580"/>
      <c r="B49" s="2580"/>
      <c r="C49" s="2580"/>
      <c r="D49" s="2580"/>
      <c r="E49" s="2580"/>
      <c r="F49" s="2580"/>
      <c r="G49" s="2580"/>
      <c r="H49" s="2580"/>
      <c r="I49" s="2580"/>
      <c r="J49" s="1301"/>
      <c r="K49" s="2582"/>
      <c r="L49" s="2058"/>
      <c r="M49" s="2058"/>
      <c r="N49" s="2058"/>
      <c r="O49" s="2058"/>
      <c r="P49" s="2058"/>
      <c r="Q49" s="2058"/>
      <c r="R49" s="2058"/>
      <c r="S49" s="2058"/>
      <c r="T49" s="2058"/>
      <c r="U49" s="2058"/>
      <c r="V49" s="2058"/>
      <c r="W49" s="2058"/>
      <c r="X49" s="2058"/>
      <c r="Y49" s="2058"/>
      <c r="Z49" s="2058"/>
      <c r="AA49" s="2058"/>
    </row>
    <row r="50" spans="1:27" x14ac:dyDescent="0.25">
      <c r="A50" s="2580"/>
      <c r="B50" s="2580"/>
      <c r="C50" s="2580"/>
      <c r="D50" s="2580"/>
      <c r="E50" s="2580"/>
      <c r="F50" s="2580"/>
      <c r="G50" s="2580"/>
      <c r="H50" s="2580"/>
      <c r="I50" s="2580"/>
      <c r="J50" s="1301"/>
      <c r="K50" s="2582"/>
      <c r="L50" s="2058"/>
      <c r="M50" s="2058"/>
      <c r="N50" s="2058"/>
      <c r="O50" s="2058"/>
      <c r="P50" s="2058"/>
      <c r="Q50" s="2058"/>
      <c r="R50" s="2058"/>
      <c r="S50" s="2058"/>
      <c r="T50" s="2058"/>
      <c r="U50" s="2058"/>
      <c r="V50" s="2058"/>
      <c r="W50" s="2058"/>
      <c r="X50" s="2058"/>
      <c r="Y50" s="2058"/>
      <c r="Z50" s="2058"/>
      <c r="AA50" s="2058"/>
    </row>
    <row r="51" spans="1:27" x14ac:dyDescent="0.25">
      <c r="A51" s="1301"/>
      <c r="B51" s="1301"/>
      <c r="C51" s="1301"/>
      <c r="D51" s="1301"/>
      <c r="E51" s="1301"/>
      <c r="F51" s="1301"/>
      <c r="G51" s="1301"/>
      <c r="H51" s="1301"/>
      <c r="I51" s="1301"/>
      <c r="J51" s="1301"/>
      <c r="K51" s="2582"/>
      <c r="L51" s="2058"/>
      <c r="M51" s="2058"/>
      <c r="N51" s="2058"/>
      <c r="O51" s="2058"/>
      <c r="P51" s="2058"/>
      <c r="Q51" s="2058"/>
      <c r="R51" s="2058"/>
      <c r="S51" s="2058"/>
      <c r="T51" s="2058"/>
      <c r="U51" s="2058"/>
      <c r="V51" s="2058"/>
      <c r="W51" s="2058"/>
      <c r="X51" s="2058"/>
      <c r="Y51" s="2058"/>
      <c r="Z51" s="2058"/>
      <c r="AA51" s="2058"/>
    </row>
    <row r="52" spans="1:27" x14ac:dyDescent="0.25">
      <c r="A52" s="1301"/>
      <c r="B52" s="1301"/>
      <c r="C52" s="1301"/>
      <c r="D52" s="1301"/>
      <c r="E52" s="1301"/>
      <c r="F52" s="1301"/>
      <c r="G52" s="1301"/>
      <c r="H52" s="1301"/>
      <c r="I52" s="1301"/>
      <c r="J52" s="1301"/>
      <c r="K52" s="2582"/>
      <c r="L52" s="2058"/>
      <c r="M52" s="2058"/>
      <c r="N52" s="2058"/>
      <c r="O52" s="2058"/>
      <c r="P52" s="2058"/>
      <c r="Q52" s="2058"/>
      <c r="R52" s="2058"/>
      <c r="S52" s="2058"/>
      <c r="T52" s="2058"/>
      <c r="U52" s="2058"/>
      <c r="V52" s="2058"/>
      <c r="W52" s="2058"/>
      <c r="X52" s="2058"/>
      <c r="Y52" s="2058"/>
      <c r="Z52" s="2058"/>
      <c r="AA52" s="2058"/>
    </row>
    <row r="53" spans="1:27" x14ac:dyDescent="0.25">
      <c r="A53" s="1301"/>
      <c r="B53" s="1301"/>
      <c r="C53" s="1301"/>
      <c r="D53" s="1301"/>
      <c r="E53" s="1301"/>
      <c r="F53" s="1301"/>
      <c r="G53" s="1301"/>
      <c r="H53" s="1301"/>
      <c r="I53" s="1301"/>
      <c r="J53" s="1301"/>
      <c r="K53" s="2582"/>
      <c r="L53" s="2058"/>
      <c r="M53" s="2058"/>
      <c r="N53" s="2058"/>
      <c r="O53" s="2058"/>
      <c r="P53" s="2058"/>
      <c r="Q53" s="2058"/>
      <c r="R53" s="2058"/>
      <c r="S53" s="2058"/>
      <c r="T53" s="2058"/>
      <c r="U53" s="2058"/>
      <c r="V53" s="2058"/>
      <c r="W53" s="2058"/>
      <c r="X53" s="2058"/>
      <c r="Y53" s="2058"/>
      <c r="Z53" s="2058"/>
      <c r="AA53" s="2058"/>
    </row>
    <row r="54" spans="1:27" x14ac:dyDescent="0.25">
      <c r="A54" s="1301"/>
      <c r="B54" s="1301"/>
      <c r="C54" s="1301"/>
      <c r="D54" s="1301"/>
      <c r="E54" s="1301"/>
      <c r="F54" s="1301"/>
      <c r="G54" s="1301"/>
      <c r="H54" s="1301"/>
      <c r="I54" s="1301"/>
      <c r="J54" s="1301"/>
      <c r="K54" s="2582"/>
      <c r="L54" s="2058"/>
      <c r="M54" s="2058"/>
      <c r="N54" s="2058"/>
      <c r="O54" s="2058"/>
      <c r="P54" s="2058"/>
      <c r="Q54" s="2058"/>
      <c r="R54" s="2058"/>
      <c r="S54" s="2058"/>
      <c r="T54" s="2058"/>
      <c r="U54" s="2058"/>
      <c r="V54" s="2058"/>
      <c r="W54" s="2058"/>
      <c r="X54" s="2058"/>
      <c r="Y54" s="2058"/>
      <c r="Z54" s="2058"/>
      <c r="AA54" s="2058"/>
    </row>
    <row r="55" spans="1:27" x14ac:dyDescent="0.25">
      <c r="A55" s="1301"/>
      <c r="B55" s="1301"/>
      <c r="C55" s="1301"/>
      <c r="D55" s="1301"/>
      <c r="E55" s="1301"/>
      <c r="F55" s="1301"/>
      <c r="G55" s="1301"/>
      <c r="H55" s="1301"/>
      <c r="I55" s="1301"/>
      <c r="J55" s="1301"/>
      <c r="K55" s="2582"/>
      <c r="L55" s="2058"/>
      <c r="M55" s="2058"/>
      <c r="N55" s="2058"/>
      <c r="O55" s="2058"/>
      <c r="P55" s="2058"/>
      <c r="Q55" s="2058"/>
      <c r="R55" s="2058"/>
      <c r="S55" s="2058"/>
      <c r="T55" s="2058"/>
      <c r="U55" s="2058"/>
      <c r="V55" s="2058"/>
      <c r="W55" s="2058"/>
      <c r="X55" s="2058"/>
      <c r="Y55" s="2058"/>
      <c r="Z55" s="2058"/>
      <c r="AA55" s="2058"/>
    </row>
    <row r="56" spans="1:27" x14ac:dyDescent="0.25">
      <c r="A56" s="1301"/>
      <c r="B56" s="1301"/>
      <c r="C56" s="1301"/>
      <c r="D56" s="1301"/>
      <c r="E56" s="1301"/>
      <c r="F56" s="1301"/>
      <c r="G56" s="1301"/>
      <c r="H56" s="1301"/>
      <c r="I56" s="1301"/>
      <c r="J56" s="1301"/>
      <c r="K56" s="2582"/>
      <c r="L56" s="2058"/>
      <c r="M56" s="2058"/>
      <c r="N56" s="2058"/>
      <c r="O56" s="2058"/>
      <c r="P56" s="2058"/>
      <c r="Q56" s="2058"/>
      <c r="R56" s="2058"/>
      <c r="S56" s="2058"/>
      <c r="T56" s="2058"/>
      <c r="U56" s="2058"/>
      <c r="V56" s="2058"/>
      <c r="W56" s="2058"/>
      <c r="X56" s="2058"/>
      <c r="Y56" s="2058"/>
      <c r="Z56" s="2058"/>
      <c r="AA56" s="2058"/>
    </row>
    <row r="57" spans="1:27" x14ac:dyDescent="0.25">
      <c r="A57" s="1301"/>
      <c r="B57" s="1301"/>
      <c r="C57" s="1301"/>
      <c r="D57" s="1301"/>
      <c r="E57" s="1301"/>
      <c r="F57" s="1301"/>
      <c r="G57" s="1301"/>
      <c r="H57" s="1301"/>
      <c r="I57" s="1301"/>
      <c r="J57" s="1301"/>
      <c r="K57" s="2582"/>
      <c r="L57" s="2058"/>
      <c r="M57" s="2058"/>
      <c r="N57" s="2058"/>
      <c r="O57" s="2058"/>
      <c r="P57" s="2058"/>
      <c r="Q57" s="2058"/>
      <c r="R57" s="2058"/>
      <c r="S57" s="2058"/>
      <c r="T57" s="2058"/>
      <c r="U57" s="2058"/>
      <c r="V57" s="2058"/>
      <c r="W57" s="2058"/>
      <c r="X57" s="2058"/>
      <c r="Y57" s="2058"/>
      <c r="Z57" s="2058"/>
      <c r="AA57" s="2058"/>
    </row>
    <row r="58" spans="1:27" x14ac:dyDescent="0.25">
      <c r="A58" s="1301"/>
      <c r="B58" s="1301"/>
      <c r="C58" s="1301"/>
      <c r="D58" s="1301"/>
      <c r="E58" s="1301"/>
      <c r="F58" s="1301"/>
      <c r="G58" s="1301"/>
      <c r="H58" s="1301"/>
      <c r="I58" s="1301"/>
      <c r="J58" s="1301"/>
      <c r="K58" s="2582"/>
      <c r="L58" s="2058"/>
      <c r="M58" s="2058"/>
      <c r="N58" s="2058"/>
      <c r="O58" s="2058"/>
      <c r="P58" s="2058"/>
      <c r="Q58" s="2058"/>
      <c r="R58" s="2058"/>
      <c r="S58" s="2058"/>
      <c r="T58" s="2058"/>
      <c r="U58" s="2058"/>
      <c r="V58" s="2058"/>
      <c r="W58" s="2058"/>
      <c r="X58" s="2058"/>
      <c r="Y58" s="2058"/>
      <c r="Z58" s="2058"/>
      <c r="AA58" s="2058"/>
    </row>
    <row r="59" spans="1:27" x14ac:dyDescent="0.25">
      <c r="A59" s="1301"/>
      <c r="B59" s="1301"/>
      <c r="C59" s="1301"/>
      <c r="D59" s="1301"/>
      <c r="E59" s="1301"/>
      <c r="F59" s="1301"/>
      <c r="G59" s="1301"/>
      <c r="H59" s="1301"/>
      <c r="I59" s="1301"/>
      <c r="J59" s="1301"/>
      <c r="K59" s="2582"/>
      <c r="L59" s="2058"/>
      <c r="M59" s="2058"/>
      <c r="N59" s="2058"/>
      <c r="O59" s="2058"/>
      <c r="P59" s="2058"/>
      <c r="Q59" s="2058"/>
      <c r="R59" s="2058"/>
      <c r="S59" s="2058"/>
      <c r="T59" s="2058"/>
      <c r="U59" s="2058"/>
      <c r="V59" s="2058"/>
      <c r="W59" s="2058"/>
      <c r="X59" s="2058"/>
      <c r="Y59" s="2058"/>
      <c r="Z59" s="2058"/>
      <c r="AA59" s="2058"/>
    </row>
    <row r="60" spans="1:27" x14ac:dyDescent="0.25">
      <c r="A60" s="1301"/>
      <c r="B60" s="1301"/>
      <c r="C60" s="1301"/>
      <c r="D60" s="1301"/>
      <c r="E60" s="1301"/>
      <c r="F60" s="1301"/>
      <c r="G60" s="1301"/>
      <c r="H60" s="1301"/>
      <c r="I60" s="1301"/>
      <c r="J60" s="1301"/>
      <c r="K60" s="2582"/>
      <c r="L60" s="2058"/>
      <c r="M60" s="2058"/>
      <c r="N60" s="2058"/>
      <c r="O60" s="2058"/>
      <c r="P60" s="2058"/>
      <c r="Q60" s="2058"/>
      <c r="R60" s="2058"/>
      <c r="S60" s="2058"/>
      <c r="T60" s="2058"/>
      <c r="U60" s="2058"/>
      <c r="V60" s="2058"/>
      <c r="W60" s="2058"/>
      <c r="X60" s="2058"/>
      <c r="Y60" s="2058"/>
      <c r="Z60" s="2058"/>
      <c r="AA60" s="2058"/>
    </row>
    <row r="61" spans="1:27" x14ac:dyDescent="0.25">
      <c r="A61" s="1301"/>
      <c r="B61" s="1301"/>
      <c r="C61" s="1301"/>
      <c r="D61" s="1301"/>
      <c r="E61" s="1301"/>
      <c r="F61" s="1301"/>
      <c r="G61" s="1301"/>
      <c r="H61" s="1301"/>
      <c r="I61" s="1301"/>
      <c r="J61" s="1301"/>
      <c r="K61" s="2582"/>
      <c r="L61" s="2058"/>
      <c r="M61" s="2058"/>
      <c r="N61" s="2058"/>
      <c r="O61" s="2058"/>
      <c r="P61" s="2058"/>
      <c r="Q61" s="2058"/>
      <c r="R61" s="2058"/>
      <c r="S61" s="2058"/>
      <c r="T61" s="2058"/>
      <c r="U61" s="2058"/>
      <c r="V61" s="2058"/>
      <c r="W61" s="2058"/>
      <c r="X61" s="2058"/>
      <c r="Y61" s="2058"/>
      <c r="Z61" s="2058"/>
      <c r="AA61" s="2058"/>
    </row>
    <row r="62" spans="1:27" ht="48.75" customHeight="1" x14ac:dyDescent="0.25">
      <c r="A62" s="1301"/>
      <c r="B62" s="1301"/>
      <c r="C62" s="1301"/>
      <c r="D62" s="1301"/>
      <c r="E62" s="1301"/>
      <c r="F62" s="1301"/>
      <c r="G62" s="1301"/>
      <c r="H62" s="1301"/>
      <c r="I62" s="1301"/>
      <c r="J62" s="1301"/>
      <c r="K62" s="2582"/>
      <c r="L62" s="2058"/>
      <c r="M62" s="2058"/>
      <c r="N62" s="2058"/>
      <c r="O62" s="2058"/>
      <c r="P62" s="2058"/>
      <c r="Q62" s="2058"/>
      <c r="R62" s="2058"/>
      <c r="S62" s="2058"/>
      <c r="T62" s="2058"/>
      <c r="U62" s="2058"/>
      <c r="V62" s="2058"/>
      <c r="W62" s="2058"/>
      <c r="X62" s="2058"/>
      <c r="Y62" s="2058"/>
      <c r="Z62" s="2058"/>
      <c r="AA62" s="2058"/>
    </row>
    <row r="63" spans="1:27" ht="108.75" customHeight="1" x14ac:dyDescent="0.25">
      <c r="A63" s="1301"/>
      <c r="B63" s="1301"/>
      <c r="C63" s="1301"/>
      <c r="D63" s="1301"/>
      <c r="E63" s="1301"/>
      <c r="F63" s="1301"/>
      <c r="G63" s="1301"/>
      <c r="H63" s="1301"/>
      <c r="I63" s="1301"/>
      <c r="J63" s="1301"/>
      <c r="K63" s="2582"/>
      <c r="L63" s="2058"/>
      <c r="M63" s="2058"/>
      <c r="N63" s="2058"/>
      <c r="O63" s="2058"/>
      <c r="P63" s="2058"/>
      <c r="Q63" s="2058"/>
      <c r="R63" s="2058"/>
      <c r="S63" s="2058"/>
      <c r="T63" s="2058"/>
      <c r="U63" s="2058"/>
      <c r="V63" s="2058"/>
      <c r="W63" s="2058"/>
      <c r="X63" s="2058"/>
      <c r="Y63" s="2058"/>
      <c r="Z63" s="2058"/>
      <c r="AA63" s="2058"/>
    </row>
    <row r="64" spans="1:27" ht="147.75" customHeight="1" x14ac:dyDescent="0.25">
      <c r="A64" s="1301"/>
      <c r="B64" s="1301"/>
      <c r="C64" s="1301"/>
      <c r="D64" s="1301"/>
      <c r="E64" s="1301"/>
      <c r="F64" s="1301"/>
      <c r="G64" s="1301"/>
      <c r="H64" s="1301"/>
      <c r="I64" s="1301"/>
      <c r="J64" s="1301"/>
      <c r="K64" s="2582"/>
      <c r="L64" s="2058"/>
      <c r="M64" s="2058"/>
      <c r="N64" s="2058"/>
      <c r="O64" s="2058"/>
      <c r="P64" s="2058"/>
      <c r="Q64" s="2058"/>
      <c r="R64" s="2058"/>
      <c r="S64" s="2058"/>
      <c r="T64" s="2058"/>
      <c r="U64" s="2058"/>
      <c r="V64" s="2058"/>
      <c r="W64" s="2058"/>
      <c r="X64" s="2058"/>
      <c r="Y64" s="2058"/>
      <c r="Z64" s="2058"/>
      <c r="AA64" s="2058"/>
    </row>
    <row r="65" spans="11:27" ht="144.75" customHeight="1" x14ac:dyDescent="0.25">
      <c r="K65" s="2582"/>
      <c r="L65" s="2058"/>
      <c r="M65" s="2058"/>
      <c r="N65" s="2058"/>
      <c r="O65" s="2058"/>
      <c r="P65" s="2058"/>
      <c r="Q65" s="2058"/>
      <c r="R65" s="2058"/>
      <c r="S65" s="2058"/>
      <c r="T65" s="2058"/>
      <c r="U65" s="2058"/>
      <c r="V65" s="2058"/>
      <c r="W65" s="2058"/>
      <c r="X65" s="2058"/>
      <c r="Y65" s="2058"/>
      <c r="Z65" s="2058"/>
      <c r="AA65" s="2058"/>
    </row>
    <row r="66" spans="11:27" ht="18.75" customHeight="1" thickBot="1" x14ac:dyDescent="0.3">
      <c r="K66" s="2583"/>
      <c r="L66" s="2058"/>
      <c r="M66" s="2058"/>
      <c r="N66" s="2058"/>
      <c r="O66" s="2058"/>
      <c r="P66" s="2058"/>
      <c r="Q66" s="2058"/>
      <c r="R66" s="2058"/>
      <c r="S66" s="2058"/>
      <c r="T66" s="2058"/>
      <c r="U66" s="2058"/>
      <c r="V66" s="2058"/>
      <c r="W66" s="2058"/>
      <c r="X66" s="2058"/>
      <c r="Y66" s="2058"/>
      <c r="Z66" s="2058"/>
      <c r="AA66" s="2058"/>
    </row>
    <row r="67" spans="11:27" x14ac:dyDescent="0.25">
      <c r="K67" s="2058"/>
      <c r="L67" s="2058"/>
      <c r="M67" s="2058"/>
      <c r="N67" s="2058"/>
      <c r="O67" s="2058"/>
      <c r="P67" s="2058"/>
      <c r="Q67" s="2058"/>
      <c r="R67" s="2058"/>
      <c r="S67" s="2058"/>
      <c r="T67" s="2058"/>
      <c r="U67" s="2058"/>
      <c r="V67" s="2058"/>
      <c r="W67" s="2058"/>
      <c r="X67" s="2058"/>
      <c r="Y67" s="2058"/>
      <c r="Z67" s="2058"/>
      <c r="AA67" s="2058"/>
    </row>
    <row r="68" spans="11:27" x14ac:dyDescent="0.25">
      <c r="K68" s="2058"/>
      <c r="L68" s="2058"/>
      <c r="M68" s="2058"/>
      <c r="N68" s="2058"/>
      <c r="O68" s="2058"/>
      <c r="P68" s="2058"/>
      <c r="Q68" s="2058"/>
      <c r="R68" s="2058"/>
      <c r="S68" s="2058"/>
      <c r="T68" s="2058"/>
      <c r="U68" s="2058"/>
      <c r="V68" s="2058"/>
      <c r="W68" s="2058"/>
      <c r="X68" s="2058"/>
      <c r="Y68" s="2058"/>
      <c r="Z68" s="2058"/>
      <c r="AA68" s="2058"/>
    </row>
    <row r="69" spans="11:27" x14ac:dyDescent="0.25">
      <c r="K69" s="2058"/>
      <c r="L69" s="2058"/>
      <c r="M69" s="2058"/>
      <c r="N69" s="2058"/>
      <c r="O69" s="2058"/>
      <c r="P69" s="2058"/>
      <c r="Q69" s="2058"/>
      <c r="R69" s="2058"/>
      <c r="S69" s="2058"/>
      <c r="T69" s="2058"/>
      <c r="U69" s="2058"/>
      <c r="V69" s="2058"/>
      <c r="W69" s="2058"/>
      <c r="X69" s="2058"/>
      <c r="Y69" s="2058"/>
      <c r="Z69" s="2058"/>
      <c r="AA69" s="2058"/>
    </row>
    <row r="70" spans="11:27" x14ac:dyDescent="0.25">
      <c r="K70" s="2058"/>
      <c r="L70" s="2058"/>
      <c r="M70" s="2058"/>
      <c r="N70" s="2058"/>
      <c r="O70" s="2058"/>
      <c r="P70" s="2058"/>
      <c r="Q70" s="2058"/>
      <c r="R70" s="2058"/>
      <c r="S70" s="2058"/>
      <c r="T70" s="2058"/>
      <c r="U70" s="2058"/>
      <c r="V70" s="2058"/>
      <c r="W70" s="2058"/>
      <c r="X70" s="2058"/>
      <c r="Y70" s="2058"/>
      <c r="Z70" s="2058"/>
      <c r="AA70" s="2058"/>
    </row>
    <row r="71" spans="11:27" x14ac:dyDescent="0.25">
      <c r="K71" s="2058"/>
      <c r="L71" s="2058"/>
      <c r="M71" s="2058"/>
      <c r="N71" s="2058"/>
      <c r="O71" s="2058"/>
      <c r="P71" s="2058"/>
      <c r="Q71" s="2058"/>
      <c r="R71" s="2058"/>
      <c r="S71" s="2058"/>
      <c r="T71" s="2058"/>
      <c r="U71" s="2058"/>
      <c r="V71" s="2058"/>
      <c r="W71" s="2058"/>
      <c r="X71" s="2058"/>
      <c r="Y71" s="2058"/>
      <c r="Z71" s="2058"/>
      <c r="AA71" s="2058"/>
    </row>
    <row r="72" spans="11:27" x14ac:dyDescent="0.25">
      <c r="K72" s="2058"/>
      <c r="L72" s="2058"/>
      <c r="M72" s="2058"/>
      <c r="N72" s="2058"/>
      <c r="O72" s="2058"/>
      <c r="P72" s="2058"/>
      <c r="Q72" s="2058"/>
      <c r="R72" s="2058"/>
      <c r="S72" s="2058"/>
      <c r="T72" s="2058"/>
      <c r="U72" s="2058"/>
      <c r="V72" s="2058"/>
      <c r="W72" s="2058"/>
      <c r="X72" s="2058"/>
      <c r="Y72" s="2058"/>
      <c r="Z72" s="2058"/>
      <c r="AA72" s="2058"/>
    </row>
    <row r="73" spans="11:27" x14ac:dyDescent="0.25">
      <c r="K73" s="2058"/>
      <c r="L73" s="2058"/>
      <c r="M73" s="2058"/>
      <c r="N73" s="2058"/>
      <c r="O73" s="2058"/>
      <c r="P73" s="2058"/>
      <c r="Q73" s="2058"/>
      <c r="R73" s="2058"/>
      <c r="S73" s="2058"/>
      <c r="T73" s="2058"/>
      <c r="U73" s="2058"/>
      <c r="V73" s="2058"/>
      <c r="W73" s="2058"/>
      <c r="X73" s="2058"/>
      <c r="Y73" s="2058"/>
      <c r="Z73" s="2058"/>
      <c r="AA73" s="2058"/>
    </row>
    <row r="74" spans="11:27" x14ac:dyDescent="0.25">
      <c r="K74" s="2058"/>
      <c r="L74" s="2058"/>
      <c r="M74" s="2058"/>
      <c r="N74" s="2058"/>
      <c r="O74" s="2058"/>
      <c r="P74" s="2058"/>
      <c r="Q74" s="2058"/>
      <c r="R74" s="2058"/>
      <c r="S74" s="2058"/>
      <c r="T74" s="2058"/>
      <c r="U74" s="2058"/>
      <c r="V74" s="2058"/>
      <c r="W74" s="2058"/>
      <c r="X74" s="2058"/>
      <c r="Y74" s="2058"/>
      <c r="Z74" s="2058"/>
      <c r="AA74" s="2058"/>
    </row>
    <row r="75" spans="11:27" x14ac:dyDescent="0.25">
      <c r="K75" s="2058"/>
      <c r="L75" s="2058"/>
      <c r="M75" s="2058"/>
      <c r="N75" s="2058"/>
      <c r="O75" s="2058"/>
      <c r="P75" s="2058"/>
      <c r="Q75" s="2058"/>
      <c r="R75" s="2058"/>
      <c r="S75" s="2058"/>
      <c r="T75" s="2058"/>
      <c r="U75" s="2058"/>
      <c r="V75" s="2058"/>
      <c r="W75" s="2058"/>
      <c r="X75" s="2058"/>
      <c r="Y75" s="2058"/>
      <c r="Z75" s="2058"/>
      <c r="AA75" s="2058"/>
    </row>
    <row r="76" spans="11:27" x14ac:dyDescent="0.25">
      <c r="K76" s="2058"/>
      <c r="L76" s="2058"/>
      <c r="M76" s="2058"/>
      <c r="N76" s="2058"/>
      <c r="O76" s="2058"/>
      <c r="P76" s="2058"/>
      <c r="Q76" s="2058"/>
      <c r="R76" s="2058"/>
      <c r="S76" s="2058"/>
      <c r="T76" s="2058"/>
      <c r="U76" s="2058"/>
      <c r="V76" s="2058"/>
      <c r="W76" s="2058"/>
      <c r="X76" s="2058"/>
      <c r="Y76" s="2058"/>
      <c r="Z76" s="2058"/>
      <c r="AA76" s="2058"/>
    </row>
    <row r="77" spans="11:27" x14ac:dyDescent="0.25">
      <c r="K77" s="2058"/>
      <c r="L77" s="2058"/>
      <c r="M77" s="2058"/>
      <c r="N77" s="2058"/>
      <c r="O77" s="2058"/>
      <c r="P77" s="2058"/>
      <c r="Q77" s="2058"/>
      <c r="R77" s="2058"/>
      <c r="S77" s="2058"/>
      <c r="T77" s="2058"/>
      <c r="U77" s="2058"/>
      <c r="V77" s="2058"/>
      <c r="W77" s="2058"/>
      <c r="X77" s="2058"/>
      <c r="Y77" s="2058"/>
      <c r="Z77" s="2058"/>
      <c r="AA77" s="2058"/>
    </row>
    <row r="78" spans="11:27" x14ac:dyDescent="0.25">
      <c r="K78" s="2058"/>
      <c r="L78" s="2058"/>
      <c r="M78" s="2058"/>
      <c r="N78" s="2058"/>
      <c r="O78" s="2058"/>
      <c r="P78" s="2058"/>
      <c r="Q78" s="2058"/>
      <c r="R78" s="2058"/>
      <c r="S78" s="2058"/>
      <c r="T78" s="2058"/>
      <c r="U78" s="2058"/>
      <c r="V78" s="2058"/>
      <c r="W78" s="2058"/>
      <c r="X78" s="2058"/>
      <c r="Y78" s="2058"/>
      <c r="Z78" s="2058"/>
      <c r="AA78" s="2058"/>
    </row>
    <row r="79" spans="11:27" x14ac:dyDescent="0.25">
      <c r="K79" s="2058"/>
      <c r="L79" s="2058"/>
      <c r="M79" s="2058"/>
      <c r="N79" s="2058"/>
      <c r="O79" s="2058"/>
      <c r="P79" s="2058"/>
      <c r="Q79" s="2058"/>
      <c r="R79" s="2058"/>
      <c r="S79" s="2058"/>
      <c r="T79" s="2058"/>
      <c r="U79" s="2058"/>
      <c r="V79" s="2058"/>
      <c r="W79" s="2058"/>
      <c r="X79" s="2058"/>
      <c r="Y79" s="2058"/>
      <c r="Z79" s="2058"/>
      <c r="AA79" s="2058"/>
    </row>
    <row r="80" spans="11:27" x14ac:dyDescent="0.25">
      <c r="K80" s="2058"/>
      <c r="L80" s="2058"/>
      <c r="M80" s="2058"/>
      <c r="N80" s="2058"/>
      <c r="O80" s="2058"/>
      <c r="P80" s="2058"/>
      <c r="Q80" s="2058"/>
      <c r="R80" s="2058"/>
      <c r="S80" s="2058"/>
      <c r="T80" s="2058"/>
      <c r="U80" s="2058"/>
      <c r="V80" s="2058"/>
      <c r="W80" s="2058"/>
      <c r="X80" s="2058"/>
      <c r="Y80" s="2058"/>
      <c r="Z80" s="2058"/>
      <c r="AA80" s="2058"/>
    </row>
    <row r="81" spans="11:27" x14ac:dyDescent="0.25">
      <c r="K81" s="2058"/>
      <c r="L81" s="2058"/>
      <c r="M81" s="2058"/>
      <c r="N81" s="2058"/>
      <c r="O81" s="2058"/>
      <c r="P81" s="2058"/>
      <c r="Q81" s="2058"/>
      <c r="R81" s="2058"/>
      <c r="S81" s="2058"/>
      <c r="T81" s="2058"/>
      <c r="U81" s="2058"/>
      <c r="V81" s="2058"/>
      <c r="W81" s="2058"/>
      <c r="X81" s="2058"/>
      <c r="Y81" s="2058"/>
      <c r="Z81" s="2058"/>
      <c r="AA81" s="2058"/>
    </row>
    <row r="82" spans="11:27" x14ac:dyDescent="0.25">
      <c r="K82" s="2058"/>
      <c r="L82" s="2058"/>
      <c r="M82" s="2058"/>
      <c r="N82" s="2058"/>
      <c r="O82" s="2058"/>
      <c r="P82" s="2058"/>
      <c r="Q82" s="2058"/>
      <c r="R82" s="2058"/>
      <c r="S82" s="2058"/>
      <c r="T82" s="2058"/>
      <c r="U82" s="2058"/>
      <c r="V82" s="2058"/>
      <c r="W82" s="2058"/>
      <c r="X82" s="2058"/>
      <c r="Y82" s="2058"/>
      <c r="Z82" s="2058"/>
      <c r="AA82" s="2058"/>
    </row>
    <row r="83" spans="11:27" x14ac:dyDescent="0.25">
      <c r="K83" s="2058"/>
      <c r="L83" s="2058"/>
      <c r="M83" s="2058"/>
      <c r="N83" s="2058"/>
      <c r="O83" s="2058"/>
      <c r="P83" s="2058"/>
      <c r="Q83" s="2058"/>
      <c r="R83" s="2058"/>
      <c r="S83" s="2058"/>
      <c r="T83" s="2058"/>
      <c r="U83" s="2058"/>
      <c r="V83" s="2058"/>
      <c r="W83" s="2058"/>
      <c r="X83" s="2058"/>
      <c r="Y83" s="2058"/>
      <c r="Z83" s="2058"/>
      <c r="AA83" s="2058"/>
    </row>
    <row r="84" spans="11:27" x14ac:dyDescent="0.25">
      <c r="K84" s="2058"/>
      <c r="L84" s="2058"/>
      <c r="M84" s="2058"/>
      <c r="N84" s="2058"/>
      <c r="O84" s="2058"/>
      <c r="P84" s="2058"/>
      <c r="Q84" s="2058"/>
      <c r="R84" s="2058"/>
      <c r="S84" s="2058"/>
      <c r="T84" s="2058"/>
      <c r="U84" s="2058"/>
      <c r="V84" s="2058"/>
      <c r="W84" s="2058"/>
      <c r="X84" s="2058"/>
      <c r="Y84" s="2058"/>
      <c r="Z84" s="2058"/>
      <c r="AA84" s="2058"/>
    </row>
    <row r="85" spans="11:27" x14ac:dyDescent="0.25">
      <c r="K85" s="2058"/>
      <c r="L85" s="2058"/>
      <c r="M85" s="2058"/>
      <c r="N85" s="2058"/>
      <c r="O85" s="2058"/>
      <c r="P85" s="2058"/>
      <c r="Q85" s="2058"/>
      <c r="R85" s="2058"/>
      <c r="S85" s="2058"/>
      <c r="T85" s="2058"/>
      <c r="U85" s="2058"/>
      <c r="V85" s="2058"/>
      <c r="W85" s="2058"/>
      <c r="X85" s="2058"/>
      <c r="Y85" s="2058"/>
      <c r="Z85" s="2058"/>
      <c r="AA85" s="2058"/>
    </row>
    <row r="86" spans="11:27" x14ac:dyDescent="0.25">
      <c r="K86" s="2058"/>
      <c r="L86" s="2058"/>
      <c r="M86" s="2058"/>
      <c r="N86" s="2058"/>
      <c r="O86" s="2058"/>
      <c r="P86" s="2058"/>
      <c r="Q86" s="2058"/>
      <c r="R86" s="2058"/>
      <c r="S86" s="2058"/>
      <c r="T86" s="2058"/>
      <c r="U86" s="2058"/>
      <c r="V86" s="2058"/>
      <c r="W86" s="2058"/>
      <c r="X86" s="2058"/>
      <c r="Y86" s="2058"/>
      <c r="Z86" s="2058"/>
      <c r="AA86" s="2058"/>
    </row>
    <row r="87" spans="11:27" x14ac:dyDescent="0.25">
      <c r="K87" s="2058"/>
      <c r="L87" s="2058"/>
      <c r="M87" s="2058"/>
      <c r="N87" s="2058"/>
      <c r="O87" s="2058"/>
      <c r="P87" s="2058"/>
      <c r="Q87" s="2058"/>
      <c r="R87" s="2058"/>
      <c r="S87" s="2058"/>
      <c r="T87" s="2058"/>
      <c r="U87" s="2058"/>
      <c r="V87" s="2058"/>
      <c r="W87" s="2058"/>
      <c r="X87" s="2058"/>
      <c r="Y87" s="2058"/>
      <c r="Z87" s="2058"/>
      <c r="AA87" s="2058"/>
    </row>
    <row r="88" spans="11:27" x14ac:dyDescent="0.25">
      <c r="K88" s="2058"/>
      <c r="L88" s="2058"/>
      <c r="M88" s="2058"/>
      <c r="N88" s="2058"/>
      <c r="O88" s="2058"/>
      <c r="P88" s="2058"/>
      <c r="Q88" s="2058"/>
      <c r="R88" s="2058"/>
      <c r="S88" s="2058"/>
      <c r="T88" s="2058"/>
      <c r="U88" s="2058"/>
      <c r="V88" s="2058"/>
      <c r="W88" s="2058"/>
      <c r="X88" s="2058"/>
      <c r="Y88" s="2058"/>
      <c r="Z88" s="2058"/>
      <c r="AA88" s="2058"/>
    </row>
    <row r="89" spans="11:27" x14ac:dyDescent="0.25">
      <c r="K89" s="2058"/>
      <c r="L89" s="2058"/>
      <c r="M89" s="2058"/>
      <c r="N89" s="2058"/>
      <c r="O89" s="2058"/>
      <c r="P89" s="2058"/>
      <c r="Q89" s="2058"/>
      <c r="R89" s="2058"/>
      <c r="S89" s="2058"/>
      <c r="T89" s="2058"/>
      <c r="U89" s="2058"/>
      <c r="V89" s="2058"/>
      <c r="W89" s="2058"/>
      <c r="X89" s="2058"/>
      <c r="Y89" s="2058"/>
      <c r="Z89" s="2058"/>
      <c r="AA89" s="2058"/>
    </row>
    <row r="90" spans="11:27" x14ac:dyDescent="0.25">
      <c r="K90" s="2058"/>
      <c r="L90" s="2058"/>
      <c r="M90" s="2058"/>
      <c r="N90" s="2058"/>
      <c r="O90" s="2058"/>
      <c r="P90" s="2058"/>
      <c r="Q90" s="2058"/>
      <c r="R90" s="2058"/>
      <c r="S90" s="2058"/>
      <c r="T90" s="2058"/>
      <c r="U90" s="2058"/>
      <c r="V90" s="2058"/>
      <c r="W90" s="2058"/>
      <c r="X90" s="2058"/>
      <c r="Y90" s="2058"/>
      <c r="Z90" s="2058"/>
      <c r="AA90" s="2058"/>
    </row>
    <row r="91" spans="11:27" x14ac:dyDescent="0.25">
      <c r="K91" s="2058"/>
      <c r="L91" s="2058"/>
      <c r="M91" s="2058"/>
      <c r="N91" s="2058"/>
      <c r="O91" s="2058"/>
      <c r="P91" s="2058"/>
      <c r="Q91" s="2058"/>
      <c r="R91" s="2058"/>
      <c r="S91" s="2058"/>
      <c r="T91" s="2058"/>
      <c r="U91" s="2058"/>
      <c r="V91" s="2058"/>
      <c r="W91" s="2058"/>
      <c r="X91" s="2058"/>
      <c r="Y91" s="2058"/>
      <c r="Z91" s="2058"/>
      <c r="AA91" s="2058"/>
    </row>
    <row r="92" spans="11:27" x14ac:dyDescent="0.25">
      <c r="K92" s="2058"/>
      <c r="L92" s="2058"/>
      <c r="M92" s="2058"/>
      <c r="N92" s="2058"/>
      <c r="O92" s="2058"/>
      <c r="P92" s="2058"/>
      <c r="Q92" s="2058"/>
      <c r="R92" s="2058"/>
      <c r="S92" s="2058"/>
      <c r="T92" s="2058"/>
      <c r="U92" s="2058"/>
      <c r="V92" s="2058"/>
      <c r="W92" s="2058"/>
      <c r="X92" s="2058"/>
      <c r="Y92" s="2058"/>
      <c r="Z92" s="2058"/>
      <c r="AA92" s="2058"/>
    </row>
    <row r="93" spans="11:27" x14ac:dyDescent="0.25">
      <c r="K93" s="2058"/>
      <c r="L93" s="2058"/>
      <c r="M93" s="2058"/>
      <c r="N93" s="2058"/>
      <c r="O93" s="2058"/>
      <c r="P93" s="2058"/>
      <c r="Q93" s="2058"/>
      <c r="R93" s="2058"/>
      <c r="S93" s="2058"/>
      <c r="T93" s="2058"/>
      <c r="U93" s="2058"/>
      <c r="V93" s="2058"/>
      <c r="W93" s="2058"/>
      <c r="X93" s="2058"/>
      <c r="Y93" s="2058"/>
      <c r="Z93" s="2058"/>
      <c r="AA93" s="2058"/>
    </row>
    <row r="94" spans="11:27" x14ac:dyDescent="0.25">
      <c r="K94" s="2058"/>
      <c r="L94" s="2058"/>
      <c r="M94" s="2058"/>
      <c r="N94" s="2058"/>
      <c r="O94" s="2058"/>
      <c r="P94" s="2058"/>
      <c r="Q94" s="2058"/>
      <c r="R94" s="2058"/>
      <c r="S94" s="2058"/>
      <c r="T94" s="2058"/>
      <c r="U94" s="2058"/>
      <c r="V94" s="2058"/>
      <c r="W94" s="2058"/>
      <c r="X94" s="2058"/>
      <c r="Y94" s="2058"/>
      <c r="Z94" s="2058"/>
      <c r="AA94" s="2058"/>
    </row>
    <row r="95" spans="11:27" x14ac:dyDescent="0.25">
      <c r="K95" s="2058"/>
      <c r="L95" s="2058"/>
      <c r="M95" s="2058"/>
      <c r="N95" s="2058"/>
      <c r="O95" s="2058"/>
      <c r="P95" s="2058"/>
      <c r="Q95" s="2058"/>
      <c r="R95" s="2058"/>
      <c r="S95" s="2058"/>
      <c r="T95" s="2058"/>
      <c r="U95" s="2058"/>
      <c r="V95" s="2058"/>
      <c r="W95" s="2058"/>
      <c r="X95" s="2058"/>
      <c r="Y95" s="2058"/>
      <c r="Z95" s="2058"/>
      <c r="AA95" s="2058"/>
    </row>
    <row r="96" spans="11:27" x14ac:dyDescent="0.25">
      <c r="K96" s="2058"/>
      <c r="L96" s="2058"/>
      <c r="M96" s="2058"/>
      <c r="N96" s="2058"/>
      <c r="O96" s="2058"/>
      <c r="P96" s="2058"/>
      <c r="Q96" s="2058"/>
      <c r="R96" s="2058"/>
      <c r="S96" s="2058"/>
      <c r="T96" s="2058"/>
      <c r="U96" s="2058"/>
      <c r="V96" s="2058"/>
      <c r="W96" s="2058"/>
      <c r="X96" s="2058"/>
      <c r="Y96" s="2058"/>
      <c r="Z96" s="2058"/>
      <c r="AA96" s="2058"/>
    </row>
    <row r="97" spans="11:27" x14ac:dyDescent="0.25">
      <c r="K97" s="2058"/>
      <c r="L97" s="2058"/>
      <c r="M97" s="2058"/>
      <c r="N97" s="2058"/>
      <c r="O97" s="2058"/>
      <c r="P97" s="2058"/>
      <c r="Q97" s="2058"/>
      <c r="R97" s="2058"/>
      <c r="S97" s="2058"/>
      <c r="T97" s="2058"/>
      <c r="U97" s="2058"/>
      <c r="V97" s="2058"/>
      <c r="W97" s="2058"/>
      <c r="X97" s="2058"/>
      <c r="Y97" s="2058"/>
      <c r="Z97" s="2058"/>
      <c r="AA97" s="2058"/>
    </row>
    <row r="98" spans="11:27" x14ac:dyDescent="0.25">
      <c r="K98" s="2058"/>
      <c r="L98" s="2058"/>
      <c r="M98" s="2058"/>
      <c r="N98" s="2058"/>
      <c r="O98" s="2058"/>
      <c r="P98" s="2058"/>
      <c r="Q98" s="2058"/>
      <c r="R98" s="2058"/>
      <c r="S98" s="2058"/>
      <c r="T98" s="2058"/>
      <c r="U98" s="2058"/>
      <c r="V98" s="2058"/>
      <c r="W98" s="2058"/>
      <c r="X98" s="2058"/>
      <c r="Y98" s="2058"/>
      <c r="Z98" s="2058"/>
      <c r="AA98" s="2058"/>
    </row>
    <row r="99" spans="11:27" x14ac:dyDescent="0.25">
      <c r="K99" s="2058"/>
      <c r="L99" s="2058"/>
      <c r="M99" s="2058"/>
      <c r="N99" s="2058"/>
      <c r="O99" s="2058"/>
      <c r="P99" s="2058"/>
      <c r="Q99" s="2058"/>
      <c r="R99" s="2058"/>
      <c r="S99" s="2058"/>
      <c r="T99" s="2058"/>
      <c r="U99" s="2058"/>
      <c r="V99" s="2058"/>
      <c r="W99" s="2058"/>
      <c r="X99" s="2058"/>
      <c r="Y99" s="2058"/>
      <c r="Z99" s="2058"/>
      <c r="AA99" s="2058"/>
    </row>
    <row r="100" spans="11:27" x14ac:dyDescent="0.25">
      <c r="K100" s="2058"/>
      <c r="L100" s="2058"/>
      <c r="M100" s="2058"/>
      <c r="N100" s="2058"/>
      <c r="O100" s="2058"/>
      <c r="P100" s="2058"/>
      <c r="Q100" s="2058"/>
      <c r="R100" s="2058"/>
      <c r="S100" s="2058"/>
      <c r="T100" s="2058"/>
      <c r="U100" s="2058"/>
      <c r="V100" s="2058"/>
      <c r="W100" s="2058"/>
      <c r="X100" s="2058"/>
      <c r="Y100" s="2058"/>
      <c r="Z100" s="2058"/>
      <c r="AA100" s="2058"/>
    </row>
    <row r="101" spans="11:27" x14ac:dyDescent="0.25">
      <c r="K101" s="2058"/>
      <c r="L101" s="2058"/>
      <c r="M101" s="2058"/>
      <c r="N101" s="2058"/>
      <c r="O101" s="2058"/>
      <c r="P101" s="2058"/>
      <c r="Q101" s="2058"/>
      <c r="R101" s="2058"/>
      <c r="S101" s="2058"/>
      <c r="T101" s="2058"/>
      <c r="U101" s="2058"/>
      <c r="V101" s="2058"/>
      <c r="W101" s="2058"/>
      <c r="X101" s="2058"/>
      <c r="Y101" s="2058"/>
      <c r="Z101" s="2058"/>
      <c r="AA101" s="2058"/>
    </row>
    <row r="102" spans="11:27" x14ac:dyDescent="0.25">
      <c r="K102" s="2058"/>
      <c r="L102" s="2058"/>
      <c r="M102" s="2058"/>
      <c r="N102" s="2058"/>
      <c r="O102" s="2058"/>
      <c r="P102" s="2058"/>
      <c r="Q102" s="2058"/>
      <c r="R102" s="2058"/>
      <c r="S102" s="2058"/>
      <c r="T102" s="2058"/>
      <c r="U102" s="2058"/>
      <c r="V102" s="2058"/>
      <c r="W102" s="2058"/>
      <c r="X102" s="2058"/>
      <c r="Y102" s="2058"/>
      <c r="Z102" s="2058"/>
      <c r="AA102" s="2058"/>
    </row>
    <row r="103" spans="11:27" x14ac:dyDescent="0.25">
      <c r="K103" s="2058"/>
      <c r="L103" s="2058"/>
      <c r="M103" s="2058"/>
      <c r="N103" s="2058"/>
      <c r="O103" s="2058"/>
      <c r="P103" s="2058"/>
      <c r="Q103" s="2058"/>
      <c r="R103" s="2058"/>
      <c r="S103" s="2058"/>
      <c r="T103" s="2058"/>
      <c r="U103" s="2058"/>
      <c r="V103" s="2058"/>
      <c r="W103" s="2058"/>
      <c r="X103" s="2058"/>
      <c r="Y103" s="2058"/>
      <c r="Z103" s="2058"/>
      <c r="AA103" s="2058"/>
    </row>
    <row r="104" spans="11:27" x14ac:dyDescent="0.25">
      <c r="K104" s="2058"/>
      <c r="L104" s="2058"/>
      <c r="M104" s="2058"/>
      <c r="N104" s="2058"/>
      <c r="O104" s="2058"/>
      <c r="P104" s="2058"/>
      <c r="Q104" s="2058"/>
      <c r="R104" s="2058"/>
      <c r="S104" s="2058"/>
      <c r="T104" s="2058"/>
      <c r="U104" s="2058"/>
      <c r="V104" s="2058"/>
      <c r="W104" s="2058"/>
      <c r="X104" s="2058"/>
      <c r="Y104" s="2058"/>
      <c r="Z104" s="2058"/>
      <c r="AA104" s="2058"/>
    </row>
    <row r="105" spans="11:27" x14ac:dyDescent="0.25">
      <c r="K105" s="2058"/>
      <c r="L105" s="2058"/>
      <c r="M105" s="2058"/>
      <c r="N105" s="2058"/>
      <c r="O105" s="2058"/>
      <c r="P105" s="2058"/>
      <c r="Q105" s="2058"/>
      <c r="R105" s="2058"/>
      <c r="S105" s="2058"/>
      <c r="T105" s="2058"/>
      <c r="U105" s="2058"/>
      <c r="V105" s="2058"/>
      <c r="W105" s="2058"/>
      <c r="X105" s="2058"/>
      <c r="Y105" s="2058"/>
      <c r="Z105" s="2058"/>
      <c r="AA105" s="2058"/>
    </row>
    <row r="106" spans="11:27" x14ac:dyDescent="0.25">
      <c r="K106" s="2058"/>
      <c r="L106" s="2058"/>
      <c r="M106" s="2058"/>
      <c r="N106" s="2058"/>
      <c r="O106" s="2058"/>
      <c r="P106" s="2058"/>
      <c r="Q106" s="2058"/>
      <c r="R106" s="2058"/>
      <c r="S106" s="2058"/>
      <c r="T106" s="2058"/>
      <c r="U106" s="2058"/>
      <c r="V106" s="2058"/>
      <c r="W106" s="2058"/>
      <c r="X106" s="2058"/>
      <c r="Y106" s="2058"/>
      <c r="Z106" s="2058"/>
      <c r="AA106" s="2058"/>
    </row>
    <row r="107" spans="11:27" x14ac:dyDescent="0.25">
      <c r="K107" s="2058"/>
      <c r="L107" s="2058"/>
      <c r="M107" s="2058"/>
      <c r="N107" s="2058"/>
      <c r="O107" s="2058"/>
      <c r="P107" s="2058"/>
      <c r="Q107" s="2058"/>
      <c r="R107" s="2058"/>
      <c r="S107" s="2058"/>
      <c r="T107" s="2058"/>
      <c r="U107" s="2058"/>
      <c r="V107" s="2058"/>
      <c r="W107" s="2058"/>
      <c r="X107" s="2058"/>
      <c r="Y107" s="2058"/>
      <c r="Z107" s="2058"/>
      <c r="AA107" s="2058"/>
    </row>
    <row r="108" spans="11:27" x14ac:dyDescent="0.25">
      <c r="K108" s="2058"/>
      <c r="L108" s="2058"/>
      <c r="M108" s="2058"/>
      <c r="N108" s="2058"/>
      <c r="O108" s="2058"/>
      <c r="P108" s="2058"/>
      <c r="Q108" s="2058"/>
      <c r="R108" s="2058"/>
      <c r="S108" s="2058"/>
      <c r="T108" s="2058"/>
      <c r="U108" s="2058"/>
      <c r="V108" s="2058"/>
      <c r="W108" s="2058"/>
      <c r="X108" s="2058"/>
      <c r="Y108" s="2058"/>
      <c r="Z108" s="2058"/>
      <c r="AA108" s="2058"/>
    </row>
  </sheetData>
  <sheetProtection algorithmName="SHA-512" hashValue="IrE+UNWX+R2FhublAfAL0d23ICTgUyRk5u9SkIewry341pYupc1rtkA77yhxH67vs5sC+M9kvO/rocoz9M7d+A==" saltValue="POeAl6sxu4LFwhdDw0H/Gg==" spinCount="100000" sheet="1" objects="1" scenarios="1"/>
  <mergeCells count="2">
    <mergeCell ref="A2:I50"/>
    <mergeCell ref="K1:K66"/>
  </mergeCells>
  <pageMargins left="0.7" right="0.7" top="0.85416666666666696" bottom="0.75" header="0.3" footer="0.3"/>
  <pageSetup firstPageNumber="32" orientation="portrait" useFirstPageNumber="1" r:id="rId1"/>
  <headerFooter>
    <oddHeader>&amp;L&amp;9
Semi-Annual Child Welfare Report&amp;C&amp;"-,Bold"&amp;14ARIZONA DEPARTMENT of  CHILD SAFETY&amp;R&amp;9
July 01, 2020 through December 31, 2020</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09CA1-AFC8-4196-97FF-9E2B7DF6E06C}">
  <dimension ref="A1:J49"/>
  <sheetViews>
    <sheetView workbookViewId="0">
      <selection sqref="A1:G1"/>
    </sheetView>
  </sheetViews>
  <sheetFormatPr defaultRowHeight="15" x14ac:dyDescent="0.25"/>
  <cols>
    <col min="1" max="1" width="35.5703125" style="1301" customWidth="1"/>
    <col min="2" max="2" width="17.140625" style="1301" hidden="1" customWidth="1"/>
    <col min="3" max="4" width="17.140625" style="1301" customWidth="1"/>
    <col min="5" max="7" width="17.140625" style="1301" hidden="1" customWidth="1"/>
  </cols>
  <sheetData>
    <row r="1" spans="1:7" ht="21.75" thickBot="1" x14ac:dyDescent="0.3">
      <c r="A1" s="2226" t="s">
        <v>930</v>
      </c>
      <c r="B1" s="2227"/>
      <c r="C1" s="2227"/>
      <c r="D1" s="2227"/>
      <c r="E1" s="2227"/>
      <c r="F1" s="2227"/>
      <c r="G1" s="2227"/>
    </row>
    <row r="2" spans="1:7" ht="15.75" thickBot="1" x14ac:dyDescent="0.3">
      <c r="A2" s="266"/>
      <c r="B2" s="1945" t="s">
        <v>1044</v>
      </c>
      <c r="C2" s="1945" t="s">
        <v>1043</v>
      </c>
      <c r="D2" s="1808" t="s">
        <v>994</v>
      </c>
      <c r="E2" s="1760" t="s">
        <v>263</v>
      </c>
      <c r="F2" s="1760" t="s">
        <v>264</v>
      </c>
      <c r="G2" s="1760" t="s">
        <v>265</v>
      </c>
    </row>
    <row r="3" spans="1:7" ht="15.75" thickBot="1" x14ac:dyDescent="0.3">
      <c r="A3" s="265"/>
      <c r="B3" s="220" t="s">
        <v>271</v>
      </c>
      <c r="C3" s="220" t="s">
        <v>271</v>
      </c>
      <c r="D3" s="220" t="s">
        <v>271</v>
      </c>
      <c r="E3" s="220" t="s">
        <v>271</v>
      </c>
      <c r="F3" s="220" t="s">
        <v>271</v>
      </c>
      <c r="G3" s="220" t="s">
        <v>271</v>
      </c>
    </row>
    <row r="4" spans="1:7" ht="15.75" thickBot="1" x14ac:dyDescent="0.3">
      <c r="A4" s="2584" t="s">
        <v>931</v>
      </c>
      <c r="B4" s="2585"/>
      <c r="C4" s="2585"/>
      <c r="D4" s="2585"/>
      <c r="E4" s="2585"/>
      <c r="F4" s="2585"/>
      <c r="G4" s="2585"/>
    </row>
    <row r="5" spans="1:7" x14ac:dyDescent="0.25">
      <c r="A5" s="99">
        <v>0</v>
      </c>
      <c r="B5" s="1400"/>
      <c r="C5" s="387">
        <v>0</v>
      </c>
      <c r="D5" s="387">
        <v>0</v>
      </c>
      <c r="E5" s="387">
        <v>0</v>
      </c>
      <c r="F5" s="387">
        <v>0</v>
      </c>
      <c r="G5" s="387">
        <v>0</v>
      </c>
    </row>
    <row r="6" spans="1:7" x14ac:dyDescent="0.25">
      <c r="A6" s="94">
        <v>1</v>
      </c>
      <c r="B6" s="1401"/>
      <c r="C6" s="1988">
        <v>0</v>
      </c>
      <c r="D6" s="1854">
        <v>0</v>
      </c>
      <c r="E6" s="1796">
        <v>0</v>
      </c>
      <c r="F6" s="1779">
        <v>0</v>
      </c>
      <c r="G6" s="1779">
        <v>0</v>
      </c>
    </row>
    <row r="7" spans="1:7" x14ac:dyDescent="0.25">
      <c r="A7" s="94">
        <v>2</v>
      </c>
      <c r="B7" s="1401"/>
      <c r="C7" s="1988">
        <v>0</v>
      </c>
      <c r="D7" s="1854">
        <v>0</v>
      </c>
      <c r="E7" s="1796">
        <v>0</v>
      </c>
      <c r="F7" s="1779">
        <v>0</v>
      </c>
      <c r="G7" s="1779">
        <v>0</v>
      </c>
    </row>
    <row r="8" spans="1:7" x14ac:dyDescent="0.25">
      <c r="A8" s="94">
        <v>3</v>
      </c>
      <c r="B8" s="1401"/>
      <c r="C8" s="1988">
        <v>0</v>
      </c>
      <c r="D8" s="1854">
        <v>0</v>
      </c>
      <c r="E8" s="1796">
        <v>0</v>
      </c>
      <c r="F8" s="1779">
        <v>0</v>
      </c>
      <c r="G8" s="1779">
        <v>0</v>
      </c>
    </row>
    <row r="9" spans="1:7" x14ac:dyDescent="0.25">
      <c r="A9" s="94">
        <v>4</v>
      </c>
      <c r="B9" s="1401"/>
      <c r="C9" s="1988">
        <v>0</v>
      </c>
      <c r="D9" s="1854">
        <v>0</v>
      </c>
      <c r="E9" s="1796">
        <v>0</v>
      </c>
      <c r="F9" s="1779">
        <v>0</v>
      </c>
      <c r="G9" s="1779">
        <v>0</v>
      </c>
    </row>
    <row r="10" spans="1:7" x14ac:dyDescent="0.25">
      <c r="A10" s="94">
        <v>5</v>
      </c>
      <c r="B10" s="1401"/>
      <c r="C10" s="1988">
        <v>0</v>
      </c>
      <c r="D10" s="1854">
        <v>0</v>
      </c>
      <c r="E10" s="1796">
        <v>0</v>
      </c>
      <c r="F10" s="1779">
        <v>0</v>
      </c>
      <c r="G10" s="1779">
        <v>0</v>
      </c>
    </row>
    <row r="11" spans="1:7" x14ac:dyDescent="0.25">
      <c r="A11" s="94">
        <v>6</v>
      </c>
      <c r="B11" s="1401"/>
      <c r="C11" s="1988">
        <v>0</v>
      </c>
      <c r="D11" s="1854">
        <v>0</v>
      </c>
      <c r="E11" s="1796">
        <v>0</v>
      </c>
      <c r="F11" s="1779">
        <v>0</v>
      </c>
      <c r="G11" s="1779">
        <v>0</v>
      </c>
    </row>
    <row r="12" spans="1:7" x14ac:dyDescent="0.25">
      <c r="A12" s="94">
        <v>7</v>
      </c>
      <c r="B12" s="1401"/>
      <c r="C12" s="1988">
        <v>0</v>
      </c>
      <c r="D12" s="1854">
        <v>0</v>
      </c>
      <c r="E12" s="1796">
        <v>0</v>
      </c>
      <c r="F12" s="1779">
        <v>0</v>
      </c>
      <c r="G12" s="1779">
        <v>0</v>
      </c>
    </row>
    <row r="13" spans="1:7" x14ac:dyDescent="0.25">
      <c r="A13" s="94">
        <v>8</v>
      </c>
      <c r="B13" s="1401"/>
      <c r="C13" s="1988">
        <v>0</v>
      </c>
      <c r="D13" s="1854">
        <v>0</v>
      </c>
      <c r="E13" s="1796">
        <v>0</v>
      </c>
      <c r="F13" s="1779">
        <v>0</v>
      </c>
      <c r="G13" s="1779">
        <v>0</v>
      </c>
    </row>
    <row r="14" spans="1:7" x14ac:dyDescent="0.25">
      <c r="A14" s="94">
        <v>9</v>
      </c>
      <c r="B14" s="1401"/>
      <c r="C14" s="1988">
        <v>0</v>
      </c>
      <c r="D14" s="1854">
        <v>0</v>
      </c>
      <c r="E14" s="1796">
        <v>0</v>
      </c>
      <c r="F14" s="1779">
        <v>0</v>
      </c>
      <c r="G14" s="1779">
        <v>0</v>
      </c>
    </row>
    <row r="15" spans="1:7" x14ac:dyDescent="0.25">
      <c r="A15" s="94">
        <v>10</v>
      </c>
      <c r="B15" s="1401"/>
      <c r="C15" s="1988">
        <v>0</v>
      </c>
      <c r="D15" s="1854">
        <v>0</v>
      </c>
      <c r="E15" s="1796">
        <v>0</v>
      </c>
      <c r="F15" s="1779">
        <v>0</v>
      </c>
      <c r="G15" s="1779">
        <v>0</v>
      </c>
    </row>
    <row r="16" spans="1:7" x14ac:dyDescent="0.25">
      <c r="A16" s="94">
        <v>11</v>
      </c>
      <c r="B16" s="1401"/>
      <c r="C16" s="1988">
        <v>0</v>
      </c>
      <c r="D16" s="1854">
        <v>0</v>
      </c>
      <c r="E16" s="1796">
        <v>0</v>
      </c>
      <c r="F16" s="1779">
        <v>0</v>
      </c>
      <c r="G16" s="1779">
        <v>0</v>
      </c>
    </row>
    <row r="17" spans="1:9" x14ac:dyDescent="0.25">
      <c r="A17" s="94">
        <v>12</v>
      </c>
      <c r="B17" s="1401"/>
      <c r="C17" s="1988">
        <v>0</v>
      </c>
      <c r="D17" s="1854">
        <v>0</v>
      </c>
      <c r="E17" s="1796">
        <v>0</v>
      </c>
      <c r="F17" s="1779">
        <v>0</v>
      </c>
      <c r="G17" s="1779">
        <v>0</v>
      </c>
    </row>
    <row r="18" spans="1:9" x14ac:dyDescent="0.25">
      <c r="A18" s="94">
        <v>13</v>
      </c>
      <c r="B18" s="1401"/>
      <c r="C18" s="1988">
        <v>1</v>
      </c>
      <c r="D18" s="1854">
        <v>3</v>
      </c>
      <c r="E18" s="1796">
        <v>0</v>
      </c>
      <c r="F18" s="1779">
        <v>1</v>
      </c>
      <c r="G18" s="1779">
        <v>1</v>
      </c>
    </row>
    <row r="19" spans="1:9" x14ac:dyDescent="0.25">
      <c r="A19" s="94">
        <v>14</v>
      </c>
      <c r="B19" s="1401"/>
      <c r="C19" s="1988">
        <v>10</v>
      </c>
      <c r="D19" s="1854">
        <v>13</v>
      </c>
      <c r="E19" s="1796">
        <v>8</v>
      </c>
      <c r="F19" s="1779">
        <v>6</v>
      </c>
      <c r="G19" s="1779">
        <v>11</v>
      </c>
    </row>
    <row r="20" spans="1:9" x14ac:dyDescent="0.25">
      <c r="A20" s="94">
        <v>15</v>
      </c>
      <c r="B20" s="1401"/>
      <c r="C20" s="1988">
        <v>17</v>
      </c>
      <c r="D20" s="1854">
        <v>22</v>
      </c>
      <c r="E20" s="1796">
        <v>22</v>
      </c>
      <c r="F20" s="1779">
        <v>21</v>
      </c>
      <c r="G20" s="1779">
        <v>39</v>
      </c>
    </row>
    <row r="21" spans="1:9" x14ac:dyDescent="0.25">
      <c r="A21" s="94">
        <v>16</v>
      </c>
      <c r="B21" s="1401"/>
      <c r="C21" s="1988">
        <v>37</v>
      </c>
      <c r="D21" s="1854">
        <v>39</v>
      </c>
      <c r="E21" s="1796">
        <v>43</v>
      </c>
      <c r="F21" s="1779">
        <v>43</v>
      </c>
      <c r="G21" s="1779">
        <v>41</v>
      </c>
      <c r="I21" s="1301"/>
    </row>
    <row r="22" spans="1:9" ht="15.75" thickBot="1" x14ac:dyDescent="0.3">
      <c r="A22" s="101">
        <v>17</v>
      </c>
      <c r="B22" s="1402"/>
      <c r="C22" s="339">
        <v>57</v>
      </c>
      <c r="D22" s="339">
        <v>60</v>
      </c>
      <c r="E22" s="339">
        <v>60</v>
      </c>
      <c r="F22" s="339">
        <v>60</v>
      </c>
      <c r="G22" s="339">
        <v>70</v>
      </c>
      <c r="I22" s="1301"/>
    </row>
    <row r="23" spans="1:9" ht="16.5" thickTop="1" thickBot="1" x14ac:dyDescent="0.3">
      <c r="A23" s="36" t="s">
        <v>932</v>
      </c>
      <c r="B23" s="1731">
        <f t="shared" ref="B23" si="0">SUM(B5:B22)</f>
        <v>0</v>
      </c>
      <c r="C23" s="341">
        <f t="shared" ref="C23:E23" si="1">SUM(C5:C22)</f>
        <v>122</v>
      </c>
      <c r="D23" s="341">
        <f t="shared" ref="D23" si="2">SUM(D5:D22)</f>
        <v>137</v>
      </c>
      <c r="E23" s="341">
        <f t="shared" si="1"/>
        <v>133</v>
      </c>
      <c r="F23" s="341">
        <f t="shared" ref="F23:G23" si="3">SUM(F5:F22)</f>
        <v>131</v>
      </c>
      <c r="G23" s="341">
        <f t="shared" si="3"/>
        <v>162</v>
      </c>
    </row>
    <row r="24" spans="1:9" ht="15.75" thickBot="1" x14ac:dyDescent="0.3">
      <c r="A24" s="85"/>
      <c r="B24" s="84"/>
      <c r="C24" s="84"/>
      <c r="D24" s="84"/>
      <c r="E24" s="84"/>
      <c r="F24" s="84"/>
      <c r="G24" s="84"/>
    </row>
    <row r="25" spans="1:9" ht="15.75" thickBot="1" x14ac:dyDescent="0.3">
      <c r="A25" s="2127" t="s">
        <v>933</v>
      </c>
      <c r="B25" s="2128"/>
      <c r="C25" s="2128"/>
      <c r="D25" s="2128"/>
      <c r="E25" s="2128"/>
      <c r="F25" s="2128"/>
      <c r="G25" s="2128"/>
    </row>
    <row r="26" spans="1:9" x14ac:dyDescent="0.25">
      <c r="A26" s="99" t="s">
        <v>934</v>
      </c>
      <c r="B26" s="1400"/>
      <c r="C26" s="387">
        <v>22</v>
      </c>
      <c r="D26" s="387">
        <v>26</v>
      </c>
      <c r="E26" s="387">
        <v>16</v>
      </c>
      <c r="F26" s="387">
        <v>18</v>
      </c>
      <c r="G26" s="1724"/>
      <c r="I26" s="1301"/>
    </row>
    <row r="27" spans="1:9" x14ac:dyDescent="0.25">
      <c r="A27" s="100" t="s">
        <v>935</v>
      </c>
      <c r="B27" s="1401"/>
      <c r="C27" s="1988">
        <v>11</v>
      </c>
      <c r="D27" s="1854">
        <v>19</v>
      </c>
      <c r="E27" s="1796">
        <v>23</v>
      </c>
      <c r="F27" s="1779">
        <v>8</v>
      </c>
      <c r="G27" s="1725"/>
      <c r="I27" s="1301"/>
    </row>
    <row r="28" spans="1:9" x14ac:dyDescent="0.25">
      <c r="A28" s="100" t="s">
        <v>936</v>
      </c>
      <c r="B28" s="1401"/>
      <c r="C28" s="1988">
        <v>18</v>
      </c>
      <c r="D28" s="1854">
        <v>12</v>
      </c>
      <c r="E28" s="1796">
        <v>10</v>
      </c>
      <c r="F28" s="1779">
        <v>18</v>
      </c>
      <c r="G28" s="1725"/>
    </row>
    <row r="29" spans="1:9" x14ac:dyDescent="0.25">
      <c r="A29" s="100" t="s">
        <v>937</v>
      </c>
      <c r="B29" s="1401"/>
      <c r="C29" s="1988">
        <v>8</v>
      </c>
      <c r="D29" s="1854">
        <v>17</v>
      </c>
      <c r="E29" s="1796">
        <v>11</v>
      </c>
      <c r="F29" s="1779">
        <v>15</v>
      </c>
      <c r="G29" s="1725"/>
      <c r="I29" s="1301"/>
    </row>
    <row r="30" spans="1:9" x14ac:dyDescent="0.25">
      <c r="A30" s="100" t="s">
        <v>938</v>
      </c>
      <c r="B30" s="1401"/>
      <c r="C30" s="1988">
        <v>12</v>
      </c>
      <c r="D30" s="1854">
        <v>13</v>
      </c>
      <c r="E30" s="1796">
        <v>20</v>
      </c>
      <c r="F30" s="1779">
        <v>14</v>
      </c>
      <c r="G30" s="1725"/>
    </row>
    <row r="31" spans="1:9" ht="15.75" thickBot="1" x14ac:dyDescent="0.3">
      <c r="A31" s="101" t="s">
        <v>939</v>
      </c>
      <c r="B31" s="1402"/>
      <c r="C31" s="339">
        <v>51</v>
      </c>
      <c r="D31" s="339">
        <v>50</v>
      </c>
      <c r="E31" s="339">
        <v>53</v>
      </c>
      <c r="F31" s="339">
        <v>58</v>
      </c>
      <c r="G31" s="1726"/>
    </row>
    <row r="32" spans="1:9" ht="16.5" thickTop="1" thickBot="1" x14ac:dyDescent="0.3">
      <c r="A32" s="36" t="s">
        <v>284</v>
      </c>
      <c r="B32" s="1731">
        <f>SUM(B26:B31)</f>
        <v>0</v>
      </c>
      <c r="C32" s="341">
        <f>SUM(C26:C31)</f>
        <v>122</v>
      </c>
      <c r="D32" s="341">
        <f>SUM(D26:D31)</f>
        <v>137</v>
      </c>
      <c r="E32" s="341">
        <f>SUM(E26:E31)</f>
        <v>133</v>
      </c>
      <c r="F32" s="341">
        <f>SUM(F26:F31)</f>
        <v>131</v>
      </c>
      <c r="G32" s="1727"/>
    </row>
    <row r="33" spans="1:10" ht="15.75" thickBot="1" x14ac:dyDescent="0.3">
      <c r="A33" s="85"/>
      <c r="B33" s="84"/>
      <c r="C33" s="84"/>
      <c r="D33" s="84"/>
      <c r="E33" s="84"/>
      <c r="F33" s="84"/>
      <c r="G33" s="84"/>
    </row>
    <row r="34" spans="1:10" ht="15.75" thickBot="1" x14ac:dyDescent="0.3">
      <c r="A34" s="2127" t="s">
        <v>940</v>
      </c>
      <c r="B34" s="2128"/>
      <c r="C34" s="2128"/>
      <c r="D34" s="2128"/>
      <c r="E34" s="2128"/>
      <c r="F34" s="2128"/>
      <c r="G34" s="2128"/>
    </row>
    <row r="35" spans="1:10" x14ac:dyDescent="0.25">
      <c r="A35" s="2031" t="s">
        <v>941</v>
      </c>
      <c r="B35" s="1400"/>
      <c r="C35" s="387">
        <v>259</v>
      </c>
      <c r="D35" s="387">
        <v>237</v>
      </c>
      <c r="E35" s="387">
        <v>196</v>
      </c>
      <c r="F35" s="387">
        <v>220</v>
      </c>
      <c r="G35" s="1724"/>
    </row>
    <row r="36" spans="1:10" ht="25.5" x14ac:dyDescent="0.25">
      <c r="A36" s="2032" t="s">
        <v>942</v>
      </c>
      <c r="B36" s="1401"/>
      <c r="C36" s="1988">
        <v>268</v>
      </c>
      <c r="D36" s="1854">
        <v>250</v>
      </c>
      <c r="E36" s="1796">
        <v>198</v>
      </c>
      <c r="F36" s="1779">
        <v>258</v>
      </c>
      <c r="G36" s="1725"/>
    </row>
    <row r="37" spans="1:10" ht="25.5" x14ac:dyDescent="0.25">
      <c r="A37" s="2032" t="s">
        <v>943</v>
      </c>
      <c r="B37" s="1401"/>
      <c r="C37" s="1988">
        <v>225</v>
      </c>
      <c r="D37" s="1854">
        <v>211</v>
      </c>
      <c r="E37" s="1796">
        <v>172</v>
      </c>
      <c r="F37" s="1779">
        <v>213</v>
      </c>
      <c r="G37" s="1725"/>
    </row>
    <row r="38" spans="1:10" ht="27.75" customHeight="1" thickBot="1" x14ac:dyDescent="0.3">
      <c r="A38" s="2586" t="s">
        <v>944</v>
      </c>
      <c r="B38" s="2586"/>
      <c r="C38" s="2586"/>
      <c r="D38" s="2586"/>
      <c r="E38" s="2586"/>
      <c r="F38" s="2586"/>
      <c r="G38" s="2586"/>
    </row>
    <row r="39" spans="1:10" ht="15.75" thickBot="1" x14ac:dyDescent="0.3">
      <c r="A39" s="2127" t="s">
        <v>945</v>
      </c>
      <c r="B39" s="2128"/>
      <c r="C39" s="2128"/>
      <c r="D39" s="2128"/>
      <c r="E39" s="2128"/>
      <c r="F39" s="2128"/>
      <c r="G39" s="2128"/>
    </row>
    <row r="40" spans="1:10" x14ac:dyDescent="0.25">
      <c r="A40" s="99" t="s">
        <v>946</v>
      </c>
      <c r="B40" s="1400"/>
      <c r="C40" s="387">
        <v>2</v>
      </c>
      <c r="D40" s="387">
        <v>5</v>
      </c>
      <c r="E40" s="387">
        <v>10</v>
      </c>
      <c r="F40" s="387">
        <v>11</v>
      </c>
      <c r="G40" s="1725"/>
    </row>
    <row r="41" spans="1:10" x14ac:dyDescent="0.25">
      <c r="A41" s="100" t="s">
        <v>947</v>
      </c>
      <c r="B41" s="1401"/>
      <c r="C41" s="1988">
        <v>11</v>
      </c>
      <c r="D41" s="1854">
        <v>22</v>
      </c>
      <c r="E41" s="1796">
        <v>30</v>
      </c>
      <c r="F41" s="1779">
        <v>27</v>
      </c>
      <c r="G41" s="1725"/>
    </row>
    <row r="42" spans="1:10" x14ac:dyDescent="0.25">
      <c r="A42" s="100" t="s">
        <v>452</v>
      </c>
      <c r="B42" s="1401"/>
      <c r="C42" s="1988">
        <v>83</v>
      </c>
      <c r="D42" s="1854">
        <v>41</v>
      </c>
      <c r="E42" s="1796">
        <v>32</v>
      </c>
      <c r="F42" s="1779">
        <v>87</v>
      </c>
      <c r="G42" s="1725"/>
      <c r="H42" s="1301"/>
    </row>
    <row r="43" spans="1:10" ht="15.75" thickBot="1" x14ac:dyDescent="0.3">
      <c r="A43" s="101" t="s">
        <v>291</v>
      </c>
      <c r="B43" s="1402"/>
      <c r="C43" s="339">
        <v>26</v>
      </c>
      <c r="D43" s="339">
        <v>102</v>
      </c>
      <c r="E43" s="339">
        <v>97</v>
      </c>
      <c r="F43" s="339">
        <v>56</v>
      </c>
      <c r="G43" s="1726"/>
    </row>
    <row r="44" spans="1:10" ht="16.5" thickTop="1" thickBot="1" x14ac:dyDescent="0.3">
      <c r="A44" s="36" t="s">
        <v>284</v>
      </c>
      <c r="B44" s="109">
        <f>SUM(B40:B43)</f>
        <v>0</v>
      </c>
      <c r="C44" s="341">
        <f>SUM(C40:C43)</f>
        <v>122</v>
      </c>
      <c r="D44" s="341">
        <f>SUM(D40:D43)</f>
        <v>170</v>
      </c>
      <c r="E44" s="341">
        <f>SUM(E40:E43)</f>
        <v>169</v>
      </c>
      <c r="F44" s="109">
        <f>SUM(F40:F43)</f>
        <v>181</v>
      </c>
      <c r="G44" s="1727"/>
    </row>
    <row r="45" spans="1:10" ht="15.75" thickBot="1" x14ac:dyDescent="0.3">
      <c r="A45" s="85"/>
      <c r="B45" s="84"/>
      <c r="C45" s="84"/>
      <c r="D45" s="84"/>
      <c r="E45" s="84"/>
      <c r="F45" s="84"/>
      <c r="G45" s="84"/>
    </row>
    <row r="46" spans="1:10" ht="15.75" thickBot="1" x14ac:dyDescent="0.3">
      <c r="A46" s="2127" t="s">
        <v>948</v>
      </c>
      <c r="B46" s="2128"/>
      <c r="C46" s="2128"/>
      <c r="D46" s="2128"/>
      <c r="E46" s="2128"/>
      <c r="F46" s="2128"/>
      <c r="G46" s="2128"/>
    </row>
    <row r="47" spans="1:10" x14ac:dyDescent="0.25">
      <c r="A47" s="99" t="s">
        <v>949</v>
      </c>
      <c r="B47" s="1400"/>
      <c r="C47" s="387">
        <v>1925345</v>
      </c>
      <c r="D47" s="387">
        <v>2039874</v>
      </c>
      <c r="E47" s="387">
        <v>2221359</v>
      </c>
      <c r="F47" s="387">
        <v>2339955</v>
      </c>
      <c r="G47" s="1725"/>
    </row>
    <row r="48" spans="1:10" ht="15.75" thickBot="1" x14ac:dyDescent="0.3">
      <c r="A48" s="100" t="s">
        <v>950</v>
      </c>
      <c r="B48" s="1401"/>
      <c r="C48" s="1988">
        <v>18908</v>
      </c>
      <c r="D48" s="1854">
        <v>19199</v>
      </c>
      <c r="E48" s="1796">
        <v>20900</v>
      </c>
      <c r="F48" s="1779">
        <v>23182</v>
      </c>
      <c r="G48" s="1726"/>
      <c r="J48" s="1301"/>
    </row>
    <row r="49" spans="1:7" ht="16.5" thickTop="1" thickBot="1" x14ac:dyDescent="0.3">
      <c r="A49" s="36" t="s">
        <v>951</v>
      </c>
      <c r="B49" s="1729" t="e">
        <f>SUM(B48/B47)</f>
        <v>#DIV/0!</v>
      </c>
      <c r="C49" s="1807">
        <f>SUM(C48/C47)</f>
        <v>9.820577610765862E-3</v>
      </c>
      <c r="D49" s="1807">
        <f>SUM(D48/D47)</f>
        <v>9.4118558303110875E-3</v>
      </c>
      <c r="E49" s="1807">
        <f>SUM(E48/E47)</f>
        <v>9.4086547919539337E-3</v>
      </c>
      <c r="F49" s="1729">
        <f>SUM(F48/F47)</f>
        <v>9.9070281266092717E-3</v>
      </c>
      <c r="G49" s="1727"/>
    </row>
  </sheetData>
  <sheetProtection algorithmName="SHA-512" hashValue="UU50X+6A/FIW+czpOvDJBfzewD6ZpL3r5C536g/w2sr7uHiHVzQ/bGS9pcaWQtmMSEJwAKRlqEq2AbDjEDq/Gw==" saltValue="8H2DTv3Rgs8+6I9EyYzoaA==" spinCount="100000" sheet="1" objects="1" scenarios="1"/>
  <mergeCells count="7">
    <mergeCell ref="A46:G46"/>
    <mergeCell ref="A1:G1"/>
    <mergeCell ref="A4:G4"/>
    <mergeCell ref="A25:G25"/>
    <mergeCell ref="A34:G34"/>
    <mergeCell ref="A39:G39"/>
    <mergeCell ref="A38:G38"/>
  </mergeCells>
  <pageMargins left="0.7" right="0.7" top="0.75" bottom="0.75" header="0.3" footer="0.3"/>
  <pageSetup orientation="portrait" horizontalDpi="204" verticalDpi="192" r:id="rId1"/>
  <ignoredErrors>
    <ignoredError sqref="D23" formula="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0750E-9526-4332-9C18-450B941432C1}">
  <dimension ref="A1:H44"/>
  <sheetViews>
    <sheetView workbookViewId="0">
      <selection sqref="A1:F1"/>
    </sheetView>
  </sheetViews>
  <sheetFormatPr defaultRowHeight="15" x14ac:dyDescent="0.25"/>
  <cols>
    <col min="1" max="1" width="35.5703125" style="1301" customWidth="1"/>
    <col min="2" max="3" width="17.140625" style="1301" customWidth="1"/>
    <col min="4" max="6" width="17.140625" style="1301" hidden="1" customWidth="1"/>
    <col min="7" max="8" width="8.85546875" customWidth="1"/>
  </cols>
  <sheetData>
    <row r="1" spans="1:6" ht="21.75" thickBot="1" x14ac:dyDescent="0.3">
      <c r="A1" s="2226" t="s">
        <v>952</v>
      </c>
      <c r="B1" s="2227"/>
      <c r="C1" s="2227"/>
      <c r="D1" s="2227"/>
      <c r="E1" s="2227"/>
      <c r="F1" s="2227"/>
    </row>
    <row r="2" spans="1:6" ht="15.75" thickBot="1" x14ac:dyDescent="0.3">
      <c r="A2" s="266"/>
      <c r="B2" s="1945" t="s">
        <v>1043</v>
      </c>
      <c r="C2" s="1808" t="s">
        <v>994</v>
      </c>
      <c r="D2" s="1760" t="s">
        <v>263</v>
      </c>
      <c r="E2" s="1760" t="s">
        <v>264</v>
      </c>
      <c r="F2" s="1760" t="s">
        <v>265</v>
      </c>
    </row>
    <row r="3" spans="1:6" ht="15.75" thickBot="1" x14ac:dyDescent="0.3">
      <c r="A3" s="265"/>
      <c r="B3" s="220" t="s">
        <v>271</v>
      </c>
      <c r="C3" s="220" t="s">
        <v>271</v>
      </c>
      <c r="D3" s="220" t="s">
        <v>271</v>
      </c>
      <c r="E3" s="220" t="s">
        <v>271</v>
      </c>
      <c r="F3" s="220" t="s">
        <v>271</v>
      </c>
    </row>
    <row r="4" spans="1:6" ht="16.5" thickBot="1" x14ac:dyDescent="0.3">
      <c r="A4" s="2290" t="s">
        <v>953</v>
      </c>
      <c r="B4" s="2291"/>
      <c r="C4" s="2291"/>
      <c r="D4" s="2291"/>
      <c r="E4" s="2585"/>
      <c r="F4" s="2585"/>
    </row>
    <row r="5" spans="1:6" x14ac:dyDescent="0.25">
      <c r="A5" s="99">
        <v>0</v>
      </c>
      <c r="B5" s="387">
        <v>2</v>
      </c>
      <c r="C5" s="387">
        <v>0</v>
      </c>
      <c r="D5" s="387">
        <v>3</v>
      </c>
      <c r="E5" s="387">
        <v>2</v>
      </c>
      <c r="F5" s="387">
        <v>1</v>
      </c>
    </row>
    <row r="6" spans="1:6" x14ac:dyDescent="0.25">
      <c r="A6" s="94">
        <v>1</v>
      </c>
      <c r="B6" s="1988">
        <v>2</v>
      </c>
      <c r="C6" s="1854">
        <v>2</v>
      </c>
      <c r="D6" s="1796">
        <v>1</v>
      </c>
      <c r="E6" s="1779">
        <v>1</v>
      </c>
      <c r="F6" s="1779">
        <v>1</v>
      </c>
    </row>
    <row r="7" spans="1:6" x14ac:dyDescent="0.25">
      <c r="A7" s="94">
        <v>2</v>
      </c>
      <c r="B7" s="1988">
        <v>0</v>
      </c>
      <c r="C7" s="1854">
        <v>2</v>
      </c>
      <c r="D7" s="1796">
        <v>1</v>
      </c>
      <c r="E7" s="1779">
        <v>1</v>
      </c>
      <c r="F7" s="1779">
        <v>2</v>
      </c>
    </row>
    <row r="8" spans="1:6" x14ac:dyDescent="0.25">
      <c r="A8" s="94">
        <v>3</v>
      </c>
      <c r="B8" s="1988">
        <v>1</v>
      </c>
      <c r="C8" s="1854">
        <v>0</v>
      </c>
      <c r="D8" s="1796">
        <v>1</v>
      </c>
      <c r="E8" s="1779">
        <v>1</v>
      </c>
      <c r="F8" s="1779">
        <v>0</v>
      </c>
    </row>
    <row r="9" spans="1:6" x14ac:dyDescent="0.25">
      <c r="A9" s="94">
        <v>4</v>
      </c>
      <c r="B9" s="1988">
        <v>0</v>
      </c>
      <c r="C9" s="1854">
        <v>0</v>
      </c>
      <c r="D9" s="1796">
        <v>1</v>
      </c>
      <c r="E9" s="1779">
        <v>2</v>
      </c>
      <c r="F9" s="1779">
        <v>1</v>
      </c>
    </row>
    <row r="10" spans="1:6" x14ac:dyDescent="0.25">
      <c r="A10" s="94">
        <v>5</v>
      </c>
      <c r="B10" s="1988">
        <v>0</v>
      </c>
      <c r="C10" s="1854">
        <v>1</v>
      </c>
      <c r="D10" s="1796">
        <v>1</v>
      </c>
      <c r="E10" s="1779">
        <v>1</v>
      </c>
      <c r="F10" s="1779">
        <v>0</v>
      </c>
    </row>
    <row r="11" spans="1:6" x14ac:dyDescent="0.25">
      <c r="A11" s="94">
        <v>6</v>
      </c>
      <c r="B11" s="1988">
        <v>1</v>
      </c>
      <c r="C11" s="1854">
        <v>0</v>
      </c>
      <c r="D11" s="1796">
        <v>0</v>
      </c>
      <c r="E11" s="1779">
        <v>1</v>
      </c>
      <c r="F11" s="1779">
        <v>1</v>
      </c>
    </row>
    <row r="12" spans="1:6" x14ac:dyDescent="0.25">
      <c r="A12" s="94">
        <v>7</v>
      </c>
      <c r="B12" s="1988">
        <v>0</v>
      </c>
      <c r="C12" s="1854">
        <v>0</v>
      </c>
      <c r="D12" s="1796">
        <v>2</v>
      </c>
      <c r="E12" s="1779">
        <v>2</v>
      </c>
      <c r="F12" s="1779">
        <v>1</v>
      </c>
    </row>
    <row r="13" spans="1:6" x14ac:dyDescent="0.25">
      <c r="A13" s="94">
        <v>8</v>
      </c>
      <c r="B13" s="1988">
        <v>2</v>
      </c>
      <c r="C13" s="1854">
        <v>4</v>
      </c>
      <c r="D13" s="1796">
        <v>1</v>
      </c>
      <c r="E13" s="1779">
        <v>1</v>
      </c>
      <c r="F13" s="1779">
        <v>0</v>
      </c>
    </row>
    <row r="14" spans="1:6" x14ac:dyDescent="0.25">
      <c r="A14" s="94">
        <v>9</v>
      </c>
      <c r="B14" s="1988">
        <v>0</v>
      </c>
      <c r="C14" s="1854">
        <v>0</v>
      </c>
      <c r="D14" s="1796">
        <v>0</v>
      </c>
      <c r="E14" s="1779">
        <v>2</v>
      </c>
      <c r="F14" s="1779">
        <v>2</v>
      </c>
    </row>
    <row r="15" spans="1:6" x14ac:dyDescent="0.25">
      <c r="A15" s="94">
        <v>10</v>
      </c>
      <c r="B15" s="1988">
        <v>1</v>
      </c>
      <c r="C15" s="1854">
        <v>1</v>
      </c>
      <c r="D15" s="1796">
        <v>2</v>
      </c>
      <c r="E15" s="1779">
        <v>1</v>
      </c>
      <c r="F15" s="1779">
        <v>1</v>
      </c>
    </row>
    <row r="16" spans="1:6" x14ac:dyDescent="0.25">
      <c r="A16" s="94">
        <v>11</v>
      </c>
      <c r="B16" s="1988">
        <v>1</v>
      </c>
      <c r="C16" s="1854">
        <v>2</v>
      </c>
      <c r="D16" s="1796">
        <v>1</v>
      </c>
      <c r="E16" s="1779">
        <v>1</v>
      </c>
      <c r="F16" s="1779">
        <v>0</v>
      </c>
    </row>
    <row r="17" spans="1:6" x14ac:dyDescent="0.25">
      <c r="A17" s="94">
        <v>12</v>
      </c>
      <c r="B17" s="1988">
        <v>1</v>
      </c>
      <c r="C17" s="1854">
        <v>1</v>
      </c>
      <c r="D17" s="1796">
        <v>1</v>
      </c>
      <c r="E17" s="1779">
        <v>1</v>
      </c>
      <c r="F17" s="1779">
        <v>1</v>
      </c>
    </row>
    <row r="18" spans="1:6" x14ac:dyDescent="0.25">
      <c r="A18" s="94">
        <v>13</v>
      </c>
      <c r="B18" s="1988">
        <v>0</v>
      </c>
      <c r="C18" s="1854">
        <v>4</v>
      </c>
      <c r="D18" s="1796">
        <v>3</v>
      </c>
      <c r="E18" s="1779">
        <v>2</v>
      </c>
      <c r="F18" s="1779">
        <v>2</v>
      </c>
    </row>
    <row r="19" spans="1:6" x14ac:dyDescent="0.25">
      <c r="A19" s="94">
        <v>14</v>
      </c>
      <c r="B19" s="1988">
        <v>2</v>
      </c>
      <c r="C19" s="1854">
        <v>1</v>
      </c>
      <c r="D19" s="1796">
        <v>3</v>
      </c>
      <c r="E19" s="1779">
        <v>2</v>
      </c>
      <c r="F19" s="1779">
        <v>2</v>
      </c>
    </row>
    <row r="20" spans="1:6" x14ac:dyDescent="0.25">
      <c r="A20" s="94">
        <v>15</v>
      </c>
      <c r="B20" s="1988">
        <v>2</v>
      </c>
      <c r="C20" s="1854">
        <v>3</v>
      </c>
      <c r="D20" s="1796">
        <v>2</v>
      </c>
      <c r="E20" s="1779">
        <v>2</v>
      </c>
      <c r="F20" s="1779">
        <v>5</v>
      </c>
    </row>
    <row r="21" spans="1:6" x14ac:dyDescent="0.25">
      <c r="A21" s="94">
        <v>16</v>
      </c>
      <c r="B21" s="1988">
        <v>3</v>
      </c>
      <c r="C21" s="1854">
        <v>4</v>
      </c>
      <c r="D21" s="1796">
        <v>4</v>
      </c>
      <c r="E21" s="1779">
        <v>5</v>
      </c>
      <c r="F21" s="1779">
        <v>7</v>
      </c>
    </row>
    <row r="22" spans="1:6" ht="15.75" thickBot="1" x14ac:dyDescent="0.3">
      <c r="A22" s="101">
        <v>17</v>
      </c>
      <c r="B22" s="339">
        <v>4</v>
      </c>
      <c r="C22" s="339">
        <v>11</v>
      </c>
      <c r="D22" s="339">
        <v>4</v>
      </c>
      <c r="E22" s="339">
        <v>3</v>
      </c>
      <c r="F22" s="339">
        <v>1</v>
      </c>
    </row>
    <row r="23" spans="1:6" ht="27" thickTop="1" thickBot="1" x14ac:dyDescent="0.3">
      <c r="A23" s="36" t="s">
        <v>954</v>
      </c>
      <c r="B23" s="341">
        <f t="shared" ref="B23:D23" si="0">SUM(B5:B22)</f>
        <v>22</v>
      </c>
      <c r="C23" s="341">
        <f t="shared" ref="C23" si="1">SUM(C5:C22)</f>
        <v>36</v>
      </c>
      <c r="D23" s="341">
        <f t="shared" si="0"/>
        <v>31</v>
      </c>
      <c r="E23" s="341">
        <f t="shared" ref="E23:F23" si="2">SUM(E5:E22)</f>
        <v>31</v>
      </c>
      <c r="F23" s="341">
        <f t="shared" si="2"/>
        <v>28</v>
      </c>
    </row>
    <row r="24" spans="1:6" ht="15.75" thickBot="1" x14ac:dyDescent="0.3">
      <c r="A24" s="85"/>
      <c r="B24" s="84"/>
      <c r="C24" s="84"/>
      <c r="D24" s="84"/>
      <c r="E24" s="84"/>
      <c r="F24" s="84"/>
    </row>
    <row r="25" spans="1:6" ht="15.75" thickBot="1" x14ac:dyDescent="0.3">
      <c r="A25" s="2127" t="s">
        <v>955</v>
      </c>
      <c r="B25" s="2128"/>
      <c r="C25" s="2128"/>
      <c r="D25" s="2128"/>
      <c r="E25" s="2128"/>
      <c r="F25" s="2128"/>
    </row>
    <row r="26" spans="1:6" x14ac:dyDescent="0.25">
      <c r="A26" s="99" t="s">
        <v>934</v>
      </c>
      <c r="B26" s="387">
        <v>6</v>
      </c>
      <c r="C26" s="387">
        <v>4</v>
      </c>
      <c r="D26" s="387">
        <v>5</v>
      </c>
      <c r="E26" s="387">
        <v>1</v>
      </c>
      <c r="F26" s="1724"/>
    </row>
    <row r="27" spans="1:6" x14ac:dyDescent="0.25">
      <c r="A27" s="100" t="s">
        <v>935</v>
      </c>
      <c r="B27" s="1988">
        <v>2</v>
      </c>
      <c r="C27" s="1854">
        <v>2</v>
      </c>
      <c r="D27" s="1796">
        <v>3</v>
      </c>
      <c r="E27" s="1779">
        <v>5</v>
      </c>
      <c r="F27" s="1725"/>
    </row>
    <row r="28" spans="1:6" x14ac:dyDescent="0.25">
      <c r="A28" s="100" t="s">
        <v>936</v>
      </c>
      <c r="B28" s="1988">
        <v>1</v>
      </c>
      <c r="C28" s="1854">
        <v>3</v>
      </c>
      <c r="D28" s="1796">
        <v>1</v>
      </c>
      <c r="E28" s="1779">
        <v>1</v>
      </c>
      <c r="F28" s="1725"/>
    </row>
    <row r="29" spans="1:6" x14ac:dyDescent="0.25">
      <c r="A29" s="100" t="s">
        <v>937</v>
      </c>
      <c r="B29" s="1988">
        <v>1</v>
      </c>
      <c r="C29" s="1854">
        <v>3</v>
      </c>
      <c r="D29" s="1796">
        <v>1</v>
      </c>
      <c r="E29" s="1779">
        <v>0</v>
      </c>
      <c r="F29" s="1725"/>
    </row>
    <row r="30" spans="1:6" x14ac:dyDescent="0.25">
      <c r="A30" s="100" t="s">
        <v>938</v>
      </c>
      <c r="B30" s="1988">
        <v>5</v>
      </c>
      <c r="C30" s="1854">
        <v>4</v>
      </c>
      <c r="D30" s="1796">
        <v>5</v>
      </c>
      <c r="E30" s="1779">
        <v>6</v>
      </c>
      <c r="F30" s="1725"/>
    </row>
    <row r="31" spans="1:6" ht="15.75" thickBot="1" x14ac:dyDescent="0.3">
      <c r="A31" s="101" t="s">
        <v>939</v>
      </c>
      <c r="B31" s="339">
        <v>7</v>
      </c>
      <c r="C31" s="339">
        <v>20</v>
      </c>
      <c r="D31" s="339">
        <v>16</v>
      </c>
      <c r="E31" s="339">
        <v>18</v>
      </c>
      <c r="F31" s="1726"/>
    </row>
    <row r="32" spans="1:6" ht="16.5" thickTop="1" thickBot="1" x14ac:dyDescent="0.3">
      <c r="A32" s="36" t="s">
        <v>284</v>
      </c>
      <c r="B32" s="341">
        <f>SUM(B24:B31)</f>
        <v>22</v>
      </c>
      <c r="C32" s="341">
        <f>SUM(C24:C31)</f>
        <v>36</v>
      </c>
      <c r="D32" s="341">
        <f>SUM(D24:D31)</f>
        <v>31</v>
      </c>
      <c r="E32" s="341">
        <f>SUM(E24:E31)</f>
        <v>31</v>
      </c>
      <c r="F32" s="1727"/>
    </row>
    <row r="33" spans="1:8" ht="15.75" thickBot="1" x14ac:dyDescent="0.3">
      <c r="A33" s="85"/>
      <c r="B33" s="84"/>
      <c r="C33" s="84"/>
      <c r="D33" s="84"/>
      <c r="E33" s="84"/>
      <c r="F33" s="84"/>
      <c r="G33" s="1301"/>
      <c r="H33" s="1301"/>
    </row>
    <row r="34" spans="1:8" ht="15.75" thickBot="1" x14ac:dyDescent="0.3">
      <c r="A34" s="2127" t="s">
        <v>956</v>
      </c>
      <c r="B34" s="2128"/>
      <c r="C34" s="2128"/>
      <c r="D34" s="2128"/>
      <c r="E34" s="2128"/>
      <c r="F34" s="2128"/>
      <c r="G34" s="1301"/>
      <c r="H34" s="1301"/>
    </row>
    <row r="35" spans="1:8" ht="25.5" x14ac:dyDescent="0.25">
      <c r="A35" s="1728" t="s">
        <v>957</v>
      </c>
      <c r="B35" s="387">
        <v>60</v>
      </c>
      <c r="C35" s="387">
        <v>42</v>
      </c>
      <c r="D35" s="387">
        <v>44</v>
      </c>
      <c r="E35" s="387">
        <v>39</v>
      </c>
      <c r="F35" s="1725"/>
      <c r="G35" s="1301"/>
      <c r="H35" s="1301"/>
    </row>
    <row r="36" spans="1:8" ht="25.5" x14ac:dyDescent="0.25">
      <c r="A36" s="1730" t="s">
        <v>958</v>
      </c>
      <c r="B36" s="1988">
        <v>67</v>
      </c>
      <c r="C36" s="1854">
        <v>42</v>
      </c>
      <c r="D36" s="1796">
        <v>34</v>
      </c>
      <c r="E36" s="1779">
        <v>28</v>
      </c>
      <c r="F36" s="1725"/>
      <c r="G36" s="1301"/>
      <c r="H36" s="1301"/>
    </row>
    <row r="37" spans="1:8" ht="15.75" thickBot="1" x14ac:dyDescent="0.3">
      <c r="G37" s="1301"/>
      <c r="H37" s="1301"/>
    </row>
    <row r="38" spans="1:8" ht="15.75" thickBot="1" x14ac:dyDescent="0.3">
      <c r="A38" s="2127" t="s">
        <v>959</v>
      </c>
      <c r="B38" s="2128"/>
      <c r="C38" s="2128"/>
      <c r="D38" s="2128"/>
      <c r="E38" s="2128"/>
      <c r="F38" s="2128"/>
      <c r="G38" s="1301"/>
      <c r="H38" s="1301"/>
    </row>
    <row r="39" spans="1:8" x14ac:dyDescent="0.25">
      <c r="A39" s="99" t="s">
        <v>949</v>
      </c>
      <c r="B39" s="387">
        <v>1925345</v>
      </c>
      <c r="C39" s="387">
        <v>2039874</v>
      </c>
      <c r="D39" s="387">
        <v>2221359</v>
      </c>
      <c r="E39" s="387">
        <v>2339955</v>
      </c>
      <c r="F39" s="1725"/>
      <c r="G39" s="1301"/>
      <c r="H39" s="1301"/>
    </row>
    <row r="40" spans="1:8" ht="15.75" thickBot="1" x14ac:dyDescent="0.3">
      <c r="A40" s="100" t="s">
        <v>950</v>
      </c>
      <c r="B40" s="1988">
        <v>2803</v>
      </c>
      <c r="C40" s="1854">
        <v>5238</v>
      </c>
      <c r="D40" s="1796">
        <v>5109</v>
      </c>
      <c r="E40" s="1779">
        <v>5875</v>
      </c>
      <c r="F40" s="1726"/>
      <c r="G40" s="1301"/>
      <c r="H40" s="1301"/>
    </row>
    <row r="41" spans="1:8" ht="16.5" thickTop="1" thickBot="1" x14ac:dyDescent="0.3">
      <c r="A41" s="36" t="s">
        <v>951</v>
      </c>
      <c r="B41" s="1807">
        <f>SUM(B40/B39)</f>
        <v>1.4558429787908142E-3</v>
      </c>
      <c r="C41" s="1807">
        <f>SUM(C40/C39)</f>
        <v>2.567805658584795E-3</v>
      </c>
      <c r="D41" s="1807">
        <f>SUM(D40/D39)</f>
        <v>2.2999434130187872E-3</v>
      </c>
      <c r="E41" s="1729">
        <f>SUM(E40/E39)</f>
        <v>2.5107320439922988E-3</v>
      </c>
      <c r="F41" s="1727"/>
      <c r="G41" s="1301"/>
      <c r="H41" s="1301"/>
    </row>
    <row r="43" spans="1:8" x14ac:dyDescent="0.25">
      <c r="G43" s="1301"/>
      <c r="H43" s="1301"/>
    </row>
    <row r="44" spans="1:8" x14ac:dyDescent="0.25">
      <c r="G44" s="1301"/>
      <c r="H44" s="1301"/>
    </row>
  </sheetData>
  <sheetProtection algorithmName="SHA-512" hashValue="jiK/vITHKlOxJc18PBoKWN/jhudB4XsqoyB685/KQXWYpX+j/snpc5qR1B65HdpprJknfKvYPxpwY11JpigNlA==" saltValue="pPBGchuMNeYTsk23Ii8KdQ==" spinCount="100000" sheet="1" objects="1" scenarios="1"/>
  <mergeCells count="5">
    <mergeCell ref="A1:F1"/>
    <mergeCell ref="A4:F4"/>
    <mergeCell ref="A25:F25"/>
    <mergeCell ref="A34:F34"/>
    <mergeCell ref="A38:F38"/>
  </mergeCells>
  <pageMargins left="0.7" right="0.7" top="0.75" bottom="0.75" header="0.3" footer="0.3"/>
  <pageSetup orientation="portrait" horizontalDpi="300" verticalDpi="300" r:id="rId1"/>
  <ignoredErrors>
    <ignoredError sqref="C23" formula="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4903A-B353-4AE2-909C-920E7D1BB006}">
  <dimension ref="A1:D12"/>
  <sheetViews>
    <sheetView workbookViewId="0">
      <selection sqref="A1:D1"/>
    </sheetView>
  </sheetViews>
  <sheetFormatPr defaultRowHeight="15" x14ac:dyDescent="0.25"/>
  <cols>
    <col min="1" max="1" width="37" customWidth="1"/>
    <col min="2" max="2" width="26.5703125" style="1301" hidden="1" customWidth="1"/>
    <col min="3" max="3" width="27.5703125" customWidth="1"/>
    <col min="4" max="4" width="26.140625" customWidth="1"/>
  </cols>
  <sheetData>
    <row r="1" spans="1:4" ht="21.75" thickBot="1" x14ac:dyDescent="0.3">
      <c r="A1" s="2226" t="s">
        <v>960</v>
      </c>
      <c r="B1" s="2227"/>
      <c r="C1" s="2227"/>
      <c r="D1" s="2227"/>
    </row>
    <row r="2" spans="1:4" ht="15.75" thickBot="1" x14ac:dyDescent="0.3">
      <c r="A2" s="266"/>
      <c r="B2" s="1760" t="s">
        <v>993</v>
      </c>
      <c r="C2" s="1760" t="s">
        <v>1049</v>
      </c>
      <c r="D2" s="1808" t="s">
        <v>961</v>
      </c>
    </row>
    <row r="3" spans="1:4" ht="15.75" thickBot="1" x14ac:dyDescent="0.3">
      <c r="A3" s="265"/>
      <c r="B3" s="220" t="s">
        <v>271</v>
      </c>
      <c r="C3" s="220" t="s">
        <v>271</v>
      </c>
      <c r="D3" s="220" t="s">
        <v>271</v>
      </c>
    </row>
    <row r="4" spans="1:4" s="1301" customFormat="1" ht="30" customHeight="1" thickBot="1" x14ac:dyDescent="0.3">
      <c r="A4" s="2031" t="s">
        <v>962</v>
      </c>
      <c r="B4" s="1400"/>
      <c r="C4" s="1937">
        <v>1578</v>
      </c>
      <c r="D4" s="1937">
        <v>1934</v>
      </c>
    </row>
    <row r="5" spans="1:4" ht="26.25" thickBot="1" x14ac:dyDescent="0.3">
      <c r="A5" s="2033" t="s">
        <v>963</v>
      </c>
      <c r="B5" s="1400"/>
      <c r="C5" s="1938">
        <v>1407</v>
      </c>
      <c r="D5" s="1938">
        <v>1756</v>
      </c>
    </row>
    <row r="6" spans="1:4" ht="25.5" x14ac:dyDescent="0.25">
      <c r="A6" s="2033" t="s">
        <v>964</v>
      </c>
      <c r="B6" s="1400"/>
      <c r="C6" s="1938">
        <v>541</v>
      </c>
      <c r="D6" s="1938">
        <v>599</v>
      </c>
    </row>
    <row r="7" spans="1:4" ht="26.25" thickBot="1" x14ac:dyDescent="0.3">
      <c r="A7" s="2034" t="s">
        <v>965</v>
      </c>
      <c r="B7" s="2035"/>
      <c r="C7" s="1939">
        <v>124</v>
      </c>
      <c r="D7" s="1939">
        <v>125</v>
      </c>
    </row>
    <row r="8" spans="1:4" ht="15.6" hidden="1" customHeight="1" x14ac:dyDescent="0.25">
      <c r="A8" s="84"/>
      <c r="B8" s="84"/>
      <c r="C8" s="84"/>
      <c r="D8" s="84"/>
    </row>
    <row r="9" spans="1:4" ht="29.25" customHeight="1" x14ac:dyDescent="0.25">
      <c r="A9" s="2587" t="s">
        <v>1033</v>
      </c>
      <c r="B9" s="2587"/>
      <c r="C9" s="2587"/>
      <c r="D9" s="2587"/>
    </row>
    <row r="10" spans="1:4" x14ac:dyDescent="0.25">
      <c r="A10" s="1301"/>
      <c r="C10" s="1301"/>
      <c r="D10" s="1301"/>
    </row>
    <row r="11" spans="1:4" x14ac:dyDescent="0.25">
      <c r="A11" s="1301"/>
      <c r="C11" s="1301"/>
      <c r="D11" s="1301"/>
    </row>
    <row r="12" spans="1:4" x14ac:dyDescent="0.25">
      <c r="A12" s="1301"/>
      <c r="C12" s="1301"/>
      <c r="D12" s="1301"/>
    </row>
  </sheetData>
  <sheetProtection algorithmName="SHA-512" hashValue="1ak7nFBx7Y5wDC2lV7paRLyqW1H8JzVcYjYe5HRvpga4csZW1m9StluC8G9ALkaYkz71U4HwK47TEiJj1K0i9Q==" saltValue="GnUbhyi2uKO92G4LyDtyyg==" spinCount="100000" sheet="1" objects="1" scenarios="1"/>
  <mergeCells count="2">
    <mergeCell ref="A1:D1"/>
    <mergeCell ref="A9:D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46128-9C01-4725-81A4-E2AEDBEF87C9}">
  <sheetPr>
    <pageSetUpPr fitToPage="1"/>
  </sheetPr>
  <dimension ref="A1:I10"/>
  <sheetViews>
    <sheetView zoomScaleNormal="100" workbookViewId="0">
      <selection sqref="A1:C1"/>
    </sheetView>
  </sheetViews>
  <sheetFormatPr defaultRowHeight="15" x14ac:dyDescent="0.25"/>
  <cols>
    <col min="1" max="1" width="53.5703125" customWidth="1"/>
    <col min="2" max="3" width="20" customWidth="1"/>
    <col min="9" max="9" width="38.140625" customWidth="1"/>
  </cols>
  <sheetData>
    <row r="1" spans="1:9" ht="21.75" thickBot="1" x14ac:dyDescent="0.3">
      <c r="A1" s="2226" t="s">
        <v>1066</v>
      </c>
      <c r="B1" s="2227"/>
      <c r="C1" s="2227"/>
    </row>
    <row r="2" spans="1:9" ht="30.75" thickBot="1" x14ac:dyDescent="0.3">
      <c r="A2" s="266"/>
      <c r="B2" s="1887" t="s">
        <v>1067</v>
      </c>
      <c r="C2" s="1887" t="s">
        <v>1065</v>
      </c>
    </row>
    <row r="3" spans="1:9" ht="15.75" thickBot="1" x14ac:dyDescent="0.3">
      <c r="A3" s="265"/>
      <c r="B3" s="220" t="s">
        <v>271</v>
      </c>
      <c r="C3" s="220" t="s">
        <v>271</v>
      </c>
    </row>
    <row r="4" spans="1:9" ht="26.25" thickBot="1" x14ac:dyDescent="0.3">
      <c r="A4" s="1954" t="s">
        <v>1035</v>
      </c>
      <c r="B4" s="1937">
        <v>492</v>
      </c>
      <c r="C4" s="1996"/>
      <c r="I4" s="1301"/>
    </row>
    <row r="5" spans="1:9" ht="39" thickBot="1" x14ac:dyDescent="0.3">
      <c r="A5" s="1954" t="s">
        <v>1036</v>
      </c>
      <c r="B5" s="1938">
        <v>262</v>
      </c>
      <c r="C5" s="1997"/>
      <c r="E5" s="1940"/>
      <c r="I5" s="1301"/>
    </row>
    <row r="6" spans="1:9" ht="26.25" thickBot="1" x14ac:dyDescent="0.3">
      <c r="A6" s="1954" t="s">
        <v>1038</v>
      </c>
      <c r="B6" s="1938">
        <v>319</v>
      </c>
      <c r="C6" s="1997"/>
      <c r="E6" s="1940"/>
    </row>
    <row r="7" spans="1:9" ht="26.25" thickBot="1" x14ac:dyDescent="0.3">
      <c r="A7" s="1954" t="s">
        <v>1037</v>
      </c>
      <c r="B7" s="1939">
        <v>173</v>
      </c>
      <c r="C7" s="1998"/>
      <c r="E7" s="1940"/>
    </row>
    <row r="8" spans="1:9" ht="6.75" customHeight="1" x14ac:dyDescent="0.25"/>
    <row r="9" spans="1:9" ht="28.5" customHeight="1" x14ac:dyDescent="0.25">
      <c r="A9" s="2588" t="s">
        <v>1068</v>
      </c>
      <c r="B9" s="2588"/>
      <c r="C9" s="2588"/>
    </row>
    <row r="10" spans="1:9" ht="25.5" customHeight="1" x14ac:dyDescent="0.25">
      <c r="A10" s="2409" t="s">
        <v>1069</v>
      </c>
      <c r="B10" s="2409"/>
      <c r="C10" s="2409"/>
    </row>
  </sheetData>
  <sheetProtection algorithmName="SHA-512" hashValue="cnahyyyZQPKCcHenH0E1/TDgEkHR6QmJIFSurt1BekyOxc+KN4D3WZqqYyJhPDlCYDMvy3leHkK7aJTBXeolBw==" saltValue="wojq+Q2CYOllExUgDnantg==" spinCount="100000" sheet="1" objects="1" scenarios="1"/>
  <mergeCells count="3">
    <mergeCell ref="A1:C1"/>
    <mergeCell ref="A9:C9"/>
    <mergeCell ref="A10:C10"/>
  </mergeCells>
  <printOptions horizontalCentered="1"/>
  <pageMargins left="0.7" right="0.7" top="0.75" bottom="0.75" header="0.3" footer="0.3"/>
  <pageSetup scale="96" fitToHeight="0" orientation="portrait" horizontalDpi="300" verticalDpi="300" r:id="rId1"/>
  <headerFooter>
    <oddFooter>&amp;C37</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E1000"/>
  <sheetViews>
    <sheetView view="pageLayout" zoomScaleNormal="100" workbookViewId="0">
      <selection activeCell="A2" sqref="A2:F22"/>
    </sheetView>
  </sheetViews>
  <sheetFormatPr defaultColWidth="9.140625" defaultRowHeight="15" x14ac:dyDescent="0.25"/>
  <cols>
    <col min="1" max="1" width="18.42578125" style="32" bestFit="1" customWidth="1"/>
    <col min="2" max="2" width="57.140625" style="32" customWidth="1"/>
    <col min="3" max="3" width="9.140625" style="536"/>
    <col min="4" max="16384" width="9.140625" style="197"/>
  </cols>
  <sheetData>
    <row r="1" spans="1:5" ht="15.75" thickBot="1" x14ac:dyDescent="0.3">
      <c r="D1" s="1301"/>
      <c r="E1" s="1301"/>
    </row>
    <row r="2" spans="1:5" x14ac:dyDescent="0.25">
      <c r="A2" s="537" t="s">
        <v>966</v>
      </c>
      <c r="B2" s="538" t="s">
        <v>967</v>
      </c>
      <c r="C2" s="539" t="s">
        <v>968</v>
      </c>
      <c r="D2" s="540"/>
      <c r="E2" s="541"/>
    </row>
    <row r="3" spans="1:5" x14ac:dyDescent="0.25">
      <c r="A3" s="542" t="s">
        <v>969</v>
      </c>
      <c r="B3" s="543"/>
      <c r="C3" s="544"/>
      <c r="D3" s="545"/>
      <c r="E3" s="546"/>
    </row>
    <row r="4" spans="1:5" x14ac:dyDescent="0.25">
      <c r="A4" s="542" t="s">
        <v>970</v>
      </c>
      <c r="B4" s="543"/>
      <c r="C4" s="544"/>
      <c r="D4" s="545"/>
      <c r="E4" s="546"/>
    </row>
    <row r="5" spans="1:5" ht="197.25" customHeight="1" x14ac:dyDescent="0.25">
      <c r="A5" s="542" t="s">
        <v>971</v>
      </c>
      <c r="B5" s="547" t="s">
        <v>972</v>
      </c>
      <c r="C5" s="544" t="s">
        <v>300</v>
      </c>
      <c r="D5" s="545"/>
      <c r="E5" s="546"/>
    </row>
    <row r="6" spans="1:5" ht="78" customHeight="1" x14ac:dyDescent="0.25">
      <c r="A6" s="542" t="s">
        <v>973</v>
      </c>
      <c r="B6" s="547" t="s">
        <v>974</v>
      </c>
      <c r="C6" s="544" t="s">
        <v>300</v>
      </c>
      <c r="D6" s="545"/>
      <c r="E6" s="546"/>
    </row>
    <row r="7" spans="1:5" ht="30" x14ac:dyDescent="0.25">
      <c r="A7" s="542" t="s">
        <v>975</v>
      </c>
      <c r="B7" s="547" t="s">
        <v>976</v>
      </c>
      <c r="C7" s="544" t="s">
        <v>300</v>
      </c>
      <c r="D7" s="545"/>
      <c r="E7" s="546"/>
    </row>
    <row r="8" spans="1:5" ht="45" x14ac:dyDescent="0.25">
      <c r="A8" s="542" t="s">
        <v>977</v>
      </c>
      <c r="B8" s="547" t="s">
        <v>978</v>
      </c>
      <c r="C8" s="544" t="s">
        <v>300</v>
      </c>
      <c r="D8" s="545"/>
      <c r="E8" s="546"/>
    </row>
    <row r="9" spans="1:5" x14ac:dyDescent="0.25">
      <c r="A9" s="542" t="s">
        <v>163</v>
      </c>
      <c r="B9" s="543"/>
      <c r="C9" s="544"/>
      <c r="D9" s="545"/>
      <c r="E9" s="546"/>
    </row>
    <row r="10" spans="1:5" x14ac:dyDescent="0.25">
      <c r="A10" s="542" t="s">
        <v>106</v>
      </c>
      <c r="B10" s="543"/>
      <c r="C10" s="544"/>
      <c r="D10" s="545"/>
      <c r="E10" s="546"/>
    </row>
    <row r="11" spans="1:5" x14ac:dyDescent="0.25">
      <c r="A11" s="542" t="s">
        <v>104</v>
      </c>
      <c r="B11" s="543"/>
      <c r="C11" s="544"/>
      <c r="D11" s="545"/>
      <c r="E11" s="546"/>
    </row>
    <row r="12" spans="1:5" x14ac:dyDescent="0.25">
      <c r="A12" s="542" t="s">
        <v>105</v>
      </c>
      <c r="B12" s="543"/>
      <c r="C12" s="544"/>
      <c r="D12" s="545"/>
      <c r="E12" s="546"/>
    </row>
    <row r="13" spans="1:5" x14ac:dyDescent="0.25">
      <c r="A13" s="542" t="s">
        <v>103</v>
      </c>
      <c r="B13" s="543"/>
      <c r="C13" s="544"/>
      <c r="D13" s="545"/>
      <c r="E13" s="546"/>
    </row>
    <row r="14" spans="1:5" x14ac:dyDescent="0.25">
      <c r="A14" s="542"/>
      <c r="B14" s="543"/>
      <c r="C14" s="544"/>
      <c r="D14" s="545"/>
      <c r="E14" s="546"/>
    </row>
    <row r="15" spans="1:5" x14ac:dyDescent="0.25">
      <c r="A15" s="542"/>
      <c r="B15" s="543"/>
      <c r="C15" s="544"/>
      <c r="D15" s="545"/>
      <c r="E15" s="546"/>
    </row>
    <row r="16" spans="1:5" x14ac:dyDescent="0.25">
      <c r="A16" s="542"/>
      <c r="B16" s="543"/>
      <c r="C16" s="544"/>
      <c r="D16" s="545"/>
      <c r="E16" s="546"/>
    </row>
    <row r="17" spans="1:5" x14ac:dyDescent="0.25">
      <c r="A17" s="542"/>
      <c r="B17" s="543"/>
      <c r="C17" s="544"/>
      <c r="D17" s="545"/>
      <c r="E17" s="546"/>
    </row>
    <row r="18" spans="1:5" x14ac:dyDescent="0.25">
      <c r="A18" s="542"/>
      <c r="B18" s="543"/>
      <c r="C18" s="544"/>
      <c r="D18" s="545"/>
      <c r="E18" s="546"/>
    </row>
    <row r="19" spans="1:5" x14ac:dyDescent="0.25">
      <c r="A19" s="542"/>
      <c r="B19" s="543"/>
      <c r="C19" s="544"/>
      <c r="D19" s="545"/>
      <c r="E19" s="546"/>
    </row>
    <row r="20" spans="1:5" x14ac:dyDescent="0.25">
      <c r="A20" s="542"/>
      <c r="B20" s="543"/>
      <c r="C20" s="544"/>
      <c r="D20" s="545"/>
      <c r="E20" s="546"/>
    </row>
    <row r="21" spans="1:5" x14ac:dyDescent="0.25">
      <c r="A21" s="542"/>
      <c r="B21" s="543"/>
      <c r="C21" s="544"/>
      <c r="D21" s="545"/>
      <c r="E21" s="546"/>
    </row>
    <row r="22" spans="1:5" x14ac:dyDescent="0.25">
      <c r="A22" s="542"/>
      <c r="B22" s="543"/>
      <c r="C22" s="544"/>
      <c r="D22" s="545"/>
      <c r="E22" s="546"/>
    </row>
    <row r="23" spans="1:5" x14ac:dyDescent="0.25">
      <c r="A23" s="542"/>
      <c r="B23" s="543"/>
      <c r="C23" s="544"/>
      <c r="D23" s="545"/>
      <c r="E23" s="546"/>
    </row>
    <row r="24" spans="1:5" x14ac:dyDescent="0.25">
      <c r="A24" s="542"/>
      <c r="B24" s="543"/>
      <c r="C24" s="544"/>
      <c r="D24" s="545"/>
      <c r="E24" s="546"/>
    </row>
    <row r="25" spans="1:5" x14ac:dyDescent="0.25">
      <c r="A25" s="542"/>
      <c r="B25" s="543"/>
      <c r="C25" s="544"/>
      <c r="D25" s="545"/>
      <c r="E25" s="546"/>
    </row>
    <row r="26" spans="1:5" x14ac:dyDescent="0.25">
      <c r="A26" s="542"/>
      <c r="B26" s="543"/>
      <c r="C26" s="544"/>
      <c r="D26" s="545"/>
      <c r="E26" s="546"/>
    </row>
    <row r="27" spans="1:5" x14ac:dyDescent="0.25">
      <c r="A27" s="542"/>
      <c r="B27" s="543"/>
      <c r="C27" s="544"/>
      <c r="D27" s="545"/>
      <c r="E27" s="546"/>
    </row>
    <row r="28" spans="1:5" x14ac:dyDescent="0.25">
      <c r="A28" s="542"/>
      <c r="B28" s="543"/>
      <c r="C28" s="544"/>
      <c r="D28" s="545"/>
      <c r="E28" s="546"/>
    </row>
    <row r="29" spans="1:5" x14ac:dyDescent="0.25">
      <c r="A29" s="542"/>
      <c r="B29" s="543"/>
      <c r="C29" s="544"/>
      <c r="D29" s="545"/>
      <c r="E29" s="546"/>
    </row>
    <row r="30" spans="1:5" x14ac:dyDescent="0.25">
      <c r="A30" s="542"/>
      <c r="B30" s="543"/>
      <c r="C30" s="544"/>
      <c r="D30" s="545"/>
      <c r="E30" s="546"/>
    </row>
    <row r="31" spans="1:5" x14ac:dyDescent="0.25">
      <c r="A31" s="542"/>
      <c r="B31" s="543"/>
      <c r="C31" s="544"/>
      <c r="D31" s="545"/>
      <c r="E31" s="546"/>
    </row>
    <row r="32" spans="1:5" x14ac:dyDescent="0.25">
      <c r="A32" s="542"/>
      <c r="B32" s="543"/>
      <c r="C32" s="544"/>
      <c r="D32" s="545"/>
      <c r="E32" s="546"/>
    </row>
    <row r="33" spans="1:5" x14ac:dyDescent="0.25">
      <c r="A33" s="542"/>
      <c r="B33" s="543"/>
      <c r="C33" s="544"/>
      <c r="D33" s="545"/>
      <c r="E33" s="546"/>
    </row>
    <row r="34" spans="1:5" x14ac:dyDescent="0.25">
      <c r="A34" s="542"/>
      <c r="B34" s="543"/>
      <c r="C34" s="544"/>
      <c r="D34" s="545"/>
      <c r="E34" s="546"/>
    </row>
    <row r="35" spans="1:5" x14ac:dyDescent="0.25">
      <c r="A35" s="542"/>
      <c r="B35" s="543"/>
      <c r="C35" s="544"/>
      <c r="D35" s="545"/>
      <c r="E35" s="546"/>
    </row>
    <row r="36" spans="1:5" x14ac:dyDescent="0.25">
      <c r="A36" s="542"/>
      <c r="B36" s="543"/>
      <c r="C36" s="544"/>
      <c r="D36" s="545"/>
      <c r="E36" s="546"/>
    </row>
    <row r="37" spans="1:5" x14ac:dyDescent="0.25">
      <c r="A37" s="542"/>
      <c r="B37" s="543"/>
      <c r="C37" s="544"/>
      <c r="D37" s="545"/>
      <c r="E37" s="546"/>
    </row>
    <row r="38" spans="1:5" x14ac:dyDescent="0.25">
      <c r="A38" s="542"/>
      <c r="B38" s="543"/>
      <c r="C38" s="544"/>
      <c r="D38" s="545"/>
      <c r="E38" s="546"/>
    </row>
    <row r="39" spans="1:5" x14ac:dyDescent="0.25">
      <c r="A39" s="542"/>
      <c r="B39" s="543"/>
      <c r="C39" s="544"/>
      <c r="D39" s="545"/>
      <c r="E39" s="546"/>
    </row>
    <row r="40" spans="1:5" x14ac:dyDescent="0.25">
      <c r="A40" s="542"/>
      <c r="B40" s="543"/>
      <c r="C40" s="544"/>
      <c r="D40" s="545"/>
      <c r="E40" s="546"/>
    </row>
    <row r="41" spans="1:5" x14ac:dyDescent="0.25">
      <c r="A41" s="542"/>
      <c r="B41" s="543"/>
      <c r="C41" s="544"/>
      <c r="D41" s="545"/>
      <c r="E41" s="546"/>
    </row>
    <row r="42" spans="1:5" x14ac:dyDescent="0.25">
      <c r="A42" s="542"/>
      <c r="B42" s="543"/>
      <c r="C42" s="544"/>
      <c r="D42" s="545"/>
      <c r="E42" s="546"/>
    </row>
    <row r="43" spans="1:5" x14ac:dyDescent="0.25">
      <c r="A43" s="542"/>
      <c r="B43" s="543"/>
      <c r="C43" s="544"/>
      <c r="D43" s="545"/>
      <c r="E43" s="546"/>
    </row>
    <row r="44" spans="1:5" x14ac:dyDescent="0.25">
      <c r="A44" s="542"/>
      <c r="B44" s="543"/>
      <c r="C44" s="544"/>
      <c r="D44" s="545"/>
      <c r="E44" s="546"/>
    </row>
    <row r="45" spans="1:5" x14ac:dyDescent="0.25">
      <c r="A45" s="542"/>
      <c r="B45" s="543"/>
      <c r="C45" s="544"/>
      <c r="D45" s="545"/>
      <c r="E45" s="546"/>
    </row>
    <row r="46" spans="1:5" x14ac:dyDescent="0.25">
      <c r="A46" s="542"/>
      <c r="B46" s="543"/>
      <c r="C46" s="544"/>
      <c r="D46" s="545"/>
      <c r="E46" s="546"/>
    </row>
    <row r="47" spans="1:5" x14ac:dyDescent="0.25">
      <c r="A47" s="542"/>
      <c r="B47" s="543"/>
      <c r="C47" s="544"/>
      <c r="D47" s="545"/>
      <c r="E47" s="546"/>
    </row>
    <row r="48" spans="1:5" x14ac:dyDescent="0.25">
      <c r="A48" s="542"/>
      <c r="B48" s="543"/>
      <c r="C48" s="544"/>
      <c r="D48" s="545"/>
      <c r="E48" s="546"/>
    </row>
    <row r="49" spans="1:5" x14ac:dyDescent="0.25">
      <c r="A49" s="542"/>
      <c r="B49" s="543"/>
      <c r="C49" s="544"/>
      <c r="D49" s="545"/>
      <c r="E49" s="546"/>
    </row>
    <row r="50" spans="1:5" x14ac:dyDescent="0.25">
      <c r="A50" s="542"/>
      <c r="B50" s="543"/>
      <c r="C50" s="544"/>
      <c r="D50" s="545"/>
      <c r="E50" s="546"/>
    </row>
    <row r="51" spans="1:5" x14ac:dyDescent="0.25">
      <c r="A51" s="542"/>
      <c r="B51" s="543"/>
      <c r="C51" s="544"/>
      <c r="D51" s="545"/>
      <c r="E51" s="546"/>
    </row>
    <row r="52" spans="1:5" x14ac:dyDescent="0.25">
      <c r="A52" s="542"/>
      <c r="B52" s="543"/>
      <c r="C52" s="544"/>
      <c r="D52" s="545"/>
      <c r="E52" s="546"/>
    </row>
    <row r="53" spans="1:5" x14ac:dyDescent="0.25">
      <c r="A53" s="542"/>
      <c r="B53" s="543"/>
      <c r="C53" s="544"/>
      <c r="D53" s="545"/>
      <c r="E53" s="546"/>
    </row>
    <row r="54" spans="1:5" x14ac:dyDescent="0.25">
      <c r="A54" s="542"/>
      <c r="B54" s="543"/>
      <c r="C54" s="544"/>
      <c r="D54" s="545"/>
      <c r="E54" s="546"/>
    </row>
    <row r="55" spans="1:5" x14ac:dyDescent="0.25">
      <c r="A55" s="542"/>
      <c r="B55" s="543"/>
      <c r="C55" s="544"/>
      <c r="D55" s="545"/>
      <c r="E55" s="546"/>
    </row>
    <row r="56" spans="1:5" x14ac:dyDescent="0.25">
      <c r="A56" s="542"/>
      <c r="B56" s="543"/>
      <c r="C56" s="544"/>
      <c r="D56" s="545"/>
      <c r="E56" s="546"/>
    </row>
    <row r="57" spans="1:5" x14ac:dyDescent="0.25">
      <c r="A57" s="542"/>
      <c r="B57" s="543"/>
      <c r="C57" s="544"/>
      <c r="D57" s="545"/>
      <c r="E57" s="546"/>
    </row>
    <row r="58" spans="1:5" x14ac:dyDescent="0.25">
      <c r="A58" s="542"/>
      <c r="B58" s="543"/>
      <c r="C58" s="544"/>
      <c r="D58" s="545"/>
      <c r="E58" s="546"/>
    </row>
    <row r="59" spans="1:5" x14ac:dyDescent="0.25">
      <c r="A59" s="542"/>
      <c r="B59" s="543"/>
      <c r="C59" s="544"/>
      <c r="D59" s="545"/>
      <c r="E59" s="546"/>
    </row>
    <row r="60" spans="1:5" x14ac:dyDescent="0.25">
      <c r="A60" s="542"/>
      <c r="B60" s="543"/>
      <c r="C60" s="544"/>
      <c r="D60" s="545"/>
      <c r="E60" s="546"/>
    </row>
    <row r="61" spans="1:5" x14ac:dyDescent="0.25">
      <c r="A61" s="542"/>
      <c r="B61" s="543"/>
      <c r="C61" s="544"/>
      <c r="D61" s="545"/>
      <c r="E61" s="546"/>
    </row>
    <row r="62" spans="1:5" x14ac:dyDescent="0.25">
      <c r="A62" s="542"/>
      <c r="B62" s="543"/>
      <c r="C62" s="544"/>
      <c r="D62" s="545"/>
      <c r="E62" s="546"/>
    </row>
    <row r="63" spans="1:5" x14ac:dyDescent="0.25">
      <c r="A63" s="542"/>
      <c r="B63" s="543"/>
      <c r="C63" s="544"/>
      <c r="D63" s="545"/>
      <c r="E63" s="546"/>
    </row>
    <row r="64" spans="1:5" x14ac:dyDescent="0.25">
      <c r="A64" s="542"/>
      <c r="B64" s="543"/>
      <c r="C64" s="544"/>
      <c r="D64" s="545"/>
      <c r="E64" s="546"/>
    </row>
    <row r="65" spans="1:5" x14ac:dyDescent="0.25">
      <c r="A65" s="542"/>
      <c r="B65" s="543"/>
      <c r="C65" s="544"/>
      <c r="D65" s="545"/>
      <c r="E65" s="546"/>
    </row>
    <row r="66" spans="1:5" x14ac:dyDescent="0.25">
      <c r="A66" s="542"/>
      <c r="B66" s="543"/>
      <c r="C66" s="544"/>
      <c r="D66" s="545"/>
      <c r="E66" s="546"/>
    </row>
    <row r="67" spans="1:5" x14ac:dyDescent="0.25">
      <c r="A67" s="542"/>
      <c r="B67" s="543"/>
      <c r="C67" s="544"/>
      <c r="D67" s="545"/>
      <c r="E67" s="546"/>
    </row>
    <row r="68" spans="1:5" x14ac:dyDescent="0.25">
      <c r="A68" s="542"/>
      <c r="B68" s="543"/>
      <c r="C68" s="544"/>
      <c r="D68" s="545"/>
      <c r="E68" s="546"/>
    </row>
    <row r="69" spans="1:5" x14ac:dyDescent="0.25">
      <c r="A69" s="542"/>
      <c r="B69" s="543"/>
      <c r="C69" s="544"/>
      <c r="D69" s="545"/>
      <c r="E69" s="546"/>
    </row>
    <row r="70" spans="1:5" x14ac:dyDescent="0.25">
      <c r="A70" s="542"/>
      <c r="B70" s="543"/>
      <c r="C70" s="544"/>
      <c r="D70" s="545"/>
      <c r="E70" s="546"/>
    </row>
    <row r="71" spans="1:5" x14ac:dyDescent="0.25">
      <c r="A71" s="542"/>
      <c r="B71" s="543"/>
      <c r="C71" s="544"/>
      <c r="D71" s="545"/>
      <c r="E71" s="546"/>
    </row>
    <row r="72" spans="1:5" x14ac:dyDescent="0.25">
      <c r="A72" s="542"/>
      <c r="B72" s="543"/>
      <c r="C72" s="544"/>
      <c r="D72" s="545"/>
      <c r="E72" s="546"/>
    </row>
    <row r="73" spans="1:5" x14ac:dyDescent="0.25">
      <c r="A73" s="542"/>
      <c r="B73" s="543"/>
      <c r="C73" s="544"/>
      <c r="D73" s="545"/>
      <c r="E73" s="546"/>
    </row>
    <row r="74" spans="1:5" x14ac:dyDescent="0.25">
      <c r="A74" s="542"/>
      <c r="B74" s="543"/>
      <c r="C74" s="544"/>
      <c r="D74" s="545"/>
      <c r="E74" s="546"/>
    </row>
    <row r="75" spans="1:5" x14ac:dyDescent="0.25">
      <c r="A75" s="542"/>
      <c r="B75" s="543"/>
      <c r="C75" s="544"/>
      <c r="D75" s="545"/>
      <c r="E75" s="546"/>
    </row>
    <row r="76" spans="1:5" x14ac:dyDescent="0.25">
      <c r="A76" s="542"/>
      <c r="B76" s="543"/>
      <c r="C76" s="544"/>
      <c r="D76" s="545"/>
      <c r="E76" s="546"/>
    </row>
    <row r="77" spans="1:5" x14ac:dyDescent="0.25">
      <c r="A77" s="542"/>
      <c r="B77" s="543"/>
      <c r="C77" s="544"/>
      <c r="D77" s="545"/>
      <c r="E77" s="546"/>
    </row>
    <row r="78" spans="1:5" x14ac:dyDescent="0.25">
      <c r="A78" s="542"/>
      <c r="B78" s="543"/>
      <c r="C78" s="544"/>
      <c r="D78" s="545"/>
      <c r="E78" s="546"/>
    </row>
    <row r="79" spans="1:5" x14ac:dyDescent="0.25">
      <c r="A79" s="542"/>
      <c r="B79" s="543"/>
      <c r="C79" s="544"/>
      <c r="D79" s="545"/>
      <c r="E79" s="546"/>
    </row>
    <row r="80" spans="1:5" x14ac:dyDescent="0.25">
      <c r="A80" s="542"/>
      <c r="B80" s="543"/>
      <c r="C80" s="544"/>
      <c r="D80" s="545"/>
      <c r="E80" s="546"/>
    </row>
    <row r="81" spans="1:5" x14ac:dyDescent="0.25">
      <c r="A81" s="542"/>
      <c r="B81" s="543"/>
      <c r="C81" s="544"/>
      <c r="D81" s="545"/>
      <c r="E81" s="546"/>
    </row>
    <row r="82" spans="1:5" x14ac:dyDescent="0.25">
      <c r="A82" s="542"/>
      <c r="B82" s="543"/>
      <c r="C82" s="544"/>
      <c r="D82" s="545"/>
      <c r="E82" s="546"/>
    </row>
    <row r="83" spans="1:5" x14ac:dyDescent="0.25">
      <c r="A83" s="542"/>
      <c r="B83" s="543"/>
      <c r="C83" s="544"/>
      <c r="D83" s="545"/>
      <c r="E83" s="546"/>
    </row>
    <row r="84" spans="1:5" x14ac:dyDescent="0.25">
      <c r="A84" s="542"/>
      <c r="B84" s="543"/>
      <c r="C84" s="544"/>
      <c r="D84" s="545"/>
      <c r="E84" s="546"/>
    </row>
    <row r="85" spans="1:5" x14ac:dyDescent="0.25">
      <c r="A85" s="542"/>
      <c r="B85" s="543"/>
      <c r="C85" s="544"/>
      <c r="D85" s="545"/>
      <c r="E85" s="546"/>
    </row>
    <row r="86" spans="1:5" x14ac:dyDescent="0.25">
      <c r="A86" s="542"/>
      <c r="B86" s="543"/>
      <c r="C86" s="544"/>
      <c r="D86" s="545"/>
      <c r="E86" s="546"/>
    </row>
    <row r="87" spans="1:5" x14ac:dyDescent="0.25">
      <c r="A87" s="542"/>
      <c r="B87" s="543"/>
      <c r="C87" s="544"/>
      <c r="D87" s="545"/>
      <c r="E87" s="546"/>
    </row>
    <row r="88" spans="1:5" x14ac:dyDescent="0.25">
      <c r="A88" s="542"/>
      <c r="B88" s="543"/>
      <c r="C88" s="544"/>
      <c r="D88" s="545"/>
      <c r="E88" s="546"/>
    </row>
    <row r="89" spans="1:5" x14ac:dyDescent="0.25">
      <c r="A89" s="542"/>
      <c r="B89" s="543"/>
      <c r="C89" s="544"/>
      <c r="D89" s="545"/>
      <c r="E89" s="546"/>
    </row>
    <row r="90" spans="1:5" x14ac:dyDescent="0.25">
      <c r="A90" s="542"/>
      <c r="B90" s="543"/>
      <c r="C90" s="544"/>
      <c r="D90" s="545"/>
      <c r="E90" s="546"/>
    </row>
    <row r="91" spans="1:5" x14ac:dyDescent="0.25">
      <c r="A91" s="542"/>
      <c r="B91" s="543"/>
      <c r="C91" s="544"/>
      <c r="D91" s="545"/>
      <c r="E91" s="546"/>
    </row>
    <row r="92" spans="1:5" x14ac:dyDescent="0.25">
      <c r="A92" s="542"/>
      <c r="B92" s="543"/>
      <c r="C92" s="544"/>
      <c r="D92" s="545"/>
      <c r="E92" s="546"/>
    </row>
    <row r="93" spans="1:5" x14ac:dyDescent="0.25">
      <c r="A93" s="542"/>
      <c r="B93" s="543"/>
      <c r="C93" s="544"/>
      <c r="D93" s="545"/>
      <c r="E93" s="546"/>
    </row>
    <row r="94" spans="1:5" x14ac:dyDescent="0.25">
      <c r="A94" s="542"/>
      <c r="B94" s="543"/>
      <c r="C94" s="544"/>
      <c r="D94" s="545"/>
      <c r="E94" s="546"/>
    </row>
    <row r="95" spans="1:5" x14ac:dyDescent="0.25">
      <c r="A95" s="542"/>
      <c r="B95" s="543"/>
      <c r="C95" s="544"/>
      <c r="D95" s="545"/>
      <c r="E95" s="546"/>
    </row>
    <row r="96" spans="1:5" x14ac:dyDescent="0.25">
      <c r="A96" s="542"/>
      <c r="B96" s="543"/>
      <c r="C96" s="544"/>
      <c r="D96" s="545"/>
      <c r="E96" s="546"/>
    </row>
    <row r="97" spans="1:5" x14ac:dyDescent="0.25">
      <c r="A97" s="542"/>
      <c r="B97" s="543"/>
      <c r="C97" s="544"/>
      <c r="D97" s="545"/>
      <c r="E97" s="546"/>
    </row>
    <row r="98" spans="1:5" x14ac:dyDescent="0.25">
      <c r="A98" s="542"/>
      <c r="B98" s="543"/>
      <c r="C98" s="544"/>
      <c r="D98" s="545"/>
      <c r="E98" s="546"/>
    </row>
    <row r="99" spans="1:5" x14ac:dyDescent="0.25">
      <c r="A99" s="542"/>
      <c r="B99" s="543"/>
      <c r="C99" s="544"/>
      <c r="D99" s="545"/>
      <c r="E99" s="546"/>
    </row>
    <row r="100" spans="1:5" x14ac:dyDescent="0.25">
      <c r="A100" s="542"/>
      <c r="B100" s="543"/>
      <c r="C100" s="544"/>
      <c r="D100" s="545"/>
      <c r="E100" s="546"/>
    </row>
    <row r="101" spans="1:5" x14ac:dyDescent="0.25">
      <c r="A101" s="542"/>
      <c r="B101" s="543"/>
      <c r="C101" s="544"/>
      <c r="D101" s="545"/>
      <c r="E101" s="546"/>
    </row>
    <row r="102" spans="1:5" x14ac:dyDescent="0.25">
      <c r="A102" s="542"/>
      <c r="B102" s="543"/>
      <c r="C102" s="544"/>
      <c r="D102" s="545"/>
      <c r="E102" s="546"/>
    </row>
    <row r="103" spans="1:5" x14ac:dyDescent="0.25">
      <c r="A103" s="542"/>
      <c r="B103" s="543"/>
      <c r="C103" s="544"/>
      <c r="D103" s="545"/>
      <c r="E103" s="546"/>
    </row>
    <row r="104" spans="1:5" x14ac:dyDescent="0.25">
      <c r="A104" s="542"/>
      <c r="B104" s="543"/>
      <c r="C104" s="544"/>
      <c r="D104" s="545"/>
      <c r="E104" s="546"/>
    </row>
    <row r="105" spans="1:5" x14ac:dyDescent="0.25">
      <c r="A105" s="542"/>
      <c r="B105" s="543"/>
      <c r="C105" s="544"/>
      <c r="D105" s="545"/>
      <c r="E105" s="546"/>
    </row>
    <row r="106" spans="1:5" x14ac:dyDescent="0.25">
      <c r="A106" s="542"/>
      <c r="B106" s="543"/>
      <c r="C106" s="544"/>
      <c r="D106" s="545"/>
      <c r="E106" s="546"/>
    </row>
    <row r="107" spans="1:5" x14ac:dyDescent="0.25">
      <c r="A107" s="542"/>
      <c r="B107" s="543"/>
      <c r="C107" s="544"/>
      <c r="D107" s="545"/>
      <c r="E107" s="546"/>
    </row>
    <row r="108" spans="1:5" x14ac:dyDescent="0.25">
      <c r="A108" s="542"/>
      <c r="B108" s="543"/>
      <c r="C108" s="544"/>
      <c r="D108" s="545"/>
      <c r="E108" s="546"/>
    </row>
    <row r="109" spans="1:5" x14ac:dyDescent="0.25">
      <c r="A109" s="542"/>
      <c r="B109" s="543"/>
      <c r="C109" s="544"/>
      <c r="D109" s="545"/>
      <c r="E109" s="546"/>
    </row>
    <row r="110" spans="1:5" x14ac:dyDescent="0.25">
      <c r="A110" s="542"/>
      <c r="B110" s="543"/>
      <c r="C110" s="544"/>
      <c r="D110" s="545"/>
      <c r="E110" s="546"/>
    </row>
    <row r="111" spans="1:5" x14ac:dyDescent="0.25">
      <c r="A111" s="542"/>
      <c r="B111" s="543"/>
      <c r="C111" s="544"/>
      <c r="D111" s="545"/>
      <c r="E111" s="546"/>
    </row>
    <row r="112" spans="1:5" x14ac:dyDescent="0.25">
      <c r="A112" s="542"/>
      <c r="B112" s="543"/>
      <c r="C112" s="544"/>
      <c r="D112" s="545"/>
      <c r="E112" s="546"/>
    </row>
    <row r="113" spans="1:5" x14ac:dyDescent="0.25">
      <c r="A113" s="542"/>
      <c r="B113" s="543"/>
      <c r="C113" s="544"/>
      <c r="D113" s="545"/>
      <c r="E113" s="546"/>
    </row>
    <row r="114" spans="1:5" x14ac:dyDescent="0.25">
      <c r="A114" s="542"/>
      <c r="B114" s="543"/>
      <c r="C114" s="544"/>
      <c r="D114" s="545"/>
      <c r="E114" s="546"/>
    </row>
    <row r="115" spans="1:5" x14ac:dyDescent="0.25">
      <c r="A115" s="542"/>
      <c r="B115" s="543"/>
      <c r="C115" s="544"/>
      <c r="D115" s="545"/>
      <c r="E115" s="546"/>
    </row>
    <row r="116" spans="1:5" x14ac:dyDescent="0.25">
      <c r="A116" s="542"/>
      <c r="B116" s="543"/>
      <c r="C116" s="544"/>
      <c r="D116" s="545"/>
      <c r="E116" s="546"/>
    </row>
    <row r="117" spans="1:5" x14ac:dyDescent="0.25">
      <c r="A117" s="542"/>
      <c r="B117" s="543"/>
      <c r="C117" s="544"/>
      <c r="D117" s="545"/>
      <c r="E117" s="546"/>
    </row>
    <row r="118" spans="1:5" x14ac:dyDescent="0.25">
      <c r="A118" s="542"/>
      <c r="B118" s="543"/>
      <c r="C118" s="544"/>
      <c r="D118" s="545"/>
      <c r="E118" s="546"/>
    </row>
    <row r="119" spans="1:5" x14ac:dyDescent="0.25">
      <c r="A119" s="542"/>
      <c r="B119" s="543"/>
      <c r="C119" s="544"/>
      <c r="D119" s="545"/>
      <c r="E119" s="546"/>
    </row>
    <row r="120" spans="1:5" x14ac:dyDescent="0.25">
      <c r="A120" s="542"/>
      <c r="B120" s="543"/>
      <c r="C120" s="544"/>
      <c r="D120" s="545"/>
      <c r="E120" s="546"/>
    </row>
    <row r="121" spans="1:5" x14ac:dyDescent="0.25">
      <c r="A121" s="542"/>
      <c r="B121" s="543"/>
      <c r="C121" s="544"/>
      <c r="D121" s="545"/>
      <c r="E121" s="546"/>
    </row>
    <row r="122" spans="1:5" x14ac:dyDescent="0.25">
      <c r="A122" s="542"/>
      <c r="B122" s="543"/>
      <c r="C122" s="544"/>
      <c r="D122" s="545"/>
      <c r="E122" s="546"/>
    </row>
    <row r="123" spans="1:5" x14ac:dyDescent="0.25">
      <c r="A123" s="542"/>
      <c r="B123" s="543"/>
      <c r="C123" s="544"/>
      <c r="D123" s="545"/>
      <c r="E123" s="546"/>
    </row>
    <row r="124" spans="1:5" x14ac:dyDescent="0.25">
      <c r="A124" s="542"/>
      <c r="B124" s="543"/>
      <c r="C124" s="544"/>
      <c r="D124" s="545"/>
      <c r="E124" s="546"/>
    </row>
    <row r="125" spans="1:5" x14ac:dyDescent="0.25">
      <c r="A125" s="542"/>
      <c r="B125" s="543"/>
      <c r="C125" s="544"/>
      <c r="D125" s="545"/>
      <c r="E125" s="546"/>
    </row>
    <row r="126" spans="1:5" x14ac:dyDescent="0.25">
      <c r="A126" s="542"/>
      <c r="B126" s="543"/>
      <c r="C126" s="544"/>
      <c r="D126" s="545"/>
      <c r="E126" s="546"/>
    </row>
    <row r="127" spans="1:5" x14ac:dyDescent="0.25">
      <c r="A127" s="542"/>
      <c r="B127" s="543"/>
      <c r="C127" s="544"/>
      <c r="D127" s="545"/>
      <c r="E127" s="546"/>
    </row>
    <row r="128" spans="1:5" x14ac:dyDescent="0.25">
      <c r="A128" s="542"/>
      <c r="B128" s="543"/>
      <c r="C128" s="544"/>
      <c r="D128" s="545"/>
      <c r="E128" s="546"/>
    </row>
    <row r="129" spans="1:5" x14ac:dyDescent="0.25">
      <c r="A129" s="542"/>
      <c r="B129" s="543"/>
      <c r="C129" s="544"/>
      <c r="D129" s="545"/>
      <c r="E129" s="546"/>
    </row>
    <row r="130" spans="1:5" x14ac:dyDescent="0.25">
      <c r="A130" s="542"/>
      <c r="B130" s="543"/>
      <c r="C130" s="544"/>
      <c r="D130" s="545"/>
      <c r="E130" s="546"/>
    </row>
    <row r="131" spans="1:5" x14ac:dyDescent="0.25">
      <c r="A131" s="542"/>
      <c r="B131" s="543"/>
      <c r="C131" s="544"/>
      <c r="D131" s="545"/>
      <c r="E131" s="546"/>
    </row>
    <row r="132" spans="1:5" x14ac:dyDescent="0.25">
      <c r="A132" s="542"/>
      <c r="B132" s="543"/>
      <c r="C132" s="544"/>
      <c r="D132" s="545"/>
      <c r="E132" s="546"/>
    </row>
    <row r="133" spans="1:5" x14ac:dyDescent="0.25">
      <c r="A133" s="542"/>
      <c r="B133" s="543"/>
      <c r="C133" s="544"/>
      <c r="D133" s="545"/>
      <c r="E133" s="546"/>
    </row>
    <row r="134" spans="1:5" x14ac:dyDescent="0.25">
      <c r="A134" s="542"/>
      <c r="B134" s="543"/>
      <c r="C134" s="544"/>
      <c r="D134" s="545"/>
      <c r="E134" s="546"/>
    </row>
    <row r="135" spans="1:5" x14ac:dyDescent="0.25">
      <c r="A135" s="542"/>
      <c r="B135" s="543"/>
      <c r="C135" s="544"/>
      <c r="D135" s="545"/>
      <c r="E135" s="546"/>
    </row>
    <row r="136" spans="1:5" x14ac:dyDescent="0.25">
      <c r="A136" s="542"/>
      <c r="B136" s="543"/>
      <c r="C136" s="544"/>
      <c r="D136" s="545"/>
      <c r="E136" s="546"/>
    </row>
    <row r="137" spans="1:5" x14ac:dyDescent="0.25">
      <c r="A137" s="542"/>
      <c r="B137" s="543"/>
      <c r="C137" s="544"/>
      <c r="D137" s="545"/>
      <c r="E137" s="546"/>
    </row>
    <row r="138" spans="1:5" x14ac:dyDescent="0.25">
      <c r="A138" s="542"/>
      <c r="B138" s="543"/>
      <c r="C138" s="544"/>
      <c r="D138" s="545"/>
      <c r="E138" s="546"/>
    </row>
    <row r="139" spans="1:5" x14ac:dyDescent="0.25">
      <c r="A139" s="542"/>
      <c r="B139" s="543"/>
      <c r="C139" s="544"/>
      <c r="D139" s="545"/>
      <c r="E139" s="546"/>
    </row>
    <row r="140" spans="1:5" x14ac:dyDescent="0.25">
      <c r="A140" s="542"/>
      <c r="B140" s="543"/>
      <c r="C140" s="544"/>
      <c r="D140" s="545"/>
      <c r="E140" s="546"/>
    </row>
    <row r="141" spans="1:5" x14ac:dyDescent="0.25">
      <c r="A141" s="542"/>
      <c r="B141" s="543"/>
      <c r="C141" s="544"/>
      <c r="D141" s="545"/>
      <c r="E141" s="546"/>
    </row>
    <row r="142" spans="1:5" x14ac:dyDescent="0.25">
      <c r="A142" s="542"/>
      <c r="B142" s="543"/>
      <c r="C142" s="544"/>
      <c r="D142" s="545"/>
      <c r="E142" s="546"/>
    </row>
    <row r="143" spans="1:5" x14ac:dyDescent="0.25">
      <c r="A143" s="542"/>
      <c r="B143" s="543"/>
      <c r="C143" s="544"/>
      <c r="D143" s="545"/>
      <c r="E143" s="546"/>
    </row>
    <row r="144" spans="1:5" x14ac:dyDescent="0.25">
      <c r="A144" s="542"/>
      <c r="B144" s="543"/>
      <c r="C144" s="544"/>
      <c r="D144" s="545"/>
      <c r="E144" s="546"/>
    </row>
    <row r="145" spans="1:5" x14ac:dyDescent="0.25">
      <c r="A145" s="542"/>
      <c r="B145" s="543"/>
      <c r="C145" s="544"/>
      <c r="D145" s="545"/>
      <c r="E145" s="546"/>
    </row>
    <row r="146" spans="1:5" x14ac:dyDescent="0.25">
      <c r="A146" s="542"/>
      <c r="B146" s="543"/>
      <c r="C146" s="544"/>
      <c r="D146" s="545"/>
      <c r="E146" s="546"/>
    </row>
    <row r="147" spans="1:5" x14ac:dyDescent="0.25">
      <c r="A147" s="542"/>
      <c r="B147" s="543"/>
      <c r="C147" s="544"/>
      <c r="D147" s="545"/>
      <c r="E147" s="546"/>
    </row>
    <row r="148" spans="1:5" x14ac:dyDescent="0.25">
      <c r="A148" s="542"/>
      <c r="B148" s="543"/>
      <c r="C148" s="544"/>
      <c r="D148" s="545"/>
      <c r="E148" s="546"/>
    </row>
    <row r="149" spans="1:5" x14ac:dyDescent="0.25">
      <c r="A149" s="542"/>
      <c r="B149" s="543"/>
      <c r="C149" s="544"/>
      <c r="D149" s="545"/>
      <c r="E149" s="546"/>
    </row>
    <row r="150" spans="1:5" x14ac:dyDescent="0.25">
      <c r="A150" s="542"/>
      <c r="B150" s="543"/>
      <c r="C150" s="544"/>
      <c r="D150" s="545"/>
      <c r="E150" s="546"/>
    </row>
    <row r="151" spans="1:5" x14ac:dyDescent="0.25">
      <c r="A151" s="542"/>
      <c r="B151" s="543"/>
      <c r="C151" s="544"/>
      <c r="D151" s="545"/>
      <c r="E151" s="546"/>
    </row>
    <row r="152" spans="1:5" x14ac:dyDescent="0.25">
      <c r="A152" s="542"/>
      <c r="B152" s="543"/>
      <c r="C152" s="544"/>
      <c r="D152" s="545"/>
      <c r="E152" s="546"/>
    </row>
    <row r="153" spans="1:5" x14ac:dyDescent="0.25">
      <c r="A153" s="542"/>
      <c r="B153" s="543"/>
      <c r="C153" s="544"/>
      <c r="D153" s="545"/>
      <c r="E153" s="546"/>
    </row>
    <row r="154" spans="1:5" x14ac:dyDescent="0.25">
      <c r="A154" s="542"/>
      <c r="B154" s="543"/>
      <c r="C154" s="544"/>
      <c r="D154" s="545"/>
      <c r="E154" s="546"/>
    </row>
    <row r="155" spans="1:5" x14ac:dyDescent="0.25">
      <c r="A155" s="542"/>
      <c r="B155" s="543"/>
      <c r="C155" s="544"/>
      <c r="D155" s="545"/>
      <c r="E155" s="546"/>
    </row>
    <row r="156" spans="1:5" x14ac:dyDescent="0.25">
      <c r="A156" s="542"/>
      <c r="B156" s="543"/>
      <c r="C156" s="544"/>
      <c r="D156" s="545"/>
      <c r="E156" s="546"/>
    </row>
    <row r="157" spans="1:5" x14ac:dyDescent="0.25">
      <c r="A157" s="542"/>
      <c r="B157" s="543"/>
      <c r="C157" s="544"/>
      <c r="D157" s="545"/>
      <c r="E157" s="546"/>
    </row>
    <row r="158" spans="1:5" x14ac:dyDescent="0.25">
      <c r="A158" s="542"/>
      <c r="B158" s="543"/>
      <c r="C158" s="544"/>
      <c r="D158" s="545"/>
      <c r="E158" s="546"/>
    </row>
    <row r="159" spans="1:5" x14ac:dyDescent="0.25">
      <c r="A159" s="542"/>
      <c r="B159" s="543"/>
      <c r="C159" s="544"/>
      <c r="D159" s="545"/>
      <c r="E159" s="546"/>
    </row>
    <row r="160" spans="1:5" x14ac:dyDescent="0.25">
      <c r="A160" s="542"/>
      <c r="B160" s="543"/>
      <c r="C160" s="544"/>
      <c r="D160" s="545"/>
      <c r="E160" s="546"/>
    </row>
    <row r="161" spans="1:5" x14ac:dyDescent="0.25">
      <c r="A161" s="542"/>
      <c r="B161" s="543"/>
      <c r="C161" s="544"/>
      <c r="D161" s="545"/>
      <c r="E161" s="546"/>
    </row>
    <row r="162" spans="1:5" x14ac:dyDescent="0.25">
      <c r="A162" s="542"/>
      <c r="B162" s="543"/>
      <c r="C162" s="544"/>
      <c r="D162" s="545"/>
      <c r="E162" s="546"/>
    </row>
    <row r="163" spans="1:5" x14ac:dyDescent="0.25">
      <c r="A163" s="542"/>
      <c r="B163" s="543"/>
      <c r="C163" s="544"/>
      <c r="D163" s="545"/>
      <c r="E163" s="546"/>
    </row>
    <row r="164" spans="1:5" x14ac:dyDescent="0.25">
      <c r="A164" s="542"/>
      <c r="B164" s="543"/>
      <c r="C164" s="544"/>
      <c r="D164" s="545"/>
      <c r="E164" s="546"/>
    </row>
    <row r="165" spans="1:5" x14ac:dyDescent="0.25">
      <c r="A165" s="542"/>
      <c r="B165" s="543"/>
      <c r="C165" s="544"/>
      <c r="D165" s="545"/>
      <c r="E165" s="546"/>
    </row>
    <row r="166" spans="1:5" x14ac:dyDescent="0.25">
      <c r="A166" s="542"/>
      <c r="B166" s="543"/>
      <c r="C166" s="544"/>
      <c r="D166" s="545"/>
      <c r="E166" s="546"/>
    </row>
    <row r="167" spans="1:5" x14ac:dyDescent="0.25">
      <c r="A167" s="542"/>
      <c r="B167" s="543"/>
      <c r="C167" s="544"/>
      <c r="D167" s="545"/>
      <c r="E167" s="546"/>
    </row>
    <row r="168" spans="1:5" x14ac:dyDescent="0.25">
      <c r="A168" s="542"/>
      <c r="B168" s="543"/>
      <c r="C168" s="544"/>
      <c r="D168" s="545"/>
      <c r="E168" s="546"/>
    </row>
    <row r="169" spans="1:5" x14ac:dyDescent="0.25">
      <c r="A169" s="542"/>
      <c r="B169" s="543"/>
      <c r="C169" s="544"/>
      <c r="D169" s="545"/>
      <c r="E169" s="546"/>
    </row>
    <row r="170" spans="1:5" x14ac:dyDescent="0.25">
      <c r="A170" s="542"/>
      <c r="B170" s="543"/>
      <c r="C170" s="544"/>
      <c r="D170" s="545"/>
      <c r="E170" s="546"/>
    </row>
    <row r="171" spans="1:5" x14ac:dyDescent="0.25">
      <c r="A171" s="542"/>
      <c r="B171" s="543"/>
      <c r="C171" s="544"/>
      <c r="D171" s="545"/>
      <c r="E171" s="546"/>
    </row>
    <row r="172" spans="1:5" x14ac:dyDescent="0.25">
      <c r="A172" s="542"/>
      <c r="B172" s="543"/>
      <c r="C172" s="544"/>
      <c r="D172" s="545"/>
      <c r="E172" s="546"/>
    </row>
    <row r="173" spans="1:5" x14ac:dyDescent="0.25">
      <c r="A173" s="542"/>
      <c r="B173" s="543"/>
      <c r="C173" s="544"/>
      <c r="D173" s="545"/>
      <c r="E173" s="546"/>
    </row>
    <row r="174" spans="1:5" x14ac:dyDescent="0.25">
      <c r="A174" s="542"/>
      <c r="B174" s="543"/>
      <c r="C174" s="544"/>
      <c r="D174" s="545"/>
      <c r="E174" s="546"/>
    </row>
    <row r="175" spans="1:5" x14ac:dyDescent="0.25">
      <c r="A175" s="542"/>
      <c r="B175" s="543"/>
      <c r="C175" s="544"/>
      <c r="D175" s="545"/>
      <c r="E175" s="546"/>
    </row>
    <row r="176" spans="1:5" x14ac:dyDescent="0.25">
      <c r="A176" s="542"/>
      <c r="B176" s="543"/>
      <c r="C176" s="544"/>
      <c r="D176" s="545"/>
      <c r="E176" s="546"/>
    </row>
    <row r="177" spans="1:5" x14ac:dyDescent="0.25">
      <c r="A177" s="542"/>
      <c r="B177" s="543"/>
      <c r="C177" s="544"/>
      <c r="D177" s="545"/>
      <c r="E177" s="546"/>
    </row>
    <row r="178" spans="1:5" x14ac:dyDescent="0.25">
      <c r="A178" s="542"/>
      <c r="B178" s="543"/>
      <c r="C178" s="544"/>
      <c r="D178" s="545"/>
      <c r="E178" s="546"/>
    </row>
    <row r="179" spans="1:5" x14ac:dyDescent="0.25">
      <c r="A179" s="542"/>
      <c r="B179" s="543"/>
      <c r="C179" s="544"/>
      <c r="D179" s="545"/>
      <c r="E179" s="546"/>
    </row>
    <row r="180" spans="1:5" x14ac:dyDescent="0.25">
      <c r="A180" s="542"/>
      <c r="B180" s="543"/>
      <c r="C180" s="544"/>
      <c r="D180" s="545"/>
      <c r="E180" s="546"/>
    </row>
    <row r="181" spans="1:5" x14ac:dyDescent="0.25">
      <c r="A181" s="542"/>
      <c r="B181" s="543"/>
      <c r="C181" s="544"/>
      <c r="D181" s="545"/>
      <c r="E181" s="546"/>
    </row>
    <row r="182" spans="1:5" x14ac:dyDescent="0.25">
      <c r="A182" s="542"/>
      <c r="B182" s="543"/>
      <c r="C182" s="544"/>
      <c r="D182" s="545"/>
      <c r="E182" s="546"/>
    </row>
    <row r="183" spans="1:5" x14ac:dyDescent="0.25">
      <c r="A183" s="542"/>
      <c r="B183" s="543"/>
      <c r="C183" s="544"/>
      <c r="D183" s="545"/>
      <c r="E183" s="546"/>
    </row>
    <row r="184" spans="1:5" x14ac:dyDescent="0.25">
      <c r="A184" s="542"/>
      <c r="B184" s="543"/>
      <c r="C184" s="544"/>
      <c r="D184" s="545"/>
      <c r="E184" s="546"/>
    </row>
    <row r="185" spans="1:5" x14ac:dyDescent="0.25">
      <c r="A185" s="542"/>
      <c r="B185" s="543"/>
      <c r="C185" s="544"/>
      <c r="D185" s="545"/>
      <c r="E185" s="546"/>
    </row>
    <row r="186" spans="1:5" x14ac:dyDescent="0.25">
      <c r="A186" s="542"/>
      <c r="B186" s="543"/>
      <c r="C186" s="544"/>
      <c r="D186" s="545"/>
      <c r="E186" s="546"/>
    </row>
    <row r="187" spans="1:5" x14ac:dyDescent="0.25">
      <c r="A187" s="542"/>
      <c r="B187" s="543"/>
      <c r="C187" s="544"/>
      <c r="D187" s="545"/>
      <c r="E187" s="546"/>
    </row>
    <row r="188" spans="1:5" x14ac:dyDescent="0.25">
      <c r="A188" s="542"/>
      <c r="B188" s="543"/>
      <c r="C188" s="544"/>
      <c r="D188" s="545"/>
      <c r="E188" s="546"/>
    </row>
    <row r="189" spans="1:5" x14ac:dyDescent="0.25">
      <c r="A189" s="542"/>
      <c r="B189" s="543"/>
      <c r="C189" s="544"/>
      <c r="D189" s="545"/>
      <c r="E189" s="546"/>
    </row>
    <row r="190" spans="1:5" x14ac:dyDescent="0.25">
      <c r="A190" s="542"/>
      <c r="B190" s="543"/>
      <c r="C190" s="544"/>
      <c r="D190" s="545"/>
      <c r="E190" s="546"/>
    </row>
    <row r="191" spans="1:5" x14ac:dyDescent="0.25">
      <c r="A191" s="542"/>
      <c r="B191" s="543"/>
      <c r="C191" s="544"/>
      <c r="D191" s="545"/>
      <c r="E191" s="546"/>
    </row>
    <row r="192" spans="1:5" x14ac:dyDescent="0.25">
      <c r="A192" s="542"/>
      <c r="B192" s="543"/>
      <c r="C192" s="544"/>
      <c r="D192" s="545"/>
      <c r="E192" s="546"/>
    </row>
    <row r="193" spans="1:5" x14ac:dyDescent="0.25">
      <c r="A193" s="542"/>
      <c r="B193" s="543"/>
      <c r="C193" s="544"/>
      <c r="D193" s="545"/>
      <c r="E193" s="546"/>
    </row>
    <row r="194" spans="1:5" x14ac:dyDescent="0.25">
      <c r="A194" s="542"/>
      <c r="B194" s="543"/>
      <c r="C194" s="544"/>
      <c r="D194" s="545"/>
      <c r="E194" s="546"/>
    </row>
    <row r="195" spans="1:5" x14ac:dyDescent="0.25">
      <c r="A195" s="542"/>
      <c r="B195" s="543"/>
      <c r="C195" s="544"/>
      <c r="D195" s="545"/>
      <c r="E195" s="546"/>
    </row>
    <row r="196" spans="1:5" x14ac:dyDescent="0.25">
      <c r="A196" s="542"/>
      <c r="B196" s="543"/>
      <c r="C196" s="544"/>
      <c r="D196" s="545"/>
      <c r="E196" s="546"/>
    </row>
    <row r="197" spans="1:5" x14ac:dyDescent="0.25">
      <c r="A197" s="542"/>
      <c r="B197" s="543"/>
      <c r="C197" s="544"/>
      <c r="D197" s="545"/>
      <c r="E197" s="546"/>
    </row>
    <row r="198" spans="1:5" x14ac:dyDescent="0.25">
      <c r="A198" s="542"/>
      <c r="B198" s="543"/>
      <c r="C198" s="544"/>
      <c r="D198" s="545"/>
      <c r="E198" s="546"/>
    </row>
    <row r="199" spans="1:5" x14ac:dyDescent="0.25">
      <c r="A199" s="542"/>
      <c r="B199" s="543"/>
      <c r="C199" s="544"/>
      <c r="D199" s="545"/>
      <c r="E199" s="546"/>
    </row>
    <row r="200" spans="1:5" x14ac:dyDescent="0.25">
      <c r="A200" s="542"/>
      <c r="B200" s="543"/>
      <c r="C200" s="544"/>
      <c r="D200" s="545"/>
      <c r="E200" s="546"/>
    </row>
    <row r="201" spans="1:5" x14ac:dyDescent="0.25">
      <c r="A201" s="542"/>
      <c r="B201" s="543"/>
      <c r="C201" s="544"/>
      <c r="D201" s="545"/>
      <c r="E201" s="546"/>
    </row>
    <row r="202" spans="1:5" x14ac:dyDescent="0.25">
      <c r="A202" s="542"/>
      <c r="B202" s="543"/>
      <c r="C202" s="544"/>
      <c r="D202" s="545"/>
      <c r="E202" s="546"/>
    </row>
    <row r="203" spans="1:5" x14ac:dyDescent="0.25">
      <c r="A203" s="542"/>
      <c r="B203" s="543"/>
      <c r="C203" s="544"/>
      <c r="D203" s="545"/>
      <c r="E203" s="546"/>
    </row>
    <row r="204" spans="1:5" x14ac:dyDescent="0.25">
      <c r="A204" s="542"/>
      <c r="B204" s="543"/>
      <c r="C204" s="544"/>
      <c r="D204" s="545"/>
      <c r="E204" s="546"/>
    </row>
    <row r="205" spans="1:5" x14ac:dyDescent="0.25">
      <c r="A205" s="542"/>
      <c r="B205" s="543"/>
      <c r="C205" s="544"/>
      <c r="D205" s="545"/>
      <c r="E205" s="546"/>
    </row>
    <row r="206" spans="1:5" x14ac:dyDescent="0.25">
      <c r="A206" s="542"/>
      <c r="B206" s="543"/>
      <c r="C206" s="544"/>
      <c r="D206" s="545"/>
      <c r="E206" s="546"/>
    </row>
    <row r="207" spans="1:5" x14ac:dyDescent="0.25">
      <c r="A207" s="542"/>
      <c r="B207" s="543"/>
      <c r="C207" s="544"/>
      <c r="D207" s="545"/>
      <c r="E207" s="546"/>
    </row>
    <row r="208" spans="1:5" x14ac:dyDescent="0.25">
      <c r="A208" s="542"/>
      <c r="B208" s="543"/>
      <c r="C208" s="544"/>
      <c r="D208" s="545"/>
      <c r="E208" s="546"/>
    </row>
    <row r="209" spans="1:5" x14ac:dyDescent="0.25">
      <c r="A209" s="542"/>
      <c r="B209" s="543"/>
      <c r="C209" s="544"/>
      <c r="D209" s="545"/>
      <c r="E209" s="546"/>
    </row>
    <row r="210" spans="1:5" x14ac:dyDescent="0.25">
      <c r="A210" s="542"/>
      <c r="B210" s="543"/>
      <c r="C210" s="544"/>
      <c r="D210" s="545"/>
      <c r="E210" s="546"/>
    </row>
    <row r="211" spans="1:5" x14ac:dyDescent="0.25">
      <c r="A211" s="542"/>
      <c r="B211" s="543"/>
      <c r="C211" s="544"/>
      <c r="D211" s="545"/>
      <c r="E211" s="546"/>
    </row>
    <row r="212" spans="1:5" x14ac:dyDescent="0.25">
      <c r="A212" s="542"/>
      <c r="B212" s="543"/>
      <c r="C212" s="544"/>
      <c r="D212" s="545"/>
      <c r="E212" s="546"/>
    </row>
    <row r="213" spans="1:5" x14ac:dyDescent="0.25">
      <c r="A213" s="542"/>
      <c r="B213" s="543"/>
      <c r="C213" s="544"/>
      <c r="D213" s="545"/>
      <c r="E213" s="546"/>
    </row>
    <row r="214" spans="1:5" x14ac:dyDescent="0.25">
      <c r="A214" s="542"/>
      <c r="B214" s="543"/>
      <c r="C214" s="544"/>
      <c r="D214" s="545"/>
      <c r="E214" s="546"/>
    </row>
    <row r="215" spans="1:5" x14ac:dyDescent="0.25">
      <c r="A215" s="542"/>
      <c r="B215" s="543"/>
      <c r="C215" s="544"/>
      <c r="D215" s="545"/>
      <c r="E215" s="546"/>
    </row>
    <row r="216" spans="1:5" x14ac:dyDescent="0.25">
      <c r="A216" s="542"/>
      <c r="B216" s="543"/>
      <c r="C216" s="544"/>
      <c r="D216" s="545"/>
      <c r="E216" s="546"/>
    </row>
    <row r="217" spans="1:5" x14ac:dyDescent="0.25">
      <c r="A217" s="542"/>
      <c r="B217" s="543"/>
      <c r="C217" s="544"/>
      <c r="D217" s="545"/>
      <c r="E217" s="546"/>
    </row>
    <row r="218" spans="1:5" x14ac:dyDescent="0.25">
      <c r="A218" s="542"/>
      <c r="B218" s="543"/>
      <c r="C218" s="544"/>
      <c r="D218" s="545"/>
      <c r="E218" s="546"/>
    </row>
    <row r="219" spans="1:5" x14ac:dyDescent="0.25">
      <c r="A219" s="542"/>
      <c r="B219" s="543"/>
      <c r="C219" s="544"/>
      <c r="D219" s="545"/>
      <c r="E219" s="546"/>
    </row>
    <row r="220" spans="1:5" x14ac:dyDescent="0.25">
      <c r="A220" s="542"/>
      <c r="B220" s="543"/>
      <c r="C220" s="544"/>
      <c r="D220" s="545"/>
      <c r="E220" s="546"/>
    </row>
    <row r="221" spans="1:5" x14ac:dyDescent="0.25">
      <c r="A221" s="542"/>
      <c r="B221" s="543"/>
      <c r="C221" s="544"/>
      <c r="D221" s="545"/>
      <c r="E221" s="546"/>
    </row>
    <row r="222" spans="1:5" x14ac:dyDescent="0.25">
      <c r="A222" s="542"/>
      <c r="B222" s="543"/>
      <c r="C222" s="544"/>
      <c r="D222" s="545"/>
      <c r="E222" s="546"/>
    </row>
    <row r="223" spans="1:5" x14ac:dyDescent="0.25">
      <c r="A223" s="542"/>
      <c r="B223" s="543"/>
      <c r="C223" s="544"/>
      <c r="D223" s="545"/>
      <c r="E223" s="546"/>
    </row>
    <row r="224" spans="1:5" x14ac:dyDescent="0.25">
      <c r="A224" s="542"/>
      <c r="B224" s="543"/>
      <c r="C224" s="544"/>
      <c r="D224" s="545"/>
      <c r="E224" s="546"/>
    </row>
    <row r="225" spans="1:5" x14ac:dyDescent="0.25">
      <c r="A225" s="542"/>
      <c r="B225" s="543"/>
      <c r="C225" s="544"/>
      <c r="D225" s="545"/>
      <c r="E225" s="546"/>
    </row>
    <row r="226" spans="1:5" x14ac:dyDescent="0.25">
      <c r="A226" s="542"/>
      <c r="B226" s="543"/>
      <c r="C226" s="544"/>
      <c r="D226" s="545"/>
      <c r="E226" s="546"/>
    </row>
    <row r="227" spans="1:5" x14ac:dyDescent="0.25">
      <c r="A227" s="542"/>
      <c r="B227" s="543"/>
      <c r="C227" s="544"/>
      <c r="D227" s="545"/>
      <c r="E227" s="546"/>
    </row>
    <row r="228" spans="1:5" x14ac:dyDescent="0.25">
      <c r="A228" s="542"/>
      <c r="B228" s="543"/>
      <c r="C228" s="544"/>
      <c r="D228" s="545"/>
      <c r="E228" s="546"/>
    </row>
    <row r="229" spans="1:5" x14ac:dyDescent="0.25">
      <c r="A229" s="542"/>
      <c r="B229" s="543"/>
      <c r="C229" s="544"/>
      <c r="D229" s="545"/>
      <c r="E229" s="546"/>
    </row>
    <row r="230" spans="1:5" x14ac:dyDescent="0.25">
      <c r="A230" s="542"/>
      <c r="B230" s="543"/>
      <c r="C230" s="544"/>
      <c r="D230" s="545"/>
      <c r="E230" s="546"/>
    </row>
    <row r="231" spans="1:5" x14ac:dyDescent="0.25">
      <c r="A231" s="542"/>
      <c r="B231" s="543"/>
      <c r="C231" s="544"/>
      <c r="D231" s="545"/>
      <c r="E231" s="546"/>
    </row>
    <row r="232" spans="1:5" x14ac:dyDescent="0.25">
      <c r="A232" s="542"/>
      <c r="B232" s="543"/>
      <c r="C232" s="544"/>
      <c r="D232" s="545"/>
      <c r="E232" s="546"/>
    </row>
    <row r="233" spans="1:5" x14ac:dyDescent="0.25">
      <c r="A233" s="542"/>
      <c r="B233" s="543"/>
      <c r="C233" s="544"/>
      <c r="D233" s="545"/>
      <c r="E233" s="546"/>
    </row>
    <row r="234" spans="1:5" x14ac:dyDescent="0.25">
      <c r="A234" s="542"/>
      <c r="B234" s="543"/>
      <c r="C234" s="544"/>
      <c r="D234" s="545"/>
      <c r="E234" s="546"/>
    </row>
    <row r="235" spans="1:5" x14ac:dyDescent="0.25">
      <c r="A235" s="542"/>
      <c r="B235" s="543"/>
      <c r="C235" s="544"/>
      <c r="D235" s="545"/>
      <c r="E235" s="546"/>
    </row>
    <row r="236" spans="1:5" x14ac:dyDescent="0.25">
      <c r="A236" s="542"/>
      <c r="B236" s="543"/>
      <c r="C236" s="544"/>
      <c r="D236" s="545"/>
      <c r="E236" s="546"/>
    </row>
    <row r="237" spans="1:5" x14ac:dyDescent="0.25">
      <c r="A237" s="542"/>
      <c r="B237" s="543"/>
      <c r="C237" s="544"/>
      <c r="D237" s="545"/>
      <c r="E237" s="546"/>
    </row>
    <row r="238" spans="1:5" x14ac:dyDescent="0.25">
      <c r="A238" s="542"/>
      <c r="B238" s="543"/>
      <c r="C238" s="544"/>
      <c r="D238" s="545"/>
      <c r="E238" s="546"/>
    </row>
    <row r="239" spans="1:5" x14ac:dyDescent="0.25">
      <c r="A239" s="542"/>
      <c r="B239" s="543"/>
      <c r="C239" s="544"/>
      <c r="D239" s="545"/>
      <c r="E239" s="546"/>
    </row>
    <row r="240" spans="1:5" x14ac:dyDescent="0.25">
      <c r="A240" s="542"/>
      <c r="B240" s="543"/>
      <c r="C240" s="544"/>
      <c r="D240" s="545"/>
      <c r="E240" s="546"/>
    </row>
    <row r="241" spans="1:5" x14ac:dyDescent="0.25">
      <c r="A241" s="542"/>
      <c r="B241" s="543"/>
      <c r="C241" s="544"/>
      <c r="D241" s="545"/>
      <c r="E241" s="546"/>
    </row>
    <row r="242" spans="1:5" x14ac:dyDescent="0.25">
      <c r="A242" s="542"/>
      <c r="B242" s="543"/>
      <c r="C242" s="544"/>
      <c r="D242" s="545"/>
      <c r="E242" s="546"/>
    </row>
    <row r="243" spans="1:5" x14ac:dyDescent="0.25">
      <c r="A243" s="542"/>
      <c r="B243" s="543"/>
      <c r="C243" s="544"/>
      <c r="D243" s="545"/>
      <c r="E243" s="546"/>
    </row>
    <row r="244" spans="1:5" x14ac:dyDescent="0.25">
      <c r="A244" s="542"/>
      <c r="B244" s="543"/>
      <c r="C244" s="544"/>
      <c r="D244" s="545"/>
      <c r="E244" s="546"/>
    </row>
    <row r="245" spans="1:5" x14ac:dyDescent="0.25">
      <c r="A245" s="542"/>
      <c r="B245" s="543"/>
      <c r="C245" s="544"/>
      <c r="D245" s="545"/>
      <c r="E245" s="546"/>
    </row>
    <row r="246" spans="1:5" x14ac:dyDescent="0.25">
      <c r="A246" s="542"/>
      <c r="B246" s="543"/>
      <c r="C246" s="544"/>
      <c r="D246" s="545"/>
      <c r="E246" s="546"/>
    </row>
    <row r="247" spans="1:5" x14ac:dyDescent="0.25">
      <c r="A247" s="542"/>
      <c r="B247" s="543"/>
      <c r="C247" s="544"/>
      <c r="D247" s="545"/>
      <c r="E247" s="546"/>
    </row>
    <row r="248" spans="1:5" x14ac:dyDescent="0.25">
      <c r="A248" s="542"/>
      <c r="B248" s="543"/>
      <c r="C248" s="544"/>
      <c r="D248" s="545"/>
      <c r="E248" s="546"/>
    </row>
    <row r="249" spans="1:5" x14ac:dyDescent="0.25">
      <c r="A249" s="542"/>
      <c r="B249" s="543"/>
      <c r="C249" s="544"/>
      <c r="D249" s="545"/>
      <c r="E249" s="546"/>
    </row>
    <row r="250" spans="1:5" x14ac:dyDescent="0.25">
      <c r="A250" s="542"/>
      <c r="B250" s="543"/>
      <c r="C250" s="544"/>
      <c r="D250" s="545"/>
      <c r="E250" s="546"/>
    </row>
    <row r="251" spans="1:5" x14ac:dyDescent="0.25">
      <c r="A251" s="542"/>
      <c r="B251" s="543"/>
      <c r="C251" s="544"/>
      <c r="D251" s="545"/>
      <c r="E251" s="546"/>
    </row>
    <row r="252" spans="1:5" x14ac:dyDescent="0.25">
      <c r="A252" s="542"/>
      <c r="B252" s="543"/>
      <c r="C252" s="544"/>
      <c r="D252" s="545"/>
      <c r="E252" s="546"/>
    </row>
    <row r="253" spans="1:5" x14ac:dyDescent="0.25">
      <c r="A253" s="542"/>
      <c r="B253" s="543"/>
      <c r="C253" s="544"/>
      <c r="D253" s="545"/>
      <c r="E253" s="546"/>
    </row>
    <row r="254" spans="1:5" x14ac:dyDescent="0.25">
      <c r="A254" s="542"/>
      <c r="B254" s="543"/>
      <c r="C254" s="544"/>
      <c r="D254" s="545"/>
      <c r="E254" s="546"/>
    </row>
    <row r="255" spans="1:5" x14ac:dyDescent="0.25">
      <c r="A255" s="542"/>
      <c r="B255" s="543"/>
      <c r="C255" s="544"/>
      <c r="D255" s="545"/>
      <c r="E255" s="546"/>
    </row>
    <row r="256" spans="1:5" x14ac:dyDescent="0.25">
      <c r="A256" s="542"/>
      <c r="B256" s="543"/>
      <c r="C256" s="544"/>
      <c r="D256" s="545"/>
      <c r="E256" s="546"/>
    </row>
    <row r="257" spans="1:5" x14ac:dyDescent="0.25">
      <c r="A257" s="542"/>
      <c r="B257" s="543"/>
      <c r="C257" s="544"/>
      <c r="D257" s="545"/>
      <c r="E257" s="546"/>
    </row>
    <row r="258" spans="1:5" x14ac:dyDescent="0.25">
      <c r="A258" s="542"/>
      <c r="B258" s="543"/>
      <c r="C258" s="544"/>
      <c r="D258" s="545"/>
      <c r="E258" s="546"/>
    </row>
    <row r="259" spans="1:5" x14ac:dyDescent="0.25">
      <c r="A259" s="542"/>
      <c r="B259" s="543"/>
      <c r="C259" s="544"/>
      <c r="D259" s="545"/>
      <c r="E259" s="546"/>
    </row>
    <row r="260" spans="1:5" x14ac:dyDescent="0.25">
      <c r="A260" s="542"/>
      <c r="B260" s="543"/>
      <c r="C260" s="544"/>
      <c r="D260" s="545"/>
      <c r="E260" s="546"/>
    </row>
    <row r="261" spans="1:5" x14ac:dyDescent="0.25">
      <c r="A261" s="542"/>
      <c r="B261" s="543"/>
      <c r="C261" s="544"/>
      <c r="D261" s="545"/>
      <c r="E261" s="546"/>
    </row>
    <row r="262" spans="1:5" x14ac:dyDescent="0.25">
      <c r="A262" s="542"/>
      <c r="B262" s="543"/>
      <c r="C262" s="544"/>
      <c r="D262" s="545"/>
      <c r="E262" s="546"/>
    </row>
    <row r="263" spans="1:5" x14ac:dyDescent="0.25">
      <c r="A263" s="542"/>
      <c r="B263" s="543"/>
      <c r="C263" s="544"/>
      <c r="D263" s="545"/>
      <c r="E263" s="546"/>
    </row>
    <row r="264" spans="1:5" x14ac:dyDescent="0.25">
      <c r="A264" s="542"/>
      <c r="B264" s="543"/>
      <c r="C264" s="544"/>
      <c r="D264" s="545"/>
      <c r="E264" s="546"/>
    </row>
    <row r="265" spans="1:5" x14ac:dyDescent="0.25">
      <c r="A265" s="542"/>
      <c r="B265" s="543"/>
      <c r="C265" s="544"/>
      <c r="D265" s="545"/>
      <c r="E265" s="546"/>
    </row>
    <row r="266" spans="1:5" x14ac:dyDescent="0.25">
      <c r="A266" s="542"/>
      <c r="B266" s="543"/>
      <c r="C266" s="544"/>
      <c r="D266" s="545"/>
      <c r="E266" s="546"/>
    </row>
    <row r="267" spans="1:5" x14ac:dyDescent="0.25">
      <c r="A267" s="542"/>
      <c r="B267" s="543"/>
      <c r="C267" s="544"/>
      <c r="D267" s="545"/>
      <c r="E267" s="546"/>
    </row>
    <row r="268" spans="1:5" x14ac:dyDescent="0.25">
      <c r="A268" s="542"/>
      <c r="B268" s="543"/>
      <c r="C268" s="544"/>
      <c r="D268" s="545"/>
      <c r="E268" s="546"/>
    </row>
    <row r="269" spans="1:5" x14ac:dyDescent="0.25">
      <c r="A269" s="542"/>
      <c r="B269" s="543"/>
      <c r="C269" s="544"/>
      <c r="D269" s="545"/>
      <c r="E269" s="546"/>
    </row>
    <row r="270" spans="1:5" x14ac:dyDescent="0.25">
      <c r="A270" s="542"/>
      <c r="B270" s="543"/>
      <c r="C270" s="544"/>
      <c r="D270" s="545"/>
      <c r="E270" s="546"/>
    </row>
    <row r="271" spans="1:5" x14ac:dyDescent="0.25">
      <c r="A271" s="542"/>
      <c r="B271" s="543"/>
      <c r="C271" s="544"/>
      <c r="D271" s="545"/>
      <c r="E271" s="546"/>
    </row>
    <row r="272" spans="1:5" x14ac:dyDescent="0.25">
      <c r="A272" s="542"/>
      <c r="B272" s="543"/>
      <c r="C272" s="544"/>
      <c r="D272" s="545"/>
      <c r="E272" s="546"/>
    </row>
    <row r="273" spans="1:5" x14ac:dyDescent="0.25">
      <c r="A273" s="542"/>
      <c r="B273" s="543"/>
      <c r="C273" s="544"/>
      <c r="D273" s="545"/>
      <c r="E273" s="546"/>
    </row>
    <row r="274" spans="1:5" x14ac:dyDescent="0.25">
      <c r="A274" s="542"/>
      <c r="B274" s="543"/>
      <c r="C274" s="544"/>
      <c r="D274" s="545"/>
      <c r="E274" s="546"/>
    </row>
    <row r="275" spans="1:5" x14ac:dyDescent="0.25">
      <c r="A275" s="542"/>
      <c r="B275" s="543"/>
      <c r="C275" s="544"/>
      <c r="D275" s="545"/>
      <c r="E275" s="546"/>
    </row>
    <row r="276" spans="1:5" x14ac:dyDescent="0.25">
      <c r="A276" s="542"/>
      <c r="B276" s="543"/>
      <c r="C276" s="544"/>
      <c r="D276" s="545"/>
      <c r="E276" s="546"/>
    </row>
    <row r="277" spans="1:5" x14ac:dyDescent="0.25">
      <c r="A277" s="542"/>
      <c r="B277" s="543"/>
      <c r="C277" s="544"/>
      <c r="D277" s="545"/>
      <c r="E277" s="546"/>
    </row>
    <row r="278" spans="1:5" x14ac:dyDescent="0.25">
      <c r="A278" s="542"/>
      <c r="B278" s="543"/>
      <c r="C278" s="544"/>
      <c r="D278" s="545"/>
      <c r="E278" s="546"/>
    </row>
    <row r="279" spans="1:5" x14ac:dyDescent="0.25">
      <c r="A279" s="542"/>
      <c r="B279" s="543"/>
      <c r="C279" s="544"/>
      <c r="D279" s="545"/>
      <c r="E279" s="546"/>
    </row>
    <row r="280" spans="1:5" x14ac:dyDescent="0.25">
      <c r="A280" s="542"/>
      <c r="B280" s="543"/>
      <c r="C280" s="544"/>
      <c r="D280" s="545"/>
      <c r="E280" s="546"/>
    </row>
    <row r="281" spans="1:5" x14ac:dyDescent="0.25">
      <c r="A281" s="542"/>
      <c r="B281" s="543"/>
      <c r="C281" s="544"/>
      <c r="D281" s="545"/>
      <c r="E281" s="546"/>
    </row>
    <row r="282" spans="1:5" x14ac:dyDescent="0.25">
      <c r="A282" s="542"/>
      <c r="B282" s="543"/>
      <c r="C282" s="544"/>
      <c r="D282" s="545"/>
      <c r="E282" s="546"/>
    </row>
    <row r="283" spans="1:5" x14ac:dyDescent="0.25">
      <c r="A283" s="542"/>
      <c r="B283" s="543"/>
      <c r="C283" s="544"/>
      <c r="D283" s="545"/>
      <c r="E283" s="546"/>
    </row>
    <row r="284" spans="1:5" x14ac:dyDescent="0.25">
      <c r="A284" s="542"/>
      <c r="B284" s="543"/>
      <c r="C284" s="544"/>
      <c r="D284" s="545"/>
      <c r="E284" s="546"/>
    </row>
    <row r="285" spans="1:5" x14ac:dyDescent="0.25">
      <c r="A285" s="542"/>
      <c r="B285" s="543"/>
      <c r="C285" s="544"/>
      <c r="D285" s="545"/>
      <c r="E285" s="546"/>
    </row>
    <row r="286" spans="1:5" x14ac:dyDescent="0.25">
      <c r="A286" s="542"/>
      <c r="B286" s="543"/>
      <c r="C286" s="544"/>
      <c r="D286" s="545"/>
      <c r="E286" s="546"/>
    </row>
    <row r="287" spans="1:5" x14ac:dyDescent="0.25">
      <c r="A287" s="542"/>
      <c r="B287" s="543"/>
      <c r="C287" s="544"/>
      <c r="D287" s="545"/>
      <c r="E287" s="546"/>
    </row>
    <row r="288" spans="1:5" x14ac:dyDescent="0.25">
      <c r="A288" s="542"/>
      <c r="B288" s="543"/>
      <c r="C288" s="544"/>
      <c r="D288" s="545"/>
      <c r="E288" s="546"/>
    </row>
    <row r="289" spans="1:5" x14ac:dyDescent="0.25">
      <c r="A289" s="542"/>
      <c r="B289" s="543"/>
      <c r="C289" s="544"/>
      <c r="D289" s="545"/>
      <c r="E289" s="546"/>
    </row>
    <row r="290" spans="1:5" x14ac:dyDescent="0.25">
      <c r="A290" s="542"/>
      <c r="B290" s="543"/>
      <c r="C290" s="544"/>
      <c r="D290" s="545"/>
      <c r="E290" s="546"/>
    </row>
    <row r="291" spans="1:5" x14ac:dyDescent="0.25">
      <c r="A291" s="542"/>
      <c r="B291" s="543"/>
      <c r="C291" s="544"/>
      <c r="D291" s="545"/>
      <c r="E291" s="546"/>
    </row>
    <row r="292" spans="1:5" x14ac:dyDescent="0.25">
      <c r="A292" s="542"/>
      <c r="B292" s="543"/>
      <c r="C292" s="544"/>
      <c r="D292" s="545"/>
      <c r="E292" s="546"/>
    </row>
    <row r="293" spans="1:5" x14ac:dyDescent="0.25">
      <c r="A293" s="542"/>
      <c r="B293" s="543"/>
      <c r="C293" s="544"/>
      <c r="D293" s="545"/>
      <c r="E293" s="546"/>
    </row>
    <row r="294" spans="1:5" x14ac:dyDescent="0.25">
      <c r="A294" s="542"/>
      <c r="B294" s="543"/>
      <c r="C294" s="544"/>
      <c r="D294" s="545"/>
      <c r="E294" s="546"/>
    </row>
    <row r="295" spans="1:5" x14ac:dyDescent="0.25">
      <c r="A295" s="542"/>
      <c r="B295" s="543"/>
      <c r="C295" s="544"/>
      <c r="D295" s="545"/>
      <c r="E295" s="546"/>
    </row>
    <row r="296" spans="1:5" x14ac:dyDescent="0.25">
      <c r="A296" s="542"/>
      <c r="B296" s="543"/>
      <c r="C296" s="544"/>
      <c r="D296" s="545"/>
      <c r="E296" s="546"/>
    </row>
    <row r="297" spans="1:5" x14ac:dyDescent="0.25">
      <c r="A297" s="542"/>
      <c r="B297" s="543"/>
      <c r="C297" s="544"/>
      <c r="D297" s="545"/>
      <c r="E297" s="546"/>
    </row>
    <row r="298" spans="1:5" x14ac:dyDescent="0.25">
      <c r="A298" s="542"/>
      <c r="B298" s="543"/>
      <c r="C298" s="544"/>
      <c r="D298" s="545"/>
      <c r="E298" s="546"/>
    </row>
    <row r="299" spans="1:5" x14ac:dyDescent="0.25">
      <c r="A299" s="542"/>
      <c r="B299" s="543"/>
      <c r="C299" s="544"/>
      <c r="D299" s="545"/>
      <c r="E299" s="546"/>
    </row>
    <row r="300" spans="1:5" x14ac:dyDescent="0.25">
      <c r="A300" s="542"/>
      <c r="B300" s="543"/>
      <c r="C300" s="544"/>
      <c r="D300" s="545"/>
      <c r="E300" s="546"/>
    </row>
    <row r="301" spans="1:5" x14ac:dyDescent="0.25">
      <c r="A301" s="542"/>
      <c r="B301" s="543"/>
      <c r="C301" s="544"/>
      <c r="D301" s="545"/>
      <c r="E301" s="546"/>
    </row>
    <row r="302" spans="1:5" x14ac:dyDescent="0.25">
      <c r="A302" s="542"/>
      <c r="B302" s="543"/>
      <c r="C302" s="544"/>
      <c r="D302" s="545"/>
      <c r="E302" s="546"/>
    </row>
    <row r="303" spans="1:5" x14ac:dyDescent="0.25">
      <c r="A303" s="542"/>
      <c r="B303" s="543"/>
      <c r="C303" s="544"/>
      <c r="D303" s="545"/>
      <c r="E303" s="546"/>
    </row>
    <row r="304" spans="1:5" x14ac:dyDescent="0.25">
      <c r="A304" s="542"/>
      <c r="B304" s="543"/>
      <c r="C304" s="544"/>
      <c r="D304" s="545"/>
      <c r="E304" s="546"/>
    </row>
    <row r="305" spans="1:5" x14ac:dyDescent="0.25">
      <c r="A305" s="542"/>
      <c r="B305" s="543"/>
      <c r="C305" s="544"/>
      <c r="D305" s="545"/>
      <c r="E305" s="546"/>
    </row>
    <row r="306" spans="1:5" x14ac:dyDescent="0.25">
      <c r="A306" s="542"/>
      <c r="B306" s="543"/>
      <c r="C306" s="544"/>
      <c r="D306" s="545"/>
      <c r="E306" s="546"/>
    </row>
    <row r="307" spans="1:5" x14ac:dyDescent="0.25">
      <c r="A307" s="542"/>
      <c r="B307" s="543"/>
      <c r="C307" s="544"/>
      <c r="D307" s="545"/>
      <c r="E307" s="546"/>
    </row>
    <row r="308" spans="1:5" x14ac:dyDescent="0.25">
      <c r="A308" s="542"/>
      <c r="B308" s="543"/>
      <c r="C308" s="544"/>
      <c r="D308" s="545"/>
      <c r="E308" s="546"/>
    </row>
    <row r="309" spans="1:5" x14ac:dyDescent="0.25">
      <c r="A309" s="542"/>
      <c r="B309" s="543"/>
      <c r="C309" s="544"/>
      <c r="D309" s="545"/>
      <c r="E309" s="546"/>
    </row>
    <row r="310" spans="1:5" x14ac:dyDescent="0.25">
      <c r="A310" s="542"/>
      <c r="B310" s="543"/>
      <c r="C310" s="544"/>
      <c r="D310" s="545"/>
      <c r="E310" s="546"/>
    </row>
    <row r="311" spans="1:5" x14ac:dyDescent="0.25">
      <c r="A311" s="542"/>
      <c r="B311" s="543"/>
      <c r="C311" s="544"/>
      <c r="D311" s="545"/>
      <c r="E311" s="546"/>
    </row>
    <row r="312" spans="1:5" x14ac:dyDescent="0.25">
      <c r="A312" s="542"/>
      <c r="B312" s="543"/>
      <c r="C312" s="544"/>
      <c r="D312" s="545"/>
      <c r="E312" s="546"/>
    </row>
    <row r="313" spans="1:5" x14ac:dyDescent="0.25">
      <c r="A313" s="542"/>
      <c r="B313" s="543"/>
      <c r="C313" s="544"/>
      <c r="D313" s="545"/>
      <c r="E313" s="546"/>
    </row>
    <row r="314" spans="1:5" x14ac:dyDescent="0.25">
      <c r="A314" s="542"/>
      <c r="B314" s="543"/>
      <c r="C314" s="544"/>
      <c r="D314" s="545"/>
      <c r="E314" s="546"/>
    </row>
    <row r="315" spans="1:5" x14ac:dyDescent="0.25">
      <c r="A315" s="542"/>
      <c r="B315" s="543"/>
      <c r="C315" s="544"/>
      <c r="D315" s="545"/>
      <c r="E315" s="546"/>
    </row>
    <row r="316" spans="1:5" x14ac:dyDescent="0.25">
      <c r="A316" s="542"/>
      <c r="B316" s="543"/>
      <c r="C316" s="544"/>
      <c r="D316" s="545"/>
      <c r="E316" s="546"/>
    </row>
    <row r="317" spans="1:5" x14ac:dyDescent="0.25">
      <c r="A317" s="542"/>
      <c r="B317" s="543"/>
      <c r="C317" s="544"/>
      <c r="D317" s="545"/>
      <c r="E317" s="546"/>
    </row>
    <row r="318" spans="1:5" x14ac:dyDescent="0.25">
      <c r="A318" s="542"/>
      <c r="B318" s="543"/>
      <c r="C318" s="544"/>
      <c r="D318" s="545"/>
      <c r="E318" s="546"/>
    </row>
    <row r="319" spans="1:5" x14ac:dyDescent="0.25">
      <c r="A319" s="542"/>
      <c r="B319" s="543"/>
      <c r="C319" s="544"/>
      <c r="D319" s="545"/>
      <c r="E319" s="546"/>
    </row>
    <row r="320" spans="1:5" x14ac:dyDescent="0.25">
      <c r="A320" s="542"/>
      <c r="B320" s="543"/>
      <c r="C320" s="544"/>
      <c r="D320" s="545"/>
      <c r="E320" s="546"/>
    </row>
    <row r="321" spans="1:5" x14ac:dyDescent="0.25">
      <c r="A321" s="542"/>
      <c r="B321" s="543"/>
      <c r="C321" s="544"/>
      <c r="D321" s="545"/>
      <c r="E321" s="546"/>
    </row>
    <row r="322" spans="1:5" x14ac:dyDescent="0.25">
      <c r="A322" s="542"/>
      <c r="B322" s="543"/>
      <c r="C322" s="544"/>
      <c r="D322" s="545"/>
      <c r="E322" s="546"/>
    </row>
    <row r="323" spans="1:5" x14ac:dyDescent="0.25">
      <c r="A323" s="542"/>
      <c r="B323" s="543"/>
      <c r="C323" s="544"/>
      <c r="D323" s="545"/>
      <c r="E323" s="546"/>
    </row>
    <row r="324" spans="1:5" x14ac:dyDescent="0.25">
      <c r="A324" s="542"/>
      <c r="B324" s="543"/>
      <c r="C324" s="544"/>
      <c r="D324" s="545"/>
      <c r="E324" s="546"/>
    </row>
    <row r="325" spans="1:5" x14ac:dyDescent="0.25">
      <c r="A325" s="542"/>
      <c r="B325" s="543"/>
      <c r="C325" s="544"/>
      <c r="D325" s="545"/>
      <c r="E325" s="546"/>
    </row>
    <row r="326" spans="1:5" x14ac:dyDescent="0.25">
      <c r="A326" s="542"/>
      <c r="B326" s="543"/>
      <c r="C326" s="544"/>
      <c r="D326" s="545"/>
      <c r="E326" s="546"/>
    </row>
    <row r="327" spans="1:5" x14ac:dyDescent="0.25">
      <c r="A327" s="542"/>
      <c r="B327" s="543"/>
      <c r="C327" s="544"/>
      <c r="D327" s="545"/>
      <c r="E327" s="546"/>
    </row>
    <row r="328" spans="1:5" x14ac:dyDescent="0.25">
      <c r="A328" s="542"/>
      <c r="B328" s="543"/>
      <c r="C328" s="544"/>
      <c r="D328" s="545"/>
      <c r="E328" s="546"/>
    </row>
    <row r="329" spans="1:5" x14ac:dyDescent="0.25">
      <c r="A329" s="542"/>
      <c r="B329" s="543"/>
      <c r="C329" s="544"/>
      <c r="D329" s="545"/>
      <c r="E329" s="546"/>
    </row>
    <row r="330" spans="1:5" x14ac:dyDescent="0.25">
      <c r="A330" s="542"/>
      <c r="B330" s="543"/>
      <c r="C330" s="544"/>
      <c r="D330" s="545"/>
      <c r="E330" s="546"/>
    </row>
    <row r="331" spans="1:5" x14ac:dyDescent="0.25">
      <c r="A331" s="542"/>
      <c r="B331" s="543"/>
      <c r="C331" s="544"/>
      <c r="D331" s="545"/>
      <c r="E331" s="546"/>
    </row>
    <row r="332" spans="1:5" x14ac:dyDescent="0.25">
      <c r="A332" s="542"/>
      <c r="B332" s="543"/>
      <c r="C332" s="544"/>
      <c r="D332" s="545"/>
      <c r="E332" s="546"/>
    </row>
    <row r="333" spans="1:5" x14ac:dyDescent="0.25">
      <c r="A333" s="542"/>
      <c r="B333" s="543"/>
      <c r="C333" s="544"/>
      <c r="D333" s="545"/>
      <c r="E333" s="546"/>
    </row>
    <row r="334" spans="1:5" x14ac:dyDescent="0.25">
      <c r="A334" s="542"/>
      <c r="B334" s="543"/>
      <c r="C334" s="544"/>
      <c r="D334" s="545"/>
      <c r="E334" s="546"/>
    </row>
    <row r="335" spans="1:5" x14ac:dyDescent="0.25">
      <c r="A335" s="542"/>
      <c r="B335" s="543"/>
      <c r="C335" s="544"/>
      <c r="D335" s="545"/>
      <c r="E335" s="546"/>
    </row>
    <row r="336" spans="1:5" x14ac:dyDescent="0.25">
      <c r="A336" s="542"/>
      <c r="B336" s="543"/>
      <c r="C336" s="544"/>
      <c r="D336" s="545"/>
      <c r="E336" s="546"/>
    </row>
    <row r="337" spans="1:5" x14ac:dyDescent="0.25">
      <c r="A337" s="542"/>
      <c r="B337" s="543"/>
      <c r="C337" s="544"/>
      <c r="D337" s="545"/>
      <c r="E337" s="546"/>
    </row>
    <row r="338" spans="1:5" x14ac:dyDescent="0.25">
      <c r="A338" s="542"/>
      <c r="B338" s="543"/>
      <c r="C338" s="544"/>
      <c r="D338" s="545"/>
      <c r="E338" s="546"/>
    </row>
    <row r="339" spans="1:5" x14ac:dyDescent="0.25">
      <c r="A339" s="542"/>
      <c r="B339" s="543"/>
      <c r="C339" s="544"/>
      <c r="D339" s="545"/>
      <c r="E339" s="546"/>
    </row>
    <row r="340" spans="1:5" x14ac:dyDescent="0.25">
      <c r="A340" s="542"/>
      <c r="B340" s="543"/>
      <c r="C340" s="544"/>
      <c r="D340" s="545"/>
      <c r="E340" s="546"/>
    </row>
    <row r="341" spans="1:5" x14ac:dyDescent="0.25">
      <c r="A341" s="542"/>
      <c r="B341" s="543"/>
      <c r="C341" s="544"/>
      <c r="D341" s="545"/>
      <c r="E341" s="546"/>
    </row>
    <row r="342" spans="1:5" x14ac:dyDescent="0.25">
      <c r="A342" s="542"/>
      <c r="B342" s="543"/>
      <c r="C342" s="544"/>
      <c r="D342" s="545"/>
      <c r="E342" s="546"/>
    </row>
    <row r="343" spans="1:5" x14ac:dyDescent="0.25">
      <c r="A343" s="542"/>
      <c r="B343" s="543"/>
      <c r="C343" s="544"/>
      <c r="D343" s="545"/>
      <c r="E343" s="546"/>
    </row>
    <row r="344" spans="1:5" x14ac:dyDescent="0.25">
      <c r="A344" s="542"/>
      <c r="B344" s="543"/>
      <c r="C344" s="544"/>
      <c r="D344" s="545"/>
      <c r="E344" s="546"/>
    </row>
    <row r="345" spans="1:5" x14ac:dyDescent="0.25">
      <c r="A345" s="542"/>
      <c r="B345" s="543"/>
      <c r="C345" s="544"/>
      <c r="D345" s="545"/>
      <c r="E345" s="546"/>
    </row>
    <row r="346" spans="1:5" x14ac:dyDescent="0.25">
      <c r="A346" s="542"/>
      <c r="B346" s="543"/>
      <c r="C346" s="544"/>
      <c r="D346" s="545"/>
      <c r="E346" s="546"/>
    </row>
    <row r="347" spans="1:5" x14ac:dyDescent="0.25">
      <c r="A347" s="542"/>
      <c r="B347" s="543"/>
      <c r="C347" s="544"/>
      <c r="D347" s="545"/>
      <c r="E347" s="546"/>
    </row>
    <row r="348" spans="1:5" x14ac:dyDescent="0.25">
      <c r="A348" s="542"/>
      <c r="B348" s="543"/>
      <c r="C348" s="544"/>
      <c r="D348" s="545"/>
      <c r="E348" s="546"/>
    </row>
    <row r="349" spans="1:5" x14ac:dyDescent="0.25">
      <c r="A349" s="542"/>
      <c r="B349" s="543"/>
      <c r="C349" s="544"/>
      <c r="D349" s="545"/>
      <c r="E349" s="546"/>
    </row>
    <row r="350" spans="1:5" x14ac:dyDescent="0.25">
      <c r="A350" s="542"/>
      <c r="B350" s="543"/>
      <c r="C350" s="544"/>
      <c r="D350" s="545"/>
      <c r="E350" s="546"/>
    </row>
    <row r="351" spans="1:5" x14ac:dyDescent="0.25">
      <c r="A351" s="542"/>
      <c r="B351" s="543"/>
      <c r="C351" s="544"/>
      <c r="D351" s="545"/>
      <c r="E351" s="546"/>
    </row>
    <row r="352" spans="1:5" x14ac:dyDescent="0.25">
      <c r="A352" s="542"/>
      <c r="B352" s="543"/>
      <c r="C352" s="544"/>
      <c r="D352" s="545"/>
      <c r="E352" s="546"/>
    </row>
    <row r="353" spans="1:5" x14ac:dyDescent="0.25">
      <c r="A353" s="542"/>
      <c r="B353" s="543"/>
      <c r="C353" s="544"/>
      <c r="D353" s="545"/>
      <c r="E353" s="546"/>
    </row>
    <row r="354" spans="1:5" x14ac:dyDescent="0.25">
      <c r="A354" s="542"/>
      <c r="B354" s="543"/>
      <c r="C354" s="544"/>
      <c r="D354" s="545"/>
      <c r="E354" s="546"/>
    </row>
    <row r="355" spans="1:5" x14ac:dyDescent="0.25">
      <c r="A355" s="542"/>
      <c r="B355" s="543"/>
      <c r="C355" s="544"/>
      <c r="D355" s="545"/>
      <c r="E355" s="546"/>
    </row>
    <row r="356" spans="1:5" x14ac:dyDescent="0.25">
      <c r="A356" s="542"/>
      <c r="B356" s="543"/>
      <c r="C356" s="544"/>
      <c r="D356" s="545"/>
      <c r="E356" s="546"/>
    </row>
    <row r="357" spans="1:5" x14ac:dyDescent="0.25">
      <c r="A357" s="542"/>
      <c r="B357" s="543"/>
      <c r="C357" s="544"/>
      <c r="D357" s="545"/>
      <c r="E357" s="546"/>
    </row>
    <row r="358" spans="1:5" x14ac:dyDescent="0.25">
      <c r="A358" s="542"/>
      <c r="B358" s="543"/>
      <c r="C358" s="544"/>
      <c r="D358" s="545"/>
      <c r="E358" s="546"/>
    </row>
    <row r="359" spans="1:5" x14ac:dyDescent="0.25">
      <c r="A359" s="542"/>
      <c r="B359" s="543"/>
      <c r="C359" s="544"/>
      <c r="D359" s="545"/>
      <c r="E359" s="546"/>
    </row>
    <row r="360" spans="1:5" x14ac:dyDescent="0.25">
      <c r="A360" s="542"/>
      <c r="B360" s="543"/>
      <c r="C360" s="544"/>
      <c r="D360" s="545"/>
      <c r="E360" s="546"/>
    </row>
    <row r="361" spans="1:5" x14ac:dyDescent="0.25">
      <c r="A361" s="542"/>
      <c r="B361" s="543"/>
      <c r="C361" s="544"/>
      <c r="D361" s="545"/>
      <c r="E361" s="546"/>
    </row>
    <row r="362" spans="1:5" x14ac:dyDescent="0.25">
      <c r="A362" s="542"/>
      <c r="B362" s="543"/>
      <c r="C362" s="544"/>
      <c r="D362" s="545"/>
      <c r="E362" s="546"/>
    </row>
    <row r="363" spans="1:5" x14ac:dyDescent="0.25">
      <c r="A363" s="542"/>
      <c r="B363" s="543"/>
      <c r="C363" s="544"/>
      <c r="D363" s="545"/>
      <c r="E363" s="546"/>
    </row>
    <row r="364" spans="1:5" x14ac:dyDescent="0.25">
      <c r="A364" s="542"/>
      <c r="B364" s="543"/>
      <c r="C364" s="544"/>
      <c r="D364" s="545"/>
      <c r="E364" s="546"/>
    </row>
    <row r="365" spans="1:5" x14ac:dyDescent="0.25">
      <c r="A365" s="542"/>
      <c r="B365" s="543"/>
      <c r="C365" s="544"/>
      <c r="D365" s="545"/>
      <c r="E365" s="546"/>
    </row>
    <row r="366" spans="1:5" x14ac:dyDescent="0.25">
      <c r="A366" s="542"/>
      <c r="B366" s="543"/>
      <c r="C366" s="544"/>
      <c r="D366" s="545"/>
      <c r="E366" s="546"/>
    </row>
    <row r="367" spans="1:5" x14ac:dyDescent="0.25">
      <c r="A367" s="542"/>
      <c r="B367" s="543"/>
      <c r="C367" s="544"/>
      <c r="D367" s="545"/>
      <c r="E367" s="546"/>
    </row>
    <row r="368" spans="1:5" x14ac:dyDescent="0.25">
      <c r="A368" s="542"/>
      <c r="B368" s="543"/>
      <c r="C368" s="544"/>
      <c r="D368" s="545"/>
      <c r="E368" s="546"/>
    </row>
    <row r="369" spans="1:5" x14ac:dyDescent="0.25">
      <c r="A369" s="542"/>
      <c r="B369" s="543"/>
      <c r="C369" s="544"/>
      <c r="D369" s="545"/>
      <c r="E369" s="546"/>
    </row>
    <row r="370" spans="1:5" x14ac:dyDescent="0.25">
      <c r="A370" s="542"/>
      <c r="B370" s="543"/>
      <c r="C370" s="544"/>
      <c r="D370" s="545"/>
      <c r="E370" s="546"/>
    </row>
    <row r="371" spans="1:5" x14ac:dyDescent="0.25">
      <c r="A371" s="542"/>
      <c r="B371" s="543"/>
      <c r="C371" s="544"/>
      <c r="D371" s="545"/>
      <c r="E371" s="546"/>
    </row>
    <row r="372" spans="1:5" x14ac:dyDescent="0.25">
      <c r="A372" s="542"/>
      <c r="B372" s="543"/>
      <c r="C372" s="544"/>
      <c r="D372" s="545"/>
      <c r="E372" s="546"/>
    </row>
    <row r="373" spans="1:5" x14ac:dyDescent="0.25">
      <c r="A373" s="542"/>
      <c r="B373" s="543"/>
      <c r="C373" s="544"/>
      <c r="D373" s="545"/>
      <c r="E373" s="546"/>
    </row>
    <row r="374" spans="1:5" x14ac:dyDescent="0.25">
      <c r="A374" s="542"/>
      <c r="B374" s="543"/>
      <c r="C374" s="544"/>
      <c r="D374" s="545"/>
      <c r="E374" s="546"/>
    </row>
    <row r="375" spans="1:5" x14ac:dyDescent="0.25">
      <c r="A375" s="542"/>
      <c r="B375" s="543"/>
      <c r="C375" s="544"/>
      <c r="D375" s="545"/>
      <c r="E375" s="546"/>
    </row>
    <row r="376" spans="1:5" x14ac:dyDescent="0.25">
      <c r="A376" s="542"/>
      <c r="B376" s="543"/>
      <c r="C376" s="544"/>
      <c r="D376" s="545"/>
      <c r="E376" s="546"/>
    </row>
    <row r="377" spans="1:5" x14ac:dyDescent="0.25">
      <c r="A377" s="542"/>
      <c r="B377" s="543"/>
      <c r="C377" s="544"/>
      <c r="D377" s="545"/>
      <c r="E377" s="546"/>
    </row>
    <row r="378" spans="1:5" x14ac:dyDescent="0.25">
      <c r="A378" s="542"/>
      <c r="B378" s="543"/>
      <c r="C378" s="544"/>
      <c r="D378" s="545"/>
      <c r="E378" s="546"/>
    </row>
    <row r="379" spans="1:5" x14ac:dyDescent="0.25">
      <c r="A379" s="542"/>
      <c r="B379" s="543"/>
      <c r="C379" s="544"/>
      <c r="D379" s="545"/>
      <c r="E379" s="546"/>
    </row>
    <row r="380" spans="1:5" x14ac:dyDescent="0.25">
      <c r="A380" s="542"/>
      <c r="B380" s="543"/>
      <c r="C380" s="544"/>
      <c r="D380" s="545"/>
      <c r="E380" s="546"/>
    </row>
    <row r="381" spans="1:5" x14ac:dyDescent="0.25">
      <c r="A381" s="542"/>
      <c r="B381" s="543"/>
      <c r="C381" s="544"/>
      <c r="D381" s="545"/>
      <c r="E381" s="546"/>
    </row>
    <row r="382" spans="1:5" x14ac:dyDescent="0.25">
      <c r="A382" s="542"/>
      <c r="B382" s="543"/>
      <c r="C382" s="544"/>
      <c r="D382" s="545"/>
      <c r="E382" s="546"/>
    </row>
    <row r="383" spans="1:5" x14ac:dyDescent="0.25">
      <c r="A383" s="542"/>
      <c r="B383" s="543"/>
      <c r="C383" s="544"/>
      <c r="D383" s="545"/>
      <c r="E383" s="546"/>
    </row>
    <row r="384" spans="1:5" x14ac:dyDescent="0.25">
      <c r="A384" s="542"/>
      <c r="B384" s="543"/>
      <c r="C384" s="544"/>
      <c r="D384" s="545"/>
      <c r="E384" s="546"/>
    </row>
    <row r="385" spans="1:5" x14ac:dyDescent="0.25">
      <c r="A385" s="542"/>
      <c r="B385" s="543"/>
      <c r="C385" s="544"/>
      <c r="D385" s="545"/>
      <c r="E385" s="546"/>
    </row>
    <row r="386" spans="1:5" x14ac:dyDescent="0.25">
      <c r="A386" s="542"/>
      <c r="B386" s="543"/>
      <c r="C386" s="544"/>
      <c r="D386" s="545"/>
      <c r="E386" s="546"/>
    </row>
    <row r="387" spans="1:5" x14ac:dyDescent="0.25">
      <c r="A387" s="542"/>
      <c r="B387" s="543"/>
      <c r="C387" s="544"/>
      <c r="D387" s="545"/>
      <c r="E387" s="546"/>
    </row>
    <row r="388" spans="1:5" x14ac:dyDescent="0.25">
      <c r="A388" s="542"/>
      <c r="B388" s="543"/>
      <c r="C388" s="544"/>
      <c r="D388" s="545"/>
      <c r="E388" s="546"/>
    </row>
    <row r="389" spans="1:5" x14ac:dyDescent="0.25">
      <c r="A389" s="542"/>
      <c r="B389" s="543"/>
      <c r="C389" s="544"/>
      <c r="D389" s="545"/>
      <c r="E389" s="546"/>
    </row>
    <row r="390" spans="1:5" x14ac:dyDescent="0.25">
      <c r="A390" s="542"/>
      <c r="B390" s="543"/>
      <c r="C390" s="544"/>
      <c r="D390" s="545"/>
      <c r="E390" s="546"/>
    </row>
    <row r="391" spans="1:5" x14ac:dyDescent="0.25">
      <c r="A391" s="542"/>
      <c r="B391" s="543"/>
      <c r="C391" s="544"/>
      <c r="D391" s="545"/>
      <c r="E391" s="546"/>
    </row>
    <row r="392" spans="1:5" x14ac:dyDescent="0.25">
      <c r="A392" s="542"/>
      <c r="B392" s="543"/>
      <c r="C392" s="544"/>
      <c r="D392" s="545"/>
      <c r="E392" s="546"/>
    </row>
    <row r="393" spans="1:5" x14ac:dyDescent="0.25">
      <c r="A393" s="542"/>
      <c r="B393" s="543"/>
      <c r="C393" s="544"/>
      <c r="D393" s="545"/>
      <c r="E393" s="546"/>
    </row>
    <row r="394" spans="1:5" x14ac:dyDescent="0.25">
      <c r="A394" s="542"/>
      <c r="B394" s="543"/>
      <c r="C394" s="544"/>
      <c r="D394" s="545"/>
      <c r="E394" s="546"/>
    </row>
    <row r="395" spans="1:5" x14ac:dyDescent="0.25">
      <c r="A395" s="542"/>
      <c r="B395" s="543"/>
      <c r="C395" s="544"/>
      <c r="D395" s="545"/>
      <c r="E395" s="546"/>
    </row>
    <row r="396" spans="1:5" x14ac:dyDescent="0.25">
      <c r="A396" s="542"/>
      <c r="B396" s="543"/>
      <c r="C396" s="544"/>
      <c r="D396" s="545"/>
      <c r="E396" s="546"/>
    </row>
    <row r="397" spans="1:5" x14ac:dyDescent="0.25">
      <c r="A397" s="542"/>
      <c r="B397" s="543"/>
      <c r="C397" s="544"/>
      <c r="D397" s="545"/>
      <c r="E397" s="546"/>
    </row>
    <row r="398" spans="1:5" x14ac:dyDescent="0.25">
      <c r="A398" s="542"/>
      <c r="B398" s="543"/>
      <c r="C398" s="544"/>
      <c r="D398" s="545"/>
      <c r="E398" s="546"/>
    </row>
    <row r="399" spans="1:5" x14ac:dyDescent="0.25">
      <c r="A399" s="542"/>
      <c r="B399" s="543"/>
      <c r="C399" s="544"/>
      <c r="D399" s="545"/>
      <c r="E399" s="546"/>
    </row>
    <row r="400" spans="1:5" x14ac:dyDescent="0.25">
      <c r="A400" s="542"/>
      <c r="B400" s="543"/>
      <c r="C400" s="544"/>
      <c r="D400" s="545"/>
      <c r="E400" s="546"/>
    </row>
    <row r="401" spans="1:5" x14ac:dyDescent="0.25">
      <c r="A401" s="542"/>
      <c r="B401" s="543"/>
      <c r="C401" s="544"/>
      <c r="D401" s="545"/>
      <c r="E401" s="546"/>
    </row>
    <row r="402" spans="1:5" x14ac:dyDescent="0.25">
      <c r="A402" s="542"/>
      <c r="B402" s="543"/>
      <c r="C402" s="544"/>
      <c r="D402" s="545"/>
      <c r="E402" s="546"/>
    </row>
    <row r="403" spans="1:5" x14ac:dyDescent="0.25">
      <c r="A403" s="542"/>
      <c r="B403" s="543"/>
      <c r="C403" s="544"/>
      <c r="D403" s="545"/>
      <c r="E403" s="546"/>
    </row>
    <row r="404" spans="1:5" x14ac:dyDescent="0.25">
      <c r="A404" s="542"/>
      <c r="B404" s="543"/>
      <c r="C404" s="544"/>
      <c r="D404" s="545"/>
      <c r="E404" s="546"/>
    </row>
    <row r="405" spans="1:5" x14ac:dyDescent="0.25">
      <c r="A405" s="542"/>
      <c r="B405" s="543"/>
      <c r="C405" s="544"/>
      <c r="D405" s="545"/>
      <c r="E405" s="546"/>
    </row>
    <row r="406" spans="1:5" x14ac:dyDescent="0.25">
      <c r="A406" s="542"/>
      <c r="B406" s="543"/>
      <c r="C406" s="544"/>
      <c r="D406" s="545"/>
      <c r="E406" s="546"/>
    </row>
    <row r="407" spans="1:5" x14ac:dyDescent="0.25">
      <c r="A407" s="542"/>
      <c r="B407" s="543"/>
      <c r="C407" s="544"/>
      <c r="D407" s="545"/>
      <c r="E407" s="546"/>
    </row>
    <row r="408" spans="1:5" x14ac:dyDescent="0.25">
      <c r="A408" s="542"/>
      <c r="B408" s="543"/>
      <c r="C408" s="544"/>
      <c r="D408" s="545"/>
      <c r="E408" s="546"/>
    </row>
    <row r="409" spans="1:5" x14ac:dyDescent="0.25">
      <c r="A409" s="542"/>
      <c r="B409" s="543"/>
      <c r="C409" s="544"/>
      <c r="D409" s="545"/>
      <c r="E409" s="546"/>
    </row>
    <row r="410" spans="1:5" x14ac:dyDescent="0.25">
      <c r="A410" s="542"/>
      <c r="B410" s="543"/>
      <c r="C410" s="544"/>
      <c r="D410" s="545"/>
      <c r="E410" s="546"/>
    </row>
    <row r="411" spans="1:5" x14ac:dyDescent="0.25">
      <c r="A411" s="542"/>
      <c r="B411" s="543"/>
      <c r="C411" s="544"/>
      <c r="D411" s="545"/>
      <c r="E411" s="546"/>
    </row>
    <row r="412" spans="1:5" x14ac:dyDescent="0.25">
      <c r="A412" s="542"/>
      <c r="B412" s="543"/>
      <c r="C412" s="544"/>
      <c r="D412" s="545"/>
      <c r="E412" s="546"/>
    </row>
    <row r="413" spans="1:5" x14ac:dyDescent="0.25">
      <c r="A413" s="542"/>
      <c r="B413" s="543"/>
      <c r="C413" s="544"/>
      <c r="D413" s="545"/>
      <c r="E413" s="546"/>
    </row>
    <row r="414" spans="1:5" x14ac:dyDescent="0.25">
      <c r="A414" s="542"/>
      <c r="B414" s="543"/>
      <c r="C414" s="544"/>
      <c r="D414" s="545"/>
      <c r="E414" s="546"/>
    </row>
    <row r="415" spans="1:5" x14ac:dyDescent="0.25">
      <c r="A415" s="542"/>
      <c r="B415" s="543"/>
      <c r="C415" s="544"/>
      <c r="D415" s="545"/>
      <c r="E415" s="546"/>
    </row>
    <row r="416" spans="1:5" x14ac:dyDescent="0.25">
      <c r="A416" s="542"/>
      <c r="B416" s="543"/>
      <c r="C416" s="544"/>
      <c r="D416" s="545"/>
      <c r="E416" s="546"/>
    </row>
    <row r="417" spans="1:5" x14ac:dyDescent="0.25">
      <c r="A417" s="542"/>
      <c r="B417" s="543"/>
      <c r="C417" s="544"/>
      <c r="D417" s="545"/>
      <c r="E417" s="546"/>
    </row>
    <row r="418" spans="1:5" x14ac:dyDescent="0.25">
      <c r="A418" s="542"/>
      <c r="B418" s="543"/>
      <c r="C418" s="544"/>
      <c r="D418" s="545"/>
      <c r="E418" s="546"/>
    </row>
    <row r="419" spans="1:5" x14ac:dyDescent="0.25">
      <c r="A419" s="542"/>
      <c r="B419" s="543"/>
      <c r="C419" s="544"/>
      <c r="D419" s="545"/>
      <c r="E419" s="546"/>
    </row>
    <row r="420" spans="1:5" x14ac:dyDescent="0.25">
      <c r="A420" s="542"/>
      <c r="B420" s="543"/>
      <c r="C420" s="544"/>
      <c r="D420" s="545"/>
      <c r="E420" s="546"/>
    </row>
    <row r="421" spans="1:5" x14ac:dyDescent="0.25">
      <c r="A421" s="542"/>
      <c r="B421" s="543"/>
      <c r="C421" s="544"/>
      <c r="D421" s="545"/>
      <c r="E421" s="546"/>
    </row>
    <row r="422" spans="1:5" x14ac:dyDescent="0.25">
      <c r="A422" s="542"/>
      <c r="B422" s="543"/>
      <c r="C422" s="544"/>
      <c r="D422" s="545"/>
      <c r="E422" s="546"/>
    </row>
    <row r="423" spans="1:5" x14ac:dyDescent="0.25">
      <c r="A423" s="542"/>
      <c r="B423" s="543"/>
      <c r="C423" s="544"/>
      <c r="D423" s="545"/>
      <c r="E423" s="546"/>
    </row>
    <row r="424" spans="1:5" x14ac:dyDescent="0.25">
      <c r="A424" s="542"/>
      <c r="B424" s="543"/>
      <c r="C424" s="544"/>
      <c r="D424" s="545"/>
      <c r="E424" s="546"/>
    </row>
    <row r="425" spans="1:5" x14ac:dyDescent="0.25">
      <c r="A425" s="542"/>
      <c r="B425" s="543"/>
      <c r="C425" s="544"/>
      <c r="D425" s="545"/>
      <c r="E425" s="546"/>
    </row>
    <row r="426" spans="1:5" x14ac:dyDescent="0.25">
      <c r="A426" s="542"/>
      <c r="B426" s="543"/>
      <c r="C426" s="544"/>
      <c r="D426" s="545"/>
      <c r="E426" s="546"/>
    </row>
    <row r="427" spans="1:5" x14ac:dyDescent="0.25">
      <c r="A427" s="542"/>
      <c r="B427" s="543"/>
      <c r="C427" s="544"/>
      <c r="D427" s="545"/>
      <c r="E427" s="546"/>
    </row>
    <row r="428" spans="1:5" x14ac:dyDescent="0.25">
      <c r="A428" s="542"/>
      <c r="B428" s="543"/>
      <c r="C428" s="544"/>
      <c r="D428" s="545"/>
      <c r="E428" s="546"/>
    </row>
    <row r="429" spans="1:5" x14ac:dyDescent="0.25">
      <c r="A429" s="542"/>
      <c r="B429" s="543"/>
      <c r="C429" s="544"/>
      <c r="D429" s="545"/>
      <c r="E429" s="546"/>
    </row>
    <row r="430" spans="1:5" x14ac:dyDescent="0.25">
      <c r="A430" s="542"/>
      <c r="B430" s="543"/>
      <c r="C430" s="544"/>
      <c r="D430" s="545"/>
      <c r="E430" s="546"/>
    </row>
    <row r="431" spans="1:5" x14ac:dyDescent="0.25">
      <c r="A431" s="542"/>
      <c r="B431" s="543"/>
      <c r="C431" s="544"/>
      <c r="D431" s="545"/>
      <c r="E431" s="546"/>
    </row>
    <row r="432" spans="1:5" x14ac:dyDescent="0.25">
      <c r="A432" s="542"/>
      <c r="B432" s="543"/>
      <c r="C432" s="544"/>
      <c r="D432" s="545"/>
      <c r="E432" s="546"/>
    </row>
    <row r="433" spans="1:5" x14ac:dyDescent="0.25">
      <c r="A433" s="542"/>
      <c r="B433" s="543"/>
      <c r="C433" s="544"/>
      <c r="D433" s="545"/>
      <c r="E433" s="546"/>
    </row>
    <row r="434" spans="1:5" x14ac:dyDescent="0.25">
      <c r="A434" s="542"/>
      <c r="B434" s="543"/>
      <c r="C434" s="544"/>
      <c r="D434" s="545"/>
      <c r="E434" s="546"/>
    </row>
    <row r="435" spans="1:5" x14ac:dyDescent="0.25">
      <c r="A435" s="542"/>
      <c r="B435" s="543"/>
      <c r="C435" s="544"/>
      <c r="D435" s="545"/>
      <c r="E435" s="546"/>
    </row>
    <row r="436" spans="1:5" x14ac:dyDescent="0.25">
      <c r="A436" s="542"/>
      <c r="B436" s="543"/>
      <c r="C436" s="544"/>
      <c r="D436" s="545"/>
      <c r="E436" s="546"/>
    </row>
    <row r="437" spans="1:5" x14ac:dyDescent="0.25">
      <c r="A437" s="542"/>
      <c r="B437" s="543"/>
      <c r="C437" s="544"/>
      <c r="D437" s="545"/>
      <c r="E437" s="546"/>
    </row>
    <row r="438" spans="1:5" x14ac:dyDescent="0.25">
      <c r="A438" s="542"/>
      <c r="B438" s="543"/>
      <c r="C438" s="544"/>
      <c r="D438" s="545"/>
      <c r="E438" s="546"/>
    </row>
    <row r="439" spans="1:5" x14ac:dyDescent="0.25">
      <c r="A439" s="542"/>
      <c r="B439" s="543"/>
      <c r="C439" s="544"/>
      <c r="D439" s="545"/>
      <c r="E439" s="546"/>
    </row>
    <row r="440" spans="1:5" x14ac:dyDescent="0.25">
      <c r="A440" s="542"/>
      <c r="B440" s="543"/>
      <c r="C440" s="544"/>
      <c r="D440" s="545"/>
      <c r="E440" s="546"/>
    </row>
    <row r="441" spans="1:5" x14ac:dyDescent="0.25">
      <c r="A441" s="542"/>
      <c r="B441" s="543"/>
      <c r="C441" s="544"/>
      <c r="D441" s="545"/>
      <c r="E441" s="546"/>
    </row>
    <row r="442" spans="1:5" x14ac:dyDescent="0.25">
      <c r="A442" s="542"/>
      <c r="B442" s="543"/>
      <c r="C442" s="544"/>
      <c r="D442" s="545"/>
      <c r="E442" s="546"/>
    </row>
    <row r="443" spans="1:5" x14ac:dyDescent="0.25">
      <c r="A443" s="542"/>
      <c r="B443" s="543"/>
      <c r="C443" s="544"/>
      <c r="D443" s="545"/>
      <c r="E443" s="546"/>
    </row>
    <row r="444" spans="1:5" x14ac:dyDescent="0.25">
      <c r="A444" s="542"/>
      <c r="B444" s="543"/>
      <c r="C444" s="544"/>
      <c r="D444" s="545"/>
      <c r="E444" s="546"/>
    </row>
    <row r="445" spans="1:5" x14ac:dyDescent="0.25">
      <c r="A445" s="542"/>
      <c r="B445" s="543"/>
      <c r="C445" s="544"/>
      <c r="D445" s="545"/>
      <c r="E445" s="546"/>
    </row>
    <row r="446" spans="1:5" x14ac:dyDescent="0.25">
      <c r="A446" s="542"/>
      <c r="B446" s="543"/>
      <c r="C446" s="544"/>
      <c r="D446" s="545"/>
      <c r="E446" s="546"/>
    </row>
    <row r="447" spans="1:5" x14ac:dyDescent="0.25">
      <c r="A447" s="542"/>
      <c r="B447" s="543"/>
      <c r="C447" s="544"/>
      <c r="D447" s="545"/>
      <c r="E447" s="546"/>
    </row>
    <row r="448" spans="1:5" x14ac:dyDescent="0.25">
      <c r="A448" s="542"/>
      <c r="B448" s="543"/>
      <c r="C448" s="544"/>
      <c r="D448" s="545"/>
      <c r="E448" s="546"/>
    </row>
    <row r="449" spans="1:5" x14ac:dyDescent="0.25">
      <c r="A449" s="542"/>
      <c r="B449" s="543"/>
      <c r="C449" s="544"/>
      <c r="D449" s="545"/>
      <c r="E449" s="546"/>
    </row>
    <row r="450" spans="1:5" x14ac:dyDescent="0.25">
      <c r="A450" s="542"/>
      <c r="B450" s="543"/>
      <c r="C450" s="544"/>
      <c r="D450" s="545"/>
      <c r="E450" s="546"/>
    </row>
    <row r="451" spans="1:5" x14ac:dyDescent="0.25">
      <c r="A451" s="542"/>
      <c r="B451" s="543"/>
      <c r="C451" s="544"/>
      <c r="D451" s="545"/>
      <c r="E451" s="546"/>
    </row>
    <row r="452" spans="1:5" x14ac:dyDescent="0.25">
      <c r="A452" s="542"/>
      <c r="B452" s="543"/>
      <c r="C452" s="544"/>
      <c r="D452" s="545"/>
      <c r="E452" s="546"/>
    </row>
    <row r="453" spans="1:5" x14ac:dyDescent="0.25">
      <c r="A453" s="542"/>
      <c r="B453" s="543"/>
      <c r="C453" s="544"/>
      <c r="D453" s="545"/>
      <c r="E453" s="546"/>
    </row>
    <row r="454" spans="1:5" x14ac:dyDescent="0.25">
      <c r="A454" s="542"/>
      <c r="B454" s="543"/>
      <c r="C454" s="544"/>
      <c r="D454" s="545"/>
      <c r="E454" s="546"/>
    </row>
    <row r="455" spans="1:5" x14ac:dyDescent="0.25">
      <c r="A455" s="542"/>
      <c r="B455" s="543"/>
      <c r="C455" s="544"/>
      <c r="D455" s="545"/>
      <c r="E455" s="546"/>
    </row>
    <row r="456" spans="1:5" x14ac:dyDescent="0.25">
      <c r="A456" s="542"/>
      <c r="B456" s="543"/>
      <c r="C456" s="544"/>
      <c r="D456" s="545"/>
      <c r="E456" s="546"/>
    </row>
    <row r="457" spans="1:5" x14ac:dyDescent="0.25">
      <c r="A457" s="542"/>
      <c r="B457" s="543"/>
      <c r="C457" s="544"/>
      <c r="D457" s="545"/>
      <c r="E457" s="546"/>
    </row>
    <row r="458" spans="1:5" x14ac:dyDescent="0.25">
      <c r="A458" s="542"/>
      <c r="B458" s="543"/>
      <c r="C458" s="544"/>
      <c r="D458" s="545"/>
      <c r="E458" s="546"/>
    </row>
    <row r="459" spans="1:5" x14ac:dyDescent="0.25">
      <c r="A459" s="542"/>
      <c r="B459" s="543"/>
      <c r="C459" s="544"/>
      <c r="D459" s="545"/>
      <c r="E459" s="546"/>
    </row>
    <row r="460" spans="1:5" x14ac:dyDescent="0.25">
      <c r="A460" s="542"/>
      <c r="B460" s="543"/>
      <c r="C460" s="544"/>
      <c r="D460" s="545"/>
      <c r="E460" s="546"/>
    </row>
    <row r="461" spans="1:5" x14ac:dyDescent="0.25">
      <c r="A461" s="542"/>
      <c r="B461" s="543"/>
      <c r="C461" s="544"/>
      <c r="D461" s="545"/>
      <c r="E461" s="546"/>
    </row>
    <row r="462" spans="1:5" x14ac:dyDescent="0.25">
      <c r="A462" s="542"/>
      <c r="B462" s="543"/>
      <c r="C462" s="544"/>
      <c r="D462" s="545"/>
      <c r="E462" s="546"/>
    </row>
    <row r="463" spans="1:5" x14ac:dyDescent="0.25">
      <c r="A463" s="542"/>
      <c r="B463" s="543"/>
      <c r="C463" s="544"/>
      <c r="D463" s="545"/>
      <c r="E463" s="546"/>
    </row>
    <row r="464" spans="1:5" x14ac:dyDescent="0.25">
      <c r="A464" s="542"/>
      <c r="B464" s="543"/>
      <c r="C464" s="544"/>
      <c r="D464" s="545"/>
      <c r="E464" s="546"/>
    </row>
    <row r="465" spans="1:5" x14ac:dyDescent="0.25">
      <c r="A465" s="542"/>
      <c r="B465" s="543"/>
      <c r="C465" s="544"/>
      <c r="D465" s="545"/>
      <c r="E465" s="546"/>
    </row>
    <row r="466" spans="1:5" x14ac:dyDescent="0.25">
      <c r="A466" s="542"/>
      <c r="B466" s="543"/>
      <c r="C466" s="544"/>
      <c r="D466" s="545"/>
      <c r="E466" s="546"/>
    </row>
    <row r="467" spans="1:5" x14ac:dyDescent="0.25">
      <c r="A467" s="542"/>
      <c r="B467" s="543"/>
      <c r="C467" s="544"/>
      <c r="D467" s="545"/>
      <c r="E467" s="546"/>
    </row>
    <row r="468" spans="1:5" x14ac:dyDescent="0.25">
      <c r="A468" s="542"/>
      <c r="B468" s="543"/>
      <c r="C468" s="544"/>
      <c r="D468" s="545"/>
      <c r="E468" s="546"/>
    </row>
    <row r="469" spans="1:5" x14ac:dyDescent="0.25">
      <c r="A469" s="542"/>
      <c r="B469" s="543"/>
      <c r="C469" s="544"/>
      <c r="D469" s="545"/>
      <c r="E469" s="546"/>
    </row>
    <row r="470" spans="1:5" x14ac:dyDescent="0.25">
      <c r="A470" s="542"/>
      <c r="B470" s="543"/>
      <c r="C470" s="544"/>
      <c r="D470" s="545"/>
      <c r="E470" s="546"/>
    </row>
    <row r="471" spans="1:5" x14ac:dyDescent="0.25">
      <c r="A471" s="542"/>
      <c r="B471" s="543"/>
      <c r="C471" s="544"/>
      <c r="D471" s="545"/>
      <c r="E471" s="546"/>
    </row>
    <row r="472" spans="1:5" x14ac:dyDescent="0.25">
      <c r="A472" s="542"/>
      <c r="B472" s="543"/>
      <c r="C472" s="544"/>
      <c r="D472" s="545"/>
      <c r="E472" s="546"/>
    </row>
    <row r="473" spans="1:5" x14ac:dyDescent="0.25">
      <c r="A473" s="542"/>
      <c r="B473" s="543"/>
      <c r="C473" s="544"/>
      <c r="D473" s="545"/>
      <c r="E473" s="546"/>
    </row>
    <row r="474" spans="1:5" x14ac:dyDescent="0.25">
      <c r="A474" s="542"/>
      <c r="B474" s="543"/>
      <c r="C474" s="544"/>
      <c r="D474" s="545"/>
      <c r="E474" s="546"/>
    </row>
    <row r="475" spans="1:5" x14ac:dyDescent="0.25">
      <c r="A475" s="542"/>
      <c r="B475" s="543"/>
      <c r="C475" s="544"/>
      <c r="D475" s="545"/>
      <c r="E475" s="546"/>
    </row>
    <row r="476" spans="1:5" x14ac:dyDescent="0.25">
      <c r="A476" s="542"/>
      <c r="B476" s="543"/>
      <c r="C476" s="544"/>
      <c r="D476" s="545"/>
      <c r="E476" s="546"/>
    </row>
    <row r="477" spans="1:5" x14ac:dyDescent="0.25">
      <c r="A477" s="542"/>
      <c r="B477" s="543"/>
      <c r="C477" s="544"/>
      <c r="D477" s="545"/>
      <c r="E477" s="546"/>
    </row>
    <row r="478" spans="1:5" x14ac:dyDescent="0.25">
      <c r="A478" s="542"/>
      <c r="B478" s="543"/>
      <c r="C478" s="544"/>
      <c r="D478" s="545"/>
      <c r="E478" s="546"/>
    </row>
    <row r="479" spans="1:5" x14ac:dyDescent="0.25">
      <c r="A479" s="542"/>
      <c r="B479" s="543"/>
      <c r="C479" s="544"/>
      <c r="D479" s="545"/>
      <c r="E479" s="546"/>
    </row>
    <row r="480" spans="1:5" x14ac:dyDescent="0.25">
      <c r="A480" s="542"/>
      <c r="B480" s="543"/>
      <c r="C480" s="544"/>
      <c r="D480" s="545"/>
      <c r="E480" s="546"/>
    </row>
    <row r="481" spans="1:5" x14ac:dyDescent="0.25">
      <c r="A481" s="542"/>
      <c r="B481" s="543"/>
      <c r="C481" s="544"/>
      <c r="D481" s="545"/>
      <c r="E481" s="546"/>
    </row>
    <row r="482" spans="1:5" x14ac:dyDescent="0.25">
      <c r="A482" s="542"/>
      <c r="B482" s="543"/>
      <c r="C482" s="544"/>
      <c r="D482" s="545"/>
      <c r="E482" s="546"/>
    </row>
    <row r="483" spans="1:5" x14ac:dyDescent="0.25">
      <c r="A483" s="542"/>
      <c r="B483" s="543"/>
      <c r="C483" s="544"/>
      <c r="D483" s="545"/>
      <c r="E483" s="546"/>
    </row>
    <row r="484" spans="1:5" x14ac:dyDescent="0.25">
      <c r="A484" s="542"/>
      <c r="B484" s="543"/>
      <c r="C484" s="544"/>
      <c r="D484" s="545"/>
      <c r="E484" s="546"/>
    </row>
    <row r="485" spans="1:5" x14ac:dyDescent="0.25">
      <c r="A485" s="542"/>
      <c r="B485" s="543"/>
      <c r="C485" s="544"/>
      <c r="D485" s="545"/>
      <c r="E485" s="546"/>
    </row>
    <row r="486" spans="1:5" x14ac:dyDescent="0.25">
      <c r="A486" s="542"/>
      <c r="B486" s="543"/>
      <c r="C486" s="544"/>
      <c r="D486" s="545"/>
      <c r="E486" s="546"/>
    </row>
    <row r="487" spans="1:5" x14ac:dyDescent="0.25">
      <c r="A487" s="542"/>
      <c r="B487" s="543"/>
      <c r="C487" s="544"/>
      <c r="D487" s="545"/>
      <c r="E487" s="546"/>
    </row>
    <row r="488" spans="1:5" x14ac:dyDescent="0.25">
      <c r="A488" s="542"/>
      <c r="B488" s="543"/>
      <c r="C488" s="544"/>
      <c r="D488" s="545"/>
      <c r="E488" s="546"/>
    </row>
    <row r="489" spans="1:5" x14ac:dyDescent="0.25">
      <c r="A489" s="542"/>
      <c r="B489" s="543"/>
      <c r="C489" s="544"/>
      <c r="D489" s="545"/>
      <c r="E489" s="546"/>
    </row>
    <row r="490" spans="1:5" x14ac:dyDescent="0.25">
      <c r="A490" s="542"/>
      <c r="B490" s="543"/>
      <c r="C490" s="544"/>
      <c r="D490" s="545"/>
      <c r="E490" s="546"/>
    </row>
    <row r="491" spans="1:5" x14ac:dyDescent="0.25">
      <c r="A491" s="542"/>
      <c r="B491" s="543"/>
      <c r="C491" s="544"/>
      <c r="D491" s="545"/>
      <c r="E491" s="546"/>
    </row>
    <row r="492" spans="1:5" x14ac:dyDescent="0.25">
      <c r="A492" s="542"/>
      <c r="B492" s="543"/>
      <c r="C492" s="544"/>
      <c r="D492" s="545"/>
      <c r="E492" s="546"/>
    </row>
    <row r="493" spans="1:5" x14ac:dyDescent="0.25">
      <c r="A493" s="542"/>
      <c r="B493" s="543"/>
      <c r="C493" s="544"/>
      <c r="D493" s="545"/>
      <c r="E493" s="546"/>
    </row>
    <row r="494" spans="1:5" x14ac:dyDescent="0.25">
      <c r="A494" s="542"/>
      <c r="B494" s="543"/>
      <c r="C494" s="544"/>
      <c r="D494" s="545"/>
      <c r="E494" s="546"/>
    </row>
    <row r="495" spans="1:5" x14ac:dyDescent="0.25">
      <c r="A495" s="542"/>
      <c r="B495" s="543"/>
      <c r="C495" s="544"/>
      <c r="D495" s="545"/>
      <c r="E495" s="546"/>
    </row>
    <row r="496" spans="1:5" x14ac:dyDescent="0.25">
      <c r="A496" s="542"/>
      <c r="B496" s="543"/>
      <c r="C496" s="544"/>
      <c r="D496" s="545"/>
      <c r="E496" s="546"/>
    </row>
    <row r="497" spans="1:5" x14ac:dyDescent="0.25">
      <c r="A497" s="542"/>
      <c r="B497" s="543"/>
      <c r="C497" s="544"/>
      <c r="D497" s="545"/>
      <c r="E497" s="546"/>
    </row>
    <row r="498" spans="1:5" x14ac:dyDescent="0.25">
      <c r="A498" s="542"/>
      <c r="B498" s="543"/>
      <c r="C498" s="544"/>
      <c r="D498" s="545"/>
      <c r="E498" s="546"/>
    </row>
    <row r="499" spans="1:5" x14ac:dyDescent="0.25">
      <c r="A499" s="542"/>
      <c r="B499" s="543"/>
      <c r="C499" s="544"/>
      <c r="D499" s="545"/>
      <c r="E499" s="546"/>
    </row>
    <row r="500" spans="1:5" x14ac:dyDescent="0.25">
      <c r="A500" s="542"/>
      <c r="B500" s="543"/>
      <c r="C500" s="544"/>
      <c r="D500" s="545"/>
      <c r="E500" s="546"/>
    </row>
    <row r="501" spans="1:5" x14ac:dyDescent="0.25">
      <c r="A501" s="542"/>
      <c r="B501" s="543"/>
      <c r="C501" s="544"/>
      <c r="D501" s="545"/>
      <c r="E501" s="546"/>
    </row>
    <row r="502" spans="1:5" x14ac:dyDescent="0.25">
      <c r="A502" s="542"/>
      <c r="B502" s="543"/>
      <c r="C502" s="544"/>
      <c r="D502" s="545"/>
      <c r="E502" s="546"/>
    </row>
    <row r="503" spans="1:5" x14ac:dyDescent="0.25">
      <c r="A503" s="542"/>
      <c r="B503" s="543"/>
      <c r="C503" s="544"/>
      <c r="D503" s="545"/>
      <c r="E503" s="546"/>
    </row>
    <row r="504" spans="1:5" x14ac:dyDescent="0.25">
      <c r="A504" s="542"/>
      <c r="B504" s="543"/>
      <c r="C504" s="544"/>
      <c r="D504" s="545"/>
      <c r="E504" s="546"/>
    </row>
    <row r="505" spans="1:5" x14ac:dyDescent="0.25">
      <c r="A505" s="542"/>
      <c r="B505" s="543"/>
      <c r="C505" s="544"/>
      <c r="D505" s="545"/>
      <c r="E505" s="546"/>
    </row>
    <row r="506" spans="1:5" x14ac:dyDescent="0.25">
      <c r="A506" s="542"/>
      <c r="B506" s="543"/>
      <c r="C506" s="544"/>
      <c r="D506" s="545"/>
      <c r="E506" s="546"/>
    </row>
    <row r="507" spans="1:5" x14ac:dyDescent="0.25">
      <c r="A507" s="542"/>
      <c r="B507" s="543"/>
      <c r="C507" s="544"/>
      <c r="D507" s="545"/>
      <c r="E507" s="546"/>
    </row>
    <row r="508" spans="1:5" x14ac:dyDescent="0.25">
      <c r="A508" s="542"/>
      <c r="B508" s="543"/>
      <c r="C508" s="544"/>
      <c r="D508" s="545"/>
      <c r="E508" s="546"/>
    </row>
    <row r="509" spans="1:5" x14ac:dyDescent="0.25">
      <c r="A509" s="542"/>
      <c r="B509" s="543"/>
      <c r="C509" s="544"/>
      <c r="D509" s="545"/>
      <c r="E509" s="546"/>
    </row>
    <row r="510" spans="1:5" x14ac:dyDescent="0.25">
      <c r="A510" s="542"/>
      <c r="B510" s="543"/>
      <c r="C510" s="544"/>
      <c r="D510" s="545"/>
      <c r="E510" s="546"/>
    </row>
    <row r="511" spans="1:5" x14ac:dyDescent="0.25">
      <c r="A511" s="542"/>
      <c r="B511" s="543"/>
      <c r="C511" s="544"/>
      <c r="D511" s="545"/>
      <c r="E511" s="546"/>
    </row>
    <row r="512" spans="1:5" x14ac:dyDescent="0.25">
      <c r="A512" s="542"/>
      <c r="B512" s="543"/>
      <c r="C512" s="544"/>
      <c r="D512" s="545"/>
      <c r="E512" s="546"/>
    </row>
    <row r="513" spans="1:5" x14ac:dyDescent="0.25">
      <c r="A513" s="542"/>
      <c r="B513" s="543"/>
      <c r="C513" s="544"/>
      <c r="D513" s="545"/>
      <c r="E513" s="546"/>
    </row>
    <row r="514" spans="1:5" x14ac:dyDescent="0.25">
      <c r="A514" s="542"/>
      <c r="B514" s="543"/>
      <c r="C514" s="544"/>
      <c r="D514" s="545"/>
      <c r="E514" s="546"/>
    </row>
    <row r="515" spans="1:5" x14ac:dyDescent="0.25">
      <c r="A515" s="542"/>
      <c r="B515" s="543"/>
      <c r="C515" s="544"/>
      <c r="D515" s="545"/>
      <c r="E515" s="546"/>
    </row>
    <row r="516" spans="1:5" x14ac:dyDescent="0.25">
      <c r="A516" s="542"/>
      <c r="B516" s="543"/>
      <c r="C516" s="544"/>
      <c r="D516" s="545"/>
      <c r="E516" s="546"/>
    </row>
    <row r="517" spans="1:5" x14ac:dyDescent="0.25">
      <c r="A517" s="542"/>
      <c r="B517" s="543"/>
      <c r="C517" s="544"/>
      <c r="D517" s="545"/>
      <c r="E517" s="546"/>
    </row>
    <row r="518" spans="1:5" x14ac:dyDescent="0.25">
      <c r="A518" s="542"/>
      <c r="B518" s="543"/>
      <c r="C518" s="544"/>
      <c r="D518" s="545"/>
      <c r="E518" s="546"/>
    </row>
    <row r="519" spans="1:5" x14ac:dyDescent="0.25">
      <c r="A519" s="542"/>
      <c r="B519" s="543"/>
      <c r="C519" s="544"/>
      <c r="D519" s="545"/>
      <c r="E519" s="546"/>
    </row>
    <row r="520" spans="1:5" x14ac:dyDescent="0.25">
      <c r="A520" s="542"/>
      <c r="B520" s="543"/>
      <c r="C520" s="544"/>
      <c r="D520" s="545"/>
      <c r="E520" s="546"/>
    </row>
    <row r="521" spans="1:5" x14ac:dyDescent="0.25">
      <c r="A521" s="542"/>
      <c r="B521" s="543"/>
      <c r="C521" s="544"/>
      <c r="D521" s="545"/>
      <c r="E521" s="546"/>
    </row>
    <row r="522" spans="1:5" x14ac:dyDescent="0.25">
      <c r="A522" s="542"/>
      <c r="B522" s="543"/>
      <c r="C522" s="544"/>
      <c r="D522" s="545"/>
      <c r="E522" s="546"/>
    </row>
    <row r="523" spans="1:5" x14ac:dyDescent="0.25">
      <c r="A523" s="542"/>
      <c r="B523" s="543"/>
      <c r="C523" s="544"/>
      <c r="D523" s="545"/>
      <c r="E523" s="546"/>
    </row>
    <row r="524" spans="1:5" x14ac:dyDescent="0.25">
      <c r="A524" s="542"/>
      <c r="B524" s="543"/>
      <c r="C524" s="544"/>
      <c r="D524" s="545"/>
      <c r="E524" s="546"/>
    </row>
    <row r="525" spans="1:5" x14ac:dyDescent="0.25">
      <c r="A525" s="542"/>
      <c r="B525" s="543"/>
      <c r="C525" s="544"/>
      <c r="D525" s="545"/>
      <c r="E525" s="546"/>
    </row>
    <row r="526" spans="1:5" x14ac:dyDescent="0.25">
      <c r="A526" s="542"/>
      <c r="B526" s="543"/>
      <c r="C526" s="544"/>
      <c r="D526" s="545"/>
      <c r="E526" s="546"/>
    </row>
    <row r="527" spans="1:5" x14ac:dyDescent="0.25">
      <c r="A527" s="542"/>
      <c r="B527" s="543"/>
      <c r="C527" s="544"/>
      <c r="D527" s="545"/>
      <c r="E527" s="546"/>
    </row>
    <row r="528" spans="1:5" x14ac:dyDescent="0.25">
      <c r="A528" s="542"/>
      <c r="B528" s="543"/>
      <c r="C528" s="544"/>
      <c r="D528" s="545"/>
      <c r="E528" s="546"/>
    </row>
    <row r="529" spans="1:5" x14ac:dyDescent="0.25">
      <c r="A529" s="542"/>
      <c r="B529" s="543"/>
      <c r="C529" s="544"/>
      <c r="D529" s="545"/>
      <c r="E529" s="546"/>
    </row>
    <row r="530" spans="1:5" x14ac:dyDescent="0.25">
      <c r="A530" s="542"/>
      <c r="B530" s="543"/>
      <c r="C530" s="544"/>
      <c r="D530" s="545"/>
      <c r="E530" s="546"/>
    </row>
    <row r="531" spans="1:5" x14ac:dyDescent="0.25">
      <c r="A531" s="542"/>
      <c r="B531" s="543"/>
      <c r="C531" s="544"/>
      <c r="D531" s="545"/>
      <c r="E531" s="546"/>
    </row>
    <row r="532" spans="1:5" x14ac:dyDescent="0.25">
      <c r="A532" s="542"/>
      <c r="B532" s="543"/>
      <c r="C532" s="544"/>
      <c r="D532" s="545"/>
      <c r="E532" s="546"/>
    </row>
    <row r="533" spans="1:5" x14ac:dyDescent="0.25">
      <c r="A533" s="542"/>
      <c r="B533" s="543"/>
      <c r="C533" s="544"/>
      <c r="D533" s="545"/>
      <c r="E533" s="546"/>
    </row>
    <row r="534" spans="1:5" x14ac:dyDescent="0.25">
      <c r="A534" s="542"/>
      <c r="B534" s="543"/>
      <c r="C534" s="544"/>
      <c r="D534" s="545"/>
      <c r="E534" s="546"/>
    </row>
    <row r="535" spans="1:5" x14ac:dyDescent="0.25">
      <c r="A535" s="542"/>
      <c r="B535" s="543"/>
      <c r="C535" s="544"/>
      <c r="D535" s="545"/>
      <c r="E535" s="546"/>
    </row>
    <row r="536" spans="1:5" x14ac:dyDescent="0.25">
      <c r="A536" s="542"/>
      <c r="B536" s="543"/>
      <c r="C536" s="544"/>
      <c r="D536" s="545"/>
      <c r="E536" s="546"/>
    </row>
    <row r="537" spans="1:5" x14ac:dyDescent="0.25">
      <c r="A537" s="542"/>
      <c r="B537" s="543"/>
      <c r="C537" s="544"/>
      <c r="D537" s="545"/>
      <c r="E537" s="546"/>
    </row>
    <row r="538" spans="1:5" x14ac:dyDescent="0.25">
      <c r="A538" s="542"/>
      <c r="B538" s="543"/>
      <c r="C538" s="544"/>
      <c r="D538" s="545"/>
      <c r="E538" s="546"/>
    </row>
    <row r="539" spans="1:5" x14ac:dyDescent="0.25">
      <c r="A539" s="542"/>
      <c r="B539" s="543"/>
      <c r="C539" s="544"/>
      <c r="D539" s="545"/>
      <c r="E539" s="546"/>
    </row>
    <row r="540" spans="1:5" x14ac:dyDescent="0.25">
      <c r="A540" s="542"/>
      <c r="B540" s="543"/>
      <c r="C540" s="544"/>
      <c r="D540" s="545"/>
      <c r="E540" s="546"/>
    </row>
    <row r="541" spans="1:5" x14ac:dyDescent="0.25">
      <c r="A541" s="542"/>
      <c r="B541" s="543"/>
      <c r="C541" s="544"/>
      <c r="D541" s="545"/>
      <c r="E541" s="546"/>
    </row>
    <row r="542" spans="1:5" x14ac:dyDescent="0.25">
      <c r="A542" s="542"/>
      <c r="B542" s="543"/>
      <c r="C542" s="544"/>
      <c r="D542" s="545"/>
      <c r="E542" s="546"/>
    </row>
    <row r="543" spans="1:5" x14ac:dyDescent="0.25">
      <c r="A543" s="542"/>
      <c r="B543" s="543"/>
      <c r="C543" s="544"/>
      <c r="D543" s="545"/>
      <c r="E543" s="546"/>
    </row>
    <row r="544" spans="1:5" x14ac:dyDescent="0.25">
      <c r="A544" s="542"/>
      <c r="B544" s="543"/>
      <c r="C544" s="544"/>
      <c r="D544" s="545"/>
      <c r="E544" s="546"/>
    </row>
    <row r="545" spans="1:5" x14ac:dyDescent="0.25">
      <c r="A545" s="542"/>
      <c r="B545" s="543"/>
      <c r="C545" s="544"/>
      <c r="D545" s="545"/>
      <c r="E545" s="546"/>
    </row>
    <row r="546" spans="1:5" x14ac:dyDescent="0.25">
      <c r="A546" s="542"/>
      <c r="B546" s="543"/>
      <c r="C546" s="544"/>
      <c r="D546" s="545"/>
      <c r="E546" s="546"/>
    </row>
    <row r="547" spans="1:5" x14ac:dyDescent="0.25">
      <c r="A547" s="542"/>
      <c r="B547" s="543"/>
      <c r="C547" s="544"/>
      <c r="D547" s="545"/>
      <c r="E547" s="546"/>
    </row>
    <row r="548" spans="1:5" x14ac:dyDescent="0.25">
      <c r="A548" s="542"/>
      <c r="B548" s="543"/>
      <c r="C548" s="544"/>
      <c r="D548" s="545"/>
      <c r="E548" s="546"/>
    </row>
    <row r="549" spans="1:5" x14ac:dyDescent="0.25">
      <c r="A549" s="542"/>
      <c r="B549" s="543"/>
      <c r="C549" s="544"/>
      <c r="D549" s="545"/>
      <c r="E549" s="546"/>
    </row>
    <row r="550" spans="1:5" x14ac:dyDescent="0.25">
      <c r="A550" s="542"/>
      <c r="B550" s="543"/>
      <c r="C550" s="544"/>
      <c r="D550" s="545"/>
      <c r="E550" s="546"/>
    </row>
    <row r="551" spans="1:5" x14ac:dyDescent="0.25">
      <c r="A551" s="542"/>
      <c r="B551" s="543"/>
      <c r="C551" s="544"/>
      <c r="D551" s="545"/>
      <c r="E551" s="546"/>
    </row>
    <row r="552" spans="1:5" x14ac:dyDescent="0.25">
      <c r="A552" s="542"/>
      <c r="B552" s="543"/>
      <c r="C552" s="544"/>
      <c r="D552" s="545"/>
      <c r="E552" s="546"/>
    </row>
    <row r="553" spans="1:5" x14ac:dyDescent="0.25">
      <c r="A553" s="542"/>
      <c r="B553" s="543"/>
      <c r="C553" s="544"/>
      <c r="D553" s="545"/>
      <c r="E553" s="546"/>
    </row>
    <row r="554" spans="1:5" x14ac:dyDescent="0.25">
      <c r="A554" s="542"/>
      <c r="B554" s="543"/>
      <c r="C554" s="544"/>
      <c r="D554" s="545"/>
      <c r="E554" s="546"/>
    </row>
    <row r="555" spans="1:5" x14ac:dyDescent="0.25">
      <c r="A555" s="542"/>
      <c r="B555" s="543"/>
      <c r="C555" s="544"/>
      <c r="D555" s="545"/>
      <c r="E555" s="546"/>
    </row>
    <row r="556" spans="1:5" x14ac:dyDescent="0.25">
      <c r="A556" s="542"/>
      <c r="B556" s="543"/>
      <c r="C556" s="544"/>
      <c r="D556" s="545"/>
      <c r="E556" s="546"/>
    </row>
    <row r="557" spans="1:5" x14ac:dyDescent="0.25">
      <c r="A557" s="542"/>
      <c r="B557" s="543"/>
      <c r="C557" s="544"/>
      <c r="D557" s="545"/>
      <c r="E557" s="546"/>
    </row>
    <row r="558" spans="1:5" x14ac:dyDescent="0.25">
      <c r="A558" s="542"/>
      <c r="B558" s="543"/>
      <c r="C558" s="544"/>
      <c r="D558" s="545"/>
      <c r="E558" s="546"/>
    </row>
    <row r="559" spans="1:5" x14ac:dyDescent="0.25">
      <c r="A559" s="542"/>
      <c r="B559" s="543"/>
      <c r="C559" s="544"/>
      <c r="D559" s="545"/>
      <c r="E559" s="546"/>
    </row>
    <row r="560" spans="1:5" x14ac:dyDescent="0.25">
      <c r="A560" s="542"/>
      <c r="B560" s="543"/>
      <c r="C560" s="544"/>
      <c r="D560" s="545"/>
      <c r="E560" s="546"/>
    </row>
    <row r="561" spans="1:5" x14ac:dyDescent="0.25">
      <c r="A561" s="542"/>
      <c r="B561" s="543"/>
      <c r="C561" s="544"/>
      <c r="D561" s="545"/>
      <c r="E561" s="546"/>
    </row>
    <row r="562" spans="1:5" x14ac:dyDescent="0.25">
      <c r="A562" s="542"/>
      <c r="B562" s="543"/>
      <c r="C562" s="544"/>
      <c r="D562" s="545"/>
      <c r="E562" s="546"/>
    </row>
    <row r="563" spans="1:5" x14ac:dyDescent="0.25">
      <c r="A563" s="542"/>
      <c r="B563" s="543"/>
      <c r="C563" s="544"/>
      <c r="D563" s="545"/>
      <c r="E563" s="546"/>
    </row>
    <row r="564" spans="1:5" x14ac:dyDescent="0.25">
      <c r="A564" s="542"/>
      <c r="B564" s="543"/>
      <c r="C564" s="544"/>
      <c r="D564" s="545"/>
      <c r="E564" s="546"/>
    </row>
    <row r="565" spans="1:5" x14ac:dyDescent="0.25">
      <c r="A565" s="542"/>
      <c r="B565" s="543"/>
      <c r="C565" s="544"/>
      <c r="D565" s="545"/>
      <c r="E565" s="546"/>
    </row>
    <row r="566" spans="1:5" x14ac:dyDescent="0.25">
      <c r="A566" s="542"/>
      <c r="B566" s="543"/>
      <c r="C566" s="544"/>
      <c r="D566" s="545"/>
      <c r="E566" s="546"/>
    </row>
    <row r="567" spans="1:5" x14ac:dyDescent="0.25">
      <c r="A567" s="542"/>
      <c r="B567" s="543"/>
      <c r="C567" s="544"/>
      <c r="D567" s="545"/>
      <c r="E567" s="546"/>
    </row>
    <row r="568" spans="1:5" x14ac:dyDescent="0.25">
      <c r="A568" s="542"/>
      <c r="B568" s="543"/>
      <c r="C568" s="544"/>
      <c r="D568" s="545"/>
      <c r="E568" s="546"/>
    </row>
    <row r="569" spans="1:5" x14ac:dyDescent="0.25">
      <c r="A569" s="542"/>
      <c r="B569" s="543"/>
      <c r="C569" s="544"/>
      <c r="D569" s="545"/>
      <c r="E569" s="546"/>
    </row>
    <row r="570" spans="1:5" x14ac:dyDescent="0.25">
      <c r="A570" s="542"/>
      <c r="B570" s="543"/>
      <c r="C570" s="544"/>
      <c r="D570" s="545"/>
      <c r="E570" s="546"/>
    </row>
    <row r="571" spans="1:5" x14ac:dyDescent="0.25">
      <c r="A571" s="542"/>
      <c r="B571" s="543"/>
      <c r="C571" s="544"/>
      <c r="D571" s="545"/>
      <c r="E571" s="546"/>
    </row>
    <row r="572" spans="1:5" x14ac:dyDescent="0.25">
      <c r="A572" s="542"/>
      <c r="B572" s="543"/>
      <c r="C572" s="544"/>
      <c r="D572" s="545"/>
      <c r="E572" s="546"/>
    </row>
    <row r="573" spans="1:5" x14ac:dyDescent="0.25">
      <c r="A573" s="542"/>
      <c r="B573" s="543"/>
      <c r="C573" s="544"/>
      <c r="D573" s="545"/>
      <c r="E573" s="546"/>
    </row>
    <row r="574" spans="1:5" x14ac:dyDescent="0.25">
      <c r="A574" s="542"/>
      <c r="B574" s="543"/>
      <c r="C574" s="544"/>
      <c r="D574" s="545"/>
      <c r="E574" s="546"/>
    </row>
    <row r="575" spans="1:5" x14ac:dyDescent="0.25">
      <c r="A575" s="542"/>
      <c r="B575" s="543"/>
      <c r="C575" s="544"/>
      <c r="D575" s="545"/>
      <c r="E575" s="546"/>
    </row>
    <row r="576" spans="1:5" x14ac:dyDescent="0.25">
      <c r="A576" s="542"/>
      <c r="B576" s="543"/>
      <c r="C576" s="544"/>
      <c r="D576" s="545"/>
      <c r="E576" s="546"/>
    </row>
    <row r="577" spans="1:5" x14ac:dyDescent="0.25">
      <c r="A577" s="542"/>
      <c r="B577" s="543"/>
      <c r="C577" s="544"/>
      <c r="D577" s="545"/>
      <c r="E577" s="546"/>
    </row>
    <row r="578" spans="1:5" x14ac:dyDescent="0.25">
      <c r="A578" s="542"/>
      <c r="B578" s="543"/>
      <c r="C578" s="544"/>
      <c r="D578" s="545"/>
      <c r="E578" s="546"/>
    </row>
    <row r="579" spans="1:5" x14ac:dyDescent="0.25">
      <c r="A579" s="542"/>
      <c r="B579" s="543"/>
      <c r="C579" s="544"/>
      <c r="D579" s="545"/>
      <c r="E579" s="546"/>
    </row>
    <row r="580" spans="1:5" x14ac:dyDescent="0.25">
      <c r="A580" s="542"/>
      <c r="B580" s="543"/>
      <c r="C580" s="544"/>
      <c r="D580" s="545"/>
      <c r="E580" s="546"/>
    </row>
    <row r="581" spans="1:5" x14ac:dyDescent="0.25">
      <c r="A581" s="542"/>
      <c r="B581" s="543"/>
      <c r="C581" s="544"/>
      <c r="D581" s="545"/>
      <c r="E581" s="546"/>
    </row>
    <row r="582" spans="1:5" x14ac:dyDescent="0.25">
      <c r="A582" s="542"/>
      <c r="B582" s="543"/>
      <c r="C582" s="544"/>
      <c r="D582" s="545"/>
      <c r="E582" s="546"/>
    </row>
    <row r="583" spans="1:5" x14ac:dyDescent="0.25">
      <c r="A583" s="542"/>
      <c r="B583" s="543"/>
      <c r="C583" s="544"/>
      <c r="D583" s="545"/>
      <c r="E583" s="546"/>
    </row>
    <row r="584" spans="1:5" x14ac:dyDescent="0.25">
      <c r="A584" s="542"/>
      <c r="B584" s="543"/>
      <c r="C584" s="544"/>
      <c r="D584" s="545"/>
      <c r="E584" s="546"/>
    </row>
    <row r="585" spans="1:5" x14ac:dyDescent="0.25">
      <c r="A585" s="542"/>
      <c r="B585" s="543"/>
      <c r="C585" s="544"/>
      <c r="D585" s="545"/>
      <c r="E585" s="546"/>
    </row>
    <row r="586" spans="1:5" x14ac:dyDescent="0.25">
      <c r="A586" s="542"/>
      <c r="B586" s="543"/>
      <c r="C586" s="544"/>
      <c r="D586" s="545"/>
      <c r="E586" s="546"/>
    </row>
    <row r="587" spans="1:5" x14ac:dyDescent="0.25">
      <c r="A587" s="542"/>
      <c r="B587" s="543"/>
      <c r="C587" s="544"/>
      <c r="D587" s="545"/>
      <c r="E587" s="546"/>
    </row>
    <row r="588" spans="1:5" x14ac:dyDescent="0.25">
      <c r="A588" s="542"/>
      <c r="B588" s="543"/>
      <c r="C588" s="544"/>
      <c r="D588" s="545"/>
      <c r="E588" s="546"/>
    </row>
    <row r="589" spans="1:5" x14ac:dyDescent="0.25">
      <c r="A589" s="542"/>
      <c r="B589" s="543"/>
      <c r="C589" s="544"/>
      <c r="D589" s="545"/>
      <c r="E589" s="546"/>
    </row>
    <row r="590" spans="1:5" x14ac:dyDescent="0.25">
      <c r="A590" s="542"/>
      <c r="B590" s="543"/>
      <c r="C590" s="544"/>
      <c r="D590" s="545"/>
      <c r="E590" s="546"/>
    </row>
    <row r="591" spans="1:5" x14ac:dyDescent="0.25">
      <c r="A591" s="542"/>
      <c r="B591" s="543"/>
      <c r="C591" s="544"/>
      <c r="D591" s="545"/>
      <c r="E591" s="546"/>
    </row>
    <row r="592" spans="1:5" x14ac:dyDescent="0.25">
      <c r="A592" s="542"/>
      <c r="B592" s="543"/>
      <c r="C592" s="544"/>
      <c r="D592" s="545"/>
      <c r="E592" s="546"/>
    </row>
    <row r="593" spans="1:5" x14ac:dyDescent="0.25">
      <c r="A593" s="542"/>
      <c r="B593" s="543"/>
      <c r="C593" s="544"/>
      <c r="D593" s="545"/>
      <c r="E593" s="546"/>
    </row>
    <row r="594" spans="1:5" x14ac:dyDescent="0.25">
      <c r="A594" s="542"/>
      <c r="B594" s="543"/>
      <c r="C594" s="544"/>
      <c r="D594" s="545"/>
      <c r="E594" s="546"/>
    </row>
    <row r="595" spans="1:5" x14ac:dyDescent="0.25">
      <c r="A595" s="542"/>
      <c r="B595" s="543"/>
      <c r="C595" s="544"/>
      <c r="D595" s="545"/>
      <c r="E595" s="546"/>
    </row>
    <row r="596" spans="1:5" x14ac:dyDescent="0.25">
      <c r="A596" s="542"/>
      <c r="B596" s="543"/>
      <c r="C596" s="544"/>
      <c r="D596" s="545"/>
      <c r="E596" s="546"/>
    </row>
    <row r="597" spans="1:5" x14ac:dyDescent="0.25">
      <c r="A597" s="542"/>
      <c r="B597" s="543"/>
      <c r="C597" s="544"/>
      <c r="D597" s="545"/>
      <c r="E597" s="546"/>
    </row>
    <row r="598" spans="1:5" x14ac:dyDescent="0.25">
      <c r="A598" s="542"/>
      <c r="B598" s="543"/>
      <c r="C598" s="544"/>
      <c r="D598" s="545"/>
      <c r="E598" s="546"/>
    </row>
    <row r="599" spans="1:5" x14ac:dyDescent="0.25">
      <c r="A599" s="542"/>
      <c r="B599" s="543"/>
      <c r="C599" s="544"/>
      <c r="D599" s="545"/>
      <c r="E599" s="546"/>
    </row>
    <row r="600" spans="1:5" x14ac:dyDescent="0.25">
      <c r="A600" s="542"/>
      <c r="B600" s="543"/>
      <c r="C600" s="544"/>
      <c r="D600" s="545"/>
      <c r="E600" s="546"/>
    </row>
    <row r="601" spans="1:5" x14ac:dyDescent="0.25">
      <c r="A601" s="542"/>
      <c r="B601" s="543"/>
      <c r="C601" s="544"/>
      <c r="D601" s="545"/>
      <c r="E601" s="546"/>
    </row>
    <row r="602" spans="1:5" x14ac:dyDescent="0.25">
      <c r="A602" s="542"/>
      <c r="B602" s="543"/>
      <c r="C602" s="544"/>
      <c r="D602" s="545"/>
      <c r="E602" s="546"/>
    </row>
    <row r="603" spans="1:5" x14ac:dyDescent="0.25">
      <c r="A603" s="542"/>
      <c r="B603" s="543"/>
      <c r="C603" s="544"/>
      <c r="D603" s="545"/>
      <c r="E603" s="546"/>
    </row>
    <row r="604" spans="1:5" x14ac:dyDescent="0.25">
      <c r="A604" s="542"/>
      <c r="B604" s="543"/>
      <c r="C604" s="544"/>
      <c r="D604" s="545"/>
      <c r="E604" s="546"/>
    </row>
    <row r="605" spans="1:5" x14ac:dyDescent="0.25">
      <c r="A605" s="542"/>
      <c r="B605" s="543"/>
      <c r="C605" s="544"/>
      <c r="D605" s="545"/>
      <c r="E605" s="546"/>
    </row>
    <row r="606" spans="1:5" x14ac:dyDescent="0.25">
      <c r="A606" s="542"/>
      <c r="B606" s="543"/>
      <c r="C606" s="544"/>
      <c r="D606" s="545"/>
      <c r="E606" s="546"/>
    </row>
    <row r="607" spans="1:5" x14ac:dyDescent="0.25">
      <c r="A607" s="542"/>
      <c r="B607" s="543"/>
      <c r="C607" s="544"/>
      <c r="D607" s="545"/>
      <c r="E607" s="546"/>
    </row>
    <row r="608" spans="1:5" x14ac:dyDescent="0.25">
      <c r="A608" s="542"/>
      <c r="B608" s="543"/>
      <c r="C608" s="544"/>
      <c r="D608" s="545"/>
      <c r="E608" s="546"/>
    </row>
    <row r="609" spans="1:5" x14ac:dyDescent="0.25">
      <c r="A609" s="542"/>
      <c r="B609" s="543"/>
      <c r="C609" s="544"/>
      <c r="D609" s="545"/>
      <c r="E609" s="546"/>
    </row>
    <row r="610" spans="1:5" x14ac:dyDescent="0.25">
      <c r="A610" s="542"/>
      <c r="B610" s="543"/>
      <c r="C610" s="544"/>
      <c r="D610" s="545"/>
      <c r="E610" s="546"/>
    </row>
    <row r="611" spans="1:5" x14ac:dyDescent="0.25">
      <c r="A611" s="542"/>
      <c r="B611" s="543"/>
      <c r="C611" s="544"/>
      <c r="D611" s="545"/>
      <c r="E611" s="546"/>
    </row>
    <row r="612" spans="1:5" x14ac:dyDescent="0.25">
      <c r="A612" s="542"/>
      <c r="B612" s="543"/>
      <c r="C612" s="544"/>
      <c r="D612" s="545"/>
      <c r="E612" s="546"/>
    </row>
    <row r="613" spans="1:5" x14ac:dyDescent="0.25">
      <c r="A613" s="542"/>
      <c r="B613" s="543"/>
      <c r="C613" s="544"/>
      <c r="D613" s="545"/>
      <c r="E613" s="546"/>
    </row>
    <row r="614" spans="1:5" x14ac:dyDescent="0.25">
      <c r="A614" s="542"/>
      <c r="B614" s="543"/>
      <c r="C614" s="544"/>
      <c r="D614" s="545"/>
      <c r="E614" s="546"/>
    </row>
    <row r="615" spans="1:5" x14ac:dyDescent="0.25">
      <c r="A615" s="542"/>
      <c r="B615" s="543"/>
      <c r="C615" s="544"/>
      <c r="D615" s="545"/>
      <c r="E615" s="546"/>
    </row>
    <row r="616" spans="1:5" x14ac:dyDescent="0.25">
      <c r="A616" s="542"/>
      <c r="B616" s="543"/>
      <c r="C616" s="544"/>
      <c r="D616" s="545"/>
      <c r="E616" s="546"/>
    </row>
    <row r="617" spans="1:5" x14ac:dyDescent="0.25">
      <c r="A617" s="542"/>
      <c r="B617" s="543"/>
      <c r="C617" s="544"/>
      <c r="D617" s="545"/>
      <c r="E617" s="546"/>
    </row>
    <row r="618" spans="1:5" x14ac:dyDescent="0.25">
      <c r="A618" s="542"/>
      <c r="B618" s="543"/>
      <c r="C618" s="544"/>
      <c r="D618" s="545"/>
      <c r="E618" s="546"/>
    </row>
    <row r="619" spans="1:5" x14ac:dyDescent="0.25">
      <c r="A619" s="542"/>
      <c r="B619" s="543"/>
      <c r="C619" s="544"/>
      <c r="D619" s="545"/>
      <c r="E619" s="546"/>
    </row>
    <row r="620" spans="1:5" x14ac:dyDescent="0.25">
      <c r="A620" s="542"/>
      <c r="B620" s="543"/>
      <c r="C620" s="544"/>
      <c r="D620" s="545"/>
      <c r="E620" s="546"/>
    </row>
    <row r="621" spans="1:5" x14ac:dyDescent="0.25">
      <c r="A621" s="542"/>
      <c r="B621" s="543"/>
      <c r="C621" s="544"/>
      <c r="D621" s="545"/>
      <c r="E621" s="546"/>
    </row>
    <row r="622" spans="1:5" x14ac:dyDescent="0.25">
      <c r="A622" s="542"/>
      <c r="B622" s="543"/>
      <c r="C622" s="544"/>
      <c r="D622" s="545"/>
      <c r="E622" s="546"/>
    </row>
    <row r="623" spans="1:5" x14ac:dyDescent="0.25">
      <c r="A623" s="542"/>
      <c r="B623" s="543"/>
      <c r="C623" s="544"/>
      <c r="D623" s="545"/>
      <c r="E623" s="546"/>
    </row>
    <row r="624" spans="1:5" x14ac:dyDescent="0.25">
      <c r="A624" s="542"/>
      <c r="B624" s="543"/>
      <c r="C624" s="544"/>
      <c r="D624" s="545"/>
      <c r="E624" s="546"/>
    </row>
    <row r="625" spans="1:5" x14ac:dyDescent="0.25">
      <c r="A625" s="542"/>
      <c r="B625" s="543"/>
      <c r="C625" s="544"/>
      <c r="D625" s="545"/>
      <c r="E625" s="546"/>
    </row>
    <row r="626" spans="1:5" x14ac:dyDescent="0.25">
      <c r="A626" s="542"/>
      <c r="B626" s="543"/>
      <c r="C626" s="544"/>
      <c r="D626" s="545"/>
      <c r="E626" s="546"/>
    </row>
    <row r="627" spans="1:5" x14ac:dyDescent="0.25">
      <c r="A627" s="542"/>
      <c r="B627" s="543"/>
      <c r="C627" s="544"/>
      <c r="D627" s="545"/>
      <c r="E627" s="546"/>
    </row>
    <row r="628" spans="1:5" x14ac:dyDescent="0.25">
      <c r="A628" s="542"/>
      <c r="B628" s="543"/>
      <c r="C628" s="544"/>
      <c r="D628" s="545"/>
      <c r="E628" s="546"/>
    </row>
    <row r="629" spans="1:5" x14ac:dyDescent="0.25">
      <c r="A629" s="542"/>
      <c r="B629" s="543"/>
      <c r="C629" s="544"/>
      <c r="D629" s="545"/>
      <c r="E629" s="546"/>
    </row>
    <row r="630" spans="1:5" x14ac:dyDescent="0.25">
      <c r="A630" s="542"/>
      <c r="B630" s="543"/>
      <c r="C630" s="544"/>
      <c r="D630" s="545"/>
      <c r="E630" s="546"/>
    </row>
    <row r="631" spans="1:5" x14ac:dyDescent="0.25">
      <c r="A631" s="542"/>
      <c r="B631" s="543"/>
      <c r="C631" s="544"/>
      <c r="D631" s="545"/>
      <c r="E631" s="546"/>
    </row>
    <row r="632" spans="1:5" x14ac:dyDescent="0.25">
      <c r="A632" s="542"/>
      <c r="B632" s="543"/>
      <c r="C632" s="544"/>
      <c r="D632" s="545"/>
      <c r="E632" s="546"/>
    </row>
    <row r="633" spans="1:5" x14ac:dyDescent="0.25">
      <c r="A633" s="542"/>
      <c r="B633" s="543"/>
      <c r="C633" s="544"/>
      <c r="D633" s="545"/>
      <c r="E633" s="546"/>
    </row>
    <row r="634" spans="1:5" x14ac:dyDescent="0.25">
      <c r="A634" s="542"/>
      <c r="B634" s="543"/>
      <c r="C634" s="544"/>
      <c r="D634" s="545"/>
      <c r="E634" s="546"/>
    </row>
    <row r="635" spans="1:5" x14ac:dyDescent="0.25">
      <c r="A635" s="542"/>
      <c r="B635" s="543"/>
      <c r="C635" s="544"/>
      <c r="D635" s="545"/>
      <c r="E635" s="546"/>
    </row>
    <row r="636" spans="1:5" x14ac:dyDescent="0.25">
      <c r="A636" s="542"/>
      <c r="B636" s="543"/>
      <c r="C636" s="544"/>
      <c r="D636" s="545"/>
      <c r="E636" s="546"/>
    </row>
    <row r="637" spans="1:5" x14ac:dyDescent="0.25">
      <c r="A637" s="542"/>
      <c r="B637" s="543"/>
      <c r="C637" s="544"/>
      <c r="D637" s="545"/>
      <c r="E637" s="546"/>
    </row>
    <row r="638" spans="1:5" x14ac:dyDescent="0.25">
      <c r="A638" s="542"/>
      <c r="B638" s="543"/>
      <c r="C638" s="544"/>
      <c r="D638" s="545"/>
      <c r="E638" s="546"/>
    </row>
    <row r="639" spans="1:5" x14ac:dyDescent="0.25">
      <c r="A639" s="542"/>
      <c r="B639" s="543"/>
      <c r="C639" s="544"/>
      <c r="D639" s="545"/>
      <c r="E639" s="546"/>
    </row>
    <row r="640" spans="1:5" x14ac:dyDescent="0.25">
      <c r="A640" s="542"/>
      <c r="B640" s="543"/>
      <c r="C640" s="544"/>
      <c r="D640" s="545"/>
      <c r="E640" s="546"/>
    </row>
    <row r="641" spans="1:5" x14ac:dyDescent="0.25">
      <c r="A641" s="542"/>
      <c r="B641" s="543"/>
      <c r="C641" s="544"/>
      <c r="D641" s="545"/>
      <c r="E641" s="546"/>
    </row>
    <row r="642" spans="1:5" x14ac:dyDescent="0.25">
      <c r="A642" s="542"/>
      <c r="B642" s="543"/>
      <c r="C642" s="544"/>
      <c r="D642" s="545"/>
      <c r="E642" s="546"/>
    </row>
    <row r="643" spans="1:5" x14ac:dyDescent="0.25">
      <c r="A643" s="542"/>
      <c r="B643" s="543"/>
      <c r="C643" s="544"/>
      <c r="D643" s="545"/>
      <c r="E643" s="546"/>
    </row>
    <row r="644" spans="1:5" x14ac:dyDescent="0.25">
      <c r="A644" s="542"/>
      <c r="B644" s="543"/>
      <c r="C644" s="544"/>
      <c r="D644" s="545"/>
      <c r="E644" s="546"/>
    </row>
    <row r="645" spans="1:5" x14ac:dyDescent="0.25">
      <c r="A645" s="542"/>
      <c r="B645" s="543"/>
      <c r="C645" s="544"/>
      <c r="D645" s="545"/>
      <c r="E645" s="546"/>
    </row>
    <row r="646" spans="1:5" x14ac:dyDescent="0.25">
      <c r="A646" s="542"/>
      <c r="B646" s="543"/>
      <c r="C646" s="544"/>
      <c r="D646" s="545"/>
      <c r="E646" s="546"/>
    </row>
    <row r="647" spans="1:5" x14ac:dyDescent="0.25">
      <c r="A647" s="542"/>
      <c r="B647" s="543"/>
      <c r="C647" s="544"/>
      <c r="D647" s="545"/>
      <c r="E647" s="546"/>
    </row>
    <row r="648" spans="1:5" x14ac:dyDescent="0.25">
      <c r="A648" s="542"/>
      <c r="B648" s="543"/>
      <c r="C648" s="544"/>
      <c r="D648" s="545"/>
      <c r="E648" s="546"/>
    </row>
    <row r="649" spans="1:5" x14ac:dyDescent="0.25">
      <c r="A649" s="542"/>
      <c r="B649" s="543"/>
      <c r="C649" s="544"/>
      <c r="D649" s="545"/>
      <c r="E649" s="546"/>
    </row>
    <row r="650" spans="1:5" x14ac:dyDescent="0.25">
      <c r="A650" s="542"/>
      <c r="B650" s="543"/>
      <c r="C650" s="544"/>
      <c r="D650" s="545"/>
      <c r="E650" s="546"/>
    </row>
    <row r="651" spans="1:5" x14ac:dyDescent="0.25">
      <c r="A651" s="542"/>
      <c r="B651" s="543"/>
      <c r="C651" s="544"/>
      <c r="D651" s="545"/>
      <c r="E651" s="546"/>
    </row>
    <row r="652" spans="1:5" x14ac:dyDescent="0.25">
      <c r="A652" s="542"/>
      <c r="B652" s="543"/>
      <c r="C652" s="544"/>
      <c r="D652" s="545"/>
      <c r="E652" s="546"/>
    </row>
    <row r="653" spans="1:5" x14ac:dyDescent="0.25">
      <c r="A653" s="542"/>
      <c r="B653" s="543"/>
      <c r="C653" s="544"/>
      <c r="D653" s="545"/>
      <c r="E653" s="546"/>
    </row>
    <row r="654" spans="1:5" x14ac:dyDescent="0.25">
      <c r="A654" s="542"/>
      <c r="B654" s="543"/>
      <c r="C654" s="544"/>
      <c r="D654" s="545"/>
      <c r="E654" s="546"/>
    </row>
    <row r="655" spans="1:5" x14ac:dyDescent="0.25">
      <c r="A655" s="542"/>
      <c r="B655" s="543"/>
      <c r="C655" s="544"/>
      <c r="D655" s="545"/>
      <c r="E655" s="546"/>
    </row>
    <row r="656" spans="1:5" x14ac:dyDescent="0.25">
      <c r="A656" s="542"/>
      <c r="B656" s="543"/>
      <c r="C656" s="544"/>
      <c r="D656" s="545"/>
      <c r="E656" s="546"/>
    </row>
    <row r="657" spans="1:5" x14ac:dyDescent="0.25">
      <c r="A657" s="542"/>
      <c r="B657" s="543"/>
      <c r="C657" s="544"/>
      <c r="D657" s="545"/>
      <c r="E657" s="546"/>
    </row>
    <row r="658" spans="1:5" x14ac:dyDescent="0.25">
      <c r="A658" s="542"/>
      <c r="B658" s="543"/>
      <c r="C658" s="544"/>
      <c r="D658" s="545"/>
      <c r="E658" s="546"/>
    </row>
    <row r="659" spans="1:5" x14ac:dyDescent="0.25">
      <c r="A659" s="542"/>
      <c r="B659" s="543"/>
      <c r="C659" s="544"/>
      <c r="D659" s="545"/>
      <c r="E659" s="546"/>
    </row>
    <row r="660" spans="1:5" x14ac:dyDescent="0.25">
      <c r="A660" s="542"/>
      <c r="B660" s="543"/>
      <c r="C660" s="544"/>
      <c r="D660" s="545"/>
      <c r="E660" s="546"/>
    </row>
    <row r="661" spans="1:5" x14ac:dyDescent="0.25">
      <c r="A661" s="542"/>
      <c r="B661" s="543"/>
      <c r="C661" s="544"/>
      <c r="D661" s="545"/>
      <c r="E661" s="546"/>
    </row>
    <row r="662" spans="1:5" x14ac:dyDescent="0.25">
      <c r="A662" s="542"/>
      <c r="B662" s="543"/>
      <c r="C662" s="544"/>
      <c r="D662" s="545"/>
      <c r="E662" s="546"/>
    </row>
    <row r="663" spans="1:5" x14ac:dyDescent="0.25">
      <c r="A663" s="542"/>
      <c r="B663" s="543"/>
      <c r="C663" s="544"/>
      <c r="D663" s="545"/>
      <c r="E663" s="546"/>
    </row>
    <row r="664" spans="1:5" x14ac:dyDescent="0.25">
      <c r="A664" s="542"/>
      <c r="B664" s="543"/>
      <c r="C664" s="544"/>
      <c r="D664" s="545"/>
      <c r="E664" s="546"/>
    </row>
    <row r="665" spans="1:5" x14ac:dyDescent="0.25">
      <c r="A665" s="542"/>
      <c r="B665" s="543"/>
      <c r="C665" s="544"/>
      <c r="D665" s="545"/>
      <c r="E665" s="546"/>
    </row>
    <row r="666" spans="1:5" x14ac:dyDescent="0.25">
      <c r="A666" s="542"/>
      <c r="B666" s="543"/>
      <c r="C666" s="544"/>
      <c r="D666" s="545"/>
      <c r="E666" s="546"/>
    </row>
    <row r="667" spans="1:5" x14ac:dyDescent="0.25">
      <c r="A667" s="542"/>
      <c r="B667" s="543"/>
      <c r="C667" s="544"/>
      <c r="D667" s="545"/>
      <c r="E667" s="546"/>
    </row>
    <row r="668" spans="1:5" x14ac:dyDescent="0.25">
      <c r="A668" s="542"/>
      <c r="B668" s="543"/>
      <c r="C668" s="544"/>
      <c r="D668" s="545"/>
      <c r="E668" s="546"/>
    </row>
    <row r="669" spans="1:5" x14ac:dyDescent="0.25">
      <c r="A669" s="542"/>
      <c r="B669" s="543"/>
      <c r="C669" s="544"/>
      <c r="D669" s="545"/>
      <c r="E669" s="546"/>
    </row>
    <row r="670" spans="1:5" x14ac:dyDescent="0.25">
      <c r="A670" s="542"/>
      <c r="B670" s="543"/>
      <c r="C670" s="544"/>
      <c r="D670" s="545"/>
      <c r="E670" s="546"/>
    </row>
    <row r="671" spans="1:5" x14ac:dyDescent="0.25">
      <c r="A671" s="542"/>
      <c r="B671" s="543"/>
      <c r="C671" s="544"/>
      <c r="D671" s="545"/>
      <c r="E671" s="546"/>
    </row>
    <row r="672" spans="1:5" x14ac:dyDescent="0.25">
      <c r="A672" s="542"/>
      <c r="B672" s="543"/>
      <c r="C672" s="544"/>
      <c r="D672" s="545"/>
      <c r="E672" s="546"/>
    </row>
    <row r="673" spans="1:5" x14ac:dyDescent="0.25">
      <c r="A673" s="542"/>
      <c r="B673" s="543"/>
      <c r="C673" s="544"/>
      <c r="D673" s="545"/>
      <c r="E673" s="546"/>
    </row>
    <row r="674" spans="1:5" x14ac:dyDescent="0.25">
      <c r="A674" s="542"/>
      <c r="B674" s="543"/>
      <c r="C674" s="544"/>
      <c r="D674" s="545"/>
      <c r="E674" s="546"/>
    </row>
    <row r="675" spans="1:5" x14ac:dyDescent="0.25">
      <c r="A675" s="542"/>
      <c r="B675" s="543"/>
      <c r="C675" s="544"/>
      <c r="D675" s="545"/>
      <c r="E675" s="546"/>
    </row>
    <row r="676" spans="1:5" x14ac:dyDescent="0.25">
      <c r="A676" s="542"/>
      <c r="B676" s="543"/>
      <c r="C676" s="544"/>
      <c r="D676" s="545"/>
      <c r="E676" s="546"/>
    </row>
    <row r="677" spans="1:5" x14ac:dyDescent="0.25">
      <c r="A677" s="542"/>
      <c r="B677" s="543"/>
      <c r="C677" s="544"/>
      <c r="D677" s="545"/>
      <c r="E677" s="546"/>
    </row>
    <row r="678" spans="1:5" x14ac:dyDescent="0.25">
      <c r="A678" s="542"/>
      <c r="B678" s="543"/>
      <c r="C678" s="544"/>
      <c r="D678" s="545"/>
      <c r="E678" s="546"/>
    </row>
    <row r="679" spans="1:5" x14ac:dyDescent="0.25">
      <c r="A679" s="542"/>
      <c r="B679" s="543"/>
      <c r="C679" s="544"/>
      <c r="D679" s="545"/>
      <c r="E679" s="546"/>
    </row>
    <row r="680" spans="1:5" x14ac:dyDescent="0.25">
      <c r="A680" s="542"/>
      <c r="B680" s="543"/>
      <c r="C680" s="544"/>
      <c r="D680" s="545"/>
      <c r="E680" s="546"/>
    </row>
    <row r="681" spans="1:5" x14ac:dyDescent="0.25">
      <c r="A681" s="542"/>
      <c r="B681" s="543"/>
      <c r="C681" s="544"/>
      <c r="D681" s="545"/>
      <c r="E681" s="546"/>
    </row>
    <row r="682" spans="1:5" x14ac:dyDescent="0.25">
      <c r="A682" s="542"/>
      <c r="B682" s="543"/>
      <c r="C682" s="544"/>
      <c r="D682" s="545"/>
      <c r="E682" s="546"/>
    </row>
    <row r="683" spans="1:5" x14ac:dyDescent="0.25">
      <c r="A683" s="542"/>
      <c r="B683" s="543"/>
      <c r="C683" s="544"/>
      <c r="D683" s="545"/>
      <c r="E683" s="546"/>
    </row>
    <row r="684" spans="1:5" x14ac:dyDescent="0.25">
      <c r="A684" s="542"/>
      <c r="B684" s="543"/>
      <c r="C684" s="544"/>
      <c r="D684" s="545"/>
      <c r="E684" s="546"/>
    </row>
    <row r="685" spans="1:5" x14ac:dyDescent="0.25">
      <c r="A685" s="542"/>
      <c r="B685" s="543"/>
      <c r="C685" s="544"/>
      <c r="D685" s="545"/>
      <c r="E685" s="546"/>
    </row>
    <row r="686" spans="1:5" x14ac:dyDescent="0.25">
      <c r="A686" s="542"/>
      <c r="B686" s="543"/>
      <c r="C686" s="544"/>
      <c r="D686" s="545"/>
      <c r="E686" s="546"/>
    </row>
    <row r="687" spans="1:5" x14ac:dyDescent="0.25">
      <c r="A687" s="542"/>
      <c r="B687" s="543"/>
      <c r="C687" s="544"/>
      <c r="D687" s="545"/>
      <c r="E687" s="546"/>
    </row>
    <row r="688" spans="1:5" x14ac:dyDescent="0.25">
      <c r="A688" s="542"/>
      <c r="B688" s="543"/>
      <c r="C688" s="544"/>
      <c r="D688" s="545"/>
      <c r="E688" s="546"/>
    </row>
    <row r="689" spans="1:5" x14ac:dyDescent="0.25">
      <c r="A689" s="542"/>
      <c r="B689" s="543"/>
      <c r="C689" s="544"/>
      <c r="D689" s="545"/>
      <c r="E689" s="546"/>
    </row>
    <row r="690" spans="1:5" x14ac:dyDescent="0.25">
      <c r="A690" s="542"/>
      <c r="B690" s="543"/>
      <c r="C690" s="544"/>
      <c r="D690" s="545"/>
      <c r="E690" s="546"/>
    </row>
    <row r="691" spans="1:5" x14ac:dyDescent="0.25">
      <c r="A691" s="542"/>
      <c r="B691" s="543"/>
      <c r="C691" s="544"/>
      <c r="D691" s="545"/>
      <c r="E691" s="546"/>
    </row>
    <row r="692" spans="1:5" x14ac:dyDescent="0.25">
      <c r="A692" s="542"/>
      <c r="B692" s="543"/>
      <c r="C692" s="544"/>
      <c r="D692" s="545"/>
      <c r="E692" s="546"/>
    </row>
    <row r="693" spans="1:5" x14ac:dyDescent="0.25">
      <c r="A693" s="542"/>
      <c r="B693" s="543"/>
      <c r="C693" s="544"/>
      <c r="D693" s="545"/>
      <c r="E693" s="546"/>
    </row>
    <row r="694" spans="1:5" x14ac:dyDescent="0.25">
      <c r="A694" s="542"/>
      <c r="B694" s="543"/>
      <c r="C694" s="544"/>
      <c r="D694" s="545"/>
      <c r="E694" s="546"/>
    </row>
    <row r="695" spans="1:5" x14ac:dyDescent="0.25">
      <c r="A695" s="542"/>
      <c r="B695" s="543"/>
      <c r="C695" s="544"/>
      <c r="D695" s="545"/>
      <c r="E695" s="546"/>
    </row>
    <row r="696" spans="1:5" x14ac:dyDescent="0.25">
      <c r="A696" s="542"/>
      <c r="B696" s="543"/>
      <c r="C696" s="544"/>
      <c r="D696" s="545"/>
      <c r="E696" s="546"/>
    </row>
    <row r="697" spans="1:5" x14ac:dyDescent="0.25">
      <c r="A697" s="542"/>
      <c r="B697" s="543"/>
      <c r="C697" s="544"/>
      <c r="D697" s="545"/>
      <c r="E697" s="546"/>
    </row>
    <row r="698" spans="1:5" x14ac:dyDescent="0.25">
      <c r="A698" s="542"/>
      <c r="B698" s="543"/>
      <c r="C698" s="544"/>
      <c r="D698" s="545"/>
      <c r="E698" s="546"/>
    </row>
    <row r="699" spans="1:5" x14ac:dyDescent="0.25">
      <c r="A699" s="542"/>
      <c r="B699" s="543"/>
      <c r="C699" s="544"/>
      <c r="D699" s="545"/>
      <c r="E699" s="546"/>
    </row>
    <row r="700" spans="1:5" x14ac:dyDescent="0.25">
      <c r="A700" s="542"/>
      <c r="B700" s="543"/>
      <c r="C700" s="544"/>
      <c r="D700" s="545"/>
      <c r="E700" s="546"/>
    </row>
    <row r="701" spans="1:5" x14ac:dyDescent="0.25">
      <c r="A701" s="542"/>
      <c r="B701" s="543"/>
      <c r="C701" s="544"/>
      <c r="D701" s="545"/>
      <c r="E701" s="546"/>
    </row>
    <row r="702" spans="1:5" x14ac:dyDescent="0.25">
      <c r="A702" s="542"/>
      <c r="B702" s="543"/>
      <c r="C702" s="544"/>
      <c r="D702" s="545"/>
      <c r="E702" s="546"/>
    </row>
    <row r="703" spans="1:5" x14ac:dyDescent="0.25">
      <c r="A703" s="542"/>
      <c r="B703" s="543"/>
      <c r="C703" s="544"/>
      <c r="D703" s="545"/>
      <c r="E703" s="546"/>
    </row>
    <row r="704" spans="1:5" x14ac:dyDescent="0.25">
      <c r="A704" s="542"/>
      <c r="B704" s="543"/>
      <c r="C704" s="544"/>
      <c r="D704" s="545"/>
      <c r="E704" s="546"/>
    </row>
    <row r="705" spans="1:5" x14ac:dyDescent="0.25">
      <c r="A705" s="542"/>
      <c r="B705" s="543"/>
      <c r="C705" s="544"/>
      <c r="D705" s="545"/>
      <c r="E705" s="546"/>
    </row>
    <row r="706" spans="1:5" x14ac:dyDescent="0.25">
      <c r="A706" s="542"/>
      <c r="B706" s="543"/>
      <c r="C706" s="544"/>
      <c r="D706" s="545"/>
      <c r="E706" s="546"/>
    </row>
    <row r="707" spans="1:5" x14ac:dyDescent="0.25">
      <c r="A707" s="542"/>
      <c r="B707" s="543"/>
      <c r="C707" s="544"/>
      <c r="D707" s="545"/>
      <c r="E707" s="546"/>
    </row>
    <row r="708" spans="1:5" x14ac:dyDescent="0.25">
      <c r="A708" s="542"/>
      <c r="B708" s="543"/>
      <c r="C708" s="544"/>
      <c r="D708" s="545"/>
      <c r="E708" s="546"/>
    </row>
    <row r="709" spans="1:5" x14ac:dyDescent="0.25">
      <c r="A709" s="542"/>
      <c r="B709" s="543"/>
      <c r="C709" s="544"/>
      <c r="D709" s="545"/>
      <c r="E709" s="546"/>
    </row>
    <row r="710" spans="1:5" x14ac:dyDescent="0.25">
      <c r="A710" s="542"/>
      <c r="B710" s="543"/>
      <c r="C710" s="544"/>
      <c r="D710" s="545"/>
      <c r="E710" s="546"/>
    </row>
    <row r="711" spans="1:5" x14ac:dyDescent="0.25">
      <c r="A711" s="542"/>
      <c r="B711" s="543"/>
      <c r="C711" s="544"/>
      <c r="D711" s="545"/>
      <c r="E711" s="546"/>
    </row>
    <row r="712" spans="1:5" x14ac:dyDescent="0.25">
      <c r="A712" s="542"/>
      <c r="B712" s="543"/>
      <c r="C712" s="544"/>
      <c r="D712" s="545"/>
      <c r="E712" s="546"/>
    </row>
    <row r="713" spans="1:5" x14ac:dyDescent="0.25">
      <c r="A713" s="542"/>
      <c r="B713" s="543"/>
      <c r="C713" s="544"/>
      <c r="D713" s="545"/>
      <c r="E713" s="546"/>
    </row>
    <row r="714" spans="1:5" x14ac:dyDescent="0.25">
      <c r="A714" s="542"/>
      <c r="B714" s="543"/>
      <c r="C714" s="544"/>
      <c r="D714" s="545"/>
      <c r="E714" s="546"/>
    </row>
    <row r="715" spans="1:5" x14ac:dyDescent="0.25">
      <c r="A715" s="542"/>
      <c r="B715" s="543"/>
      <c r="C715" s="544"/>
      <c r="D715" s="545"/>
      <c r="E715" s="546"/>
    </row>
    <row r="716" spans="1:5" x14ac:dyDescent="0.25">
      <c r="A716" s="542"/>
      <c r="B716" s="543"/>
      <c r="C716" s="544"/>
      <c r="D716" s="545"/>
      <c r="E716" s="546"/>
    </row>
    <row r="717" spans="1:5" x14ac:dyDescent="0.25">
      <c r="A717" s="542"/>
      <c r="B717" s="543"/>
      <c r="C717" s="544"/>
      <c r="D717" s="545"/>
      <c r="E717" s="546"/>
    </row>
    <row r="718" spans="1:5" x14ac:dyDescent="0.25">
      <c r="A718" s="542"/>
      <c r="B718" s="543"/>
      <c r="C718" s="544"/>
      <c r="D718" s="545"/>
      <c r="E718" s="546"/>
    </row>
    <row r="719" spans="1:5" x14ac:dyDescent="0.25">
      <c r="A719" s="542"/>
      <c r="B719" s="543"/>
      <c r="C719" s="544"/>
      <c r="D719" s="545"/>
      <c r="E719" s="546"/>
    </row>
    <row r="720" spans="1:5" x14ac:dyDescent="0.25">
      <c r="A720" s="542"/>
      <c r="B720" s="543"/>
      <c r="C720" s="544"/>
      <c r="D720" s="545"/>
      <c r="E720" s="546"/>
    </row>
    <row r="721" spans="1:5" x14ac:dyDescent="0.25">
      <c r="A721" s="542"/>
      <c r="B721" s="543"/>
      <c r="C721" s="544"/>
      <c r="D721" s="545"/>
      <c r="E721" s="546"/>
    </row>
    <row r="722" spans="1:5" x14ac:dyDescent="0.25">
      <c r="A722" s="542"/>
      <c r="B722" s="543"/>
      <c r="C722" s="544"/>
      <c r="D722" s="545"/>
      <c r="E722" s="546"/>
    </row>
    <row r="723" spans="1:5" x14ac:dyDescent="0.25">
      <c r="A723" s="542"/>
      <c r="B723" s="543"/>
      <c r="C723" s="544"/>
      <c r="D723" s="545"/>
      <c r="E723" s="546"/>
    </row>
    <row r="724" spans="1:5" x14ac:dyDescent="0.25">
      <c r="A724" s="542"/>
      <c r="B724" s="543"/>
      <c r="C724" s="544"/>
      <c r="D724" s="545"/>
      <c r="E724" s="546"/>
    </row>
    <row r="725" spans="1:5" x14ac:dyDescent="0.25">
      <c r="A725" s="542"/>
      <c r="B725" s="543"/>
      <c r="C725" s="544"/>
      <c r="D725" s="545"/>
      <c r="E725" s="546"/>
    </row>
    <row r="726" spans="1:5" x14ac:dyDescent="0.25">
      <c r="A726" s="542"/>
      <c r="B726" s="543"/>
      <c r="C726" s="544"/>
      <c r="D726" s="545"/>
      <c r="E726" s="546"/>
    </row>
    <row r="727" spans="1:5" x14ac:dyDescent="0.25">
      <c r="A727" s="542"/>
      <c r="B727" s="543"/>
      <c r="C727" s="544"/>
      <c r="D727" s="545"/>
      <c r="E727" s="546"/>
    </row>
    <row r="728" spans="1:5" x14ac:dyDescent="0.25">
      <c r="A728" s="542"/>
      <c r="B728" s="543"/>
      <c r="C728" s="544"/>
      <c r="D728" s="545"/>
      <c r="E728" s="546"/>
    </row>
    <row r="729" spans="1:5" x14ac:dyDescent="0.25">
      <c r="A729" s="542"/>
      <c r="B729" s="543"/>
      <c r="C729" s="544"/>
      <c r="D729" s="545"/>
      <c r="E729" s="546"/>
    </row>
    <row r="730" spans="1:5" x14ac:dyDescent="0.25">
      <c r="A730" s="542"/>
      <c r="B730" s="543"/>
      <c r="C730" s="544"/>
      <c r="D730" s="545"/>
      <c r="E730" s="546"/>
    </row>
    <row r="731" spans="1:5" x14ac:dyDescent="0.25">
      <c r="A731" s="542"/>
      <c r="B731" s="543"/>
      <c r="C731" s="544"/>
      <c r="D731" s="545"/>
      <c r="E731" s="546"/>
    </row>
    <row r="732" spans="1:5" x14ac:dyDescent="0.25">
      <c r="A732" s="542"/>
      <c r="B732" s="543"/>
      <c r="C732" s="544"/>
      <c r="D732" s="545"/>
      <c r="E732" s="546"/>
    </row>
    <row r="733" spans="1:5" x14ac:dyDescent="0.25">
      <c r="A733" s="542"/>
      <c r="B733" s="543"/>
      <c r="C733" s="544"/>
      <c r="D733" s="545"/>
      <c r="E733" s="546"/>
    </row>
    <row r="734" spans="1:5" x14ac:dyDescent="0.25">
      <c r="A734" s="542"/>
      <c r="B734" s="543"/>
      <c r="C734" s="544"/>
      <c r="D734" s="545"/>
      <c r="E734" s="546"/>
    </row>
    <row r="735" spans="1:5" x14ac:dyDescent="0.25">
      <c r="A735" s="542"/>
      <c r="B735" s="543"/>
      <c r="C735" s="544"/>
      <c r="D735" s="545"/>
      <c r="E735" s="546"/>
    </row>
    <row r="736" spans="1:5" x14ac:dyDescent="0.25">
      <c r="A736" s="542"/>
      <c r="B736" s="543"/>
      <c r="C736" s="544"/>
      <c r="D736" s="545"/>
      <c r="E736" s="546"/>
    </row>
    <row r="737" spans="1:5" x14ac:dyDescent="0.25">
      <c r="A737" s="542"/>
      <c r="B737" s="543"/>
      <c r="C737" s="544"/>
      <c r="D737" s="545"/>
      <c r="E737" s="546"/>
    </row>
    <row r="738" spans="1:5" x14ac:dyDescent="0.25">
      <c r="A738" s="542"/>
      <c r="B738" s="543"/>
      <c r="C738" s="544"/>
      <c r="D738" s="545"/>
      <c r="E738" s="546"/>
    </row>
    <row r="739" spans="1:5" x14ac:dyDescent="0.25">
      <c r="A739" s="542"/>
      <c r="B739" s="543"/>
      <c r="C739" s="544"/>
      <c r="D739" s="545"/>
      <c r="E739" s="546"/>
    </row>
    <row r="740" spans="1:5" x14ac:dyDescent="0.25">
      <c r="A740" s="542"/>
      <c r="B740" s="543"/>
      <c r="C740" s="544"/>
      <c r="D740" s="545"/>
      <c r="E740" s="546"/>
    </row>
    <row r="741" spans="1:5" x14ac:dyDescent="0.25">
      <c r="A741" s="542"/>
      <c r="B741" s="543"/>
      <c r="C741" s="544"/>
      <c r="D741" s="545"/>
      <c r="E741" s="546"/>
    </row>
    <row r="742" spans="1:5" x14ac:dyDescent="0.25">
      <c r="A742" s="542"/>
      <c r="B742" s="543"/>
      <c r="C742" s="544"/>
      <c r="D742" s="545"/>
      <c r="E742" s="546"/>
    </row>
    <row r="743" spans="1:5" x14ac:dyDescent="0.25">
      <c r="A743" s="542"/>
      <c r="B743" s="543"/>
      <c r="C743" s="544"/>
      <c r="D743" s="545"/>
      <c r="E743" s="546"/>
    </row>
    <row r="744" spans="1:5" x14ac:dyDescent="0.25">
      <c r="A744" s="542"/>
      <c r="B744" s="543"/>
      <c r="C744" s="544"/>
      <c r="D744" s="545"/>
      <c r="E744" s="546"/>
    </row>
    <row r="745" spans="1:5" x14ac:dyDescent="0.25">
      <c r="A745" s="542"/>
      <c r="B745" s="543"/>
      <c r="C745" s="544"/>
      <c r="D745" s="545"/>
      <c r="E745" s="546"/>
    </row>
    <row r="746" spans="1:5" x14ac:dyDescent="0.25">
      <c r="A746" s="542"/>
      <c r="B746" s="543"/>
      <c r="C746" s="544"/>
      <c r="D746" s="545"/>
      <c r="E746" s="546"/>
    </row>
    <row r="747" spans="1:5" x14ac:dyDescent="0.25">
      <c r="A747" s="542"/>
      <c r="B747" s="543"/>
      <c r="C747" s="544"/>
      <c r="D747" s="545"/>
      <c r="E747" s="546"/>
    </row>
    <row r="748" spans="1:5" x14ac:dyDescent="0.25">
      <c r="A748" s="542"/>
      <c r="B748" s="543"/>
      <c r="C748" s="544"/>
      <c r="D748" s="545"/>
      <c r="E748" s="546"/>
    </row>
    <row r="749" spans="1:5" x14ac:dyDescent="0.25">
      <c r="A749" s="542"/>
      <c r="B749" s="543"/>
      <c r="C749" s="544"/>
      <c r="D749" s="545"/>
      <c r="E749" s="546"/>
    </row>
    <row r="750" spans="1:5" x14ac:dyDescent="0.25">
      <c r="A750" s="542"/>
      <c r="B750" s="543"/>
      <c r="C750" s="544"/>
      <c r="D750" s="545"/>
      <c r="E750" s="546"/>
    </row>
    <row r="751" spans="1:5" x14ac:dyDescent="0.25">
      <c r="A751" s="542"/>
      <c r="B751" s="543"/>
      <c r="C751" s="544"/>
      <c r="D751" s="545"/>
      <c r="E751" s="546"/>
    </row>
    <row r="752" spans="1:5" x14ac:dyDescent="0.25">
      <c r="A752" s="542"/>
      <c r="B752" s="543"/>
      <c r="C752" s="544"/>
      <c r="D752" s="545"/>
      <c r="E752" s="546"/>
    </row>
    <row r="753" spans="1:5" x14ac:dyDescent="0.25">
      <c r="A753" s="542"/>
      <c r="B753" s="543"/>
      <c r="C753" s="544"/>
      <c r="D753" s="545"/>
      <c r="E753" s="546"/>
    </row>
    <row r="754" spans="1:5" x14ac:dyDescent="0.25">
      <c r="A754" s="542"/>
      <c r="B754" s="543"/>
      <c r="C754" s="544"/>
      <c r="D754" s="545"/>
      <c r="E754" s="546"/>
    </row>
    <row r="755" spans="1:5" x14ac:dyDescent="0.25">
      <c r="A755" s="542"/>
      <c r="B755" s="543"/>
      <c r="C755" s="544"/>
      <c r="D755" s="545"/>
      <c r="E755" s="546"/>
    </row>
    <row r="756" spans="1:5" x14ac:dyDescent="0.25">
      <c r="A756" s="542"/>
      <c r="B756" s="543"/>
      <c r="C756" s="544"/>
      <c r="D756" s="545"/>
      <c r="E756" s="546"/>
    </row>
    <row r="757" spans="1:5" x14ac:dyDescent="0.25">
      <c r="A757" s="542"/>
      <c r="B757" s="543"/>
      <c r="C757" s="544"/>
      <c r="D757" s="545"/>
      <c r="E757" s="546"/>
    </row>
    <row r="758" spans="1:5" x14ac:dyDescent="0.25">
      <c r="A758" s="542"/>
      <c r="B758" s="543"/>
      <c r="C758" s="544"/>
      <c r="D758" s="545"/>
      <c r="E758" s="546"/>
    </row>
    <row r="759" spans="1:5" x14ac:dyDescent="0.25">
      <c r="A759" s="542"/>
      <c r="B759" s="543"/>
      <c r="C759" s="544"/>
      <c r="D759" s="545"/>
      <c r="E759" s="546"/>
    </row>
    <row r="760" spans="1:5" x14ac:dyDescent="0.25">
      <c r="A760" s="542"/>
      <c r="B760" s="543"/>
      <c r="C760" s="544"/>
      <c r="D760" s="545"/>
      <c r="E760" s="546"/>
    </row>
    <row r="761" spans="1:5" x14ac:dyDescent="0.25">
      <c r="A761" s="542"/>
      <c r="B761" s="543"/>
      <c r="C761" s="544"/>
      <c r="D761" s="545"/>
      <c r="E761" s="546"/>
    </row>
    <row r="762" spans="1:5" x14ac:dyDescent="0.25">
      <c r="A762" s="542"/>
      <c r="B762" s="543"/>
      <c r="C762" s="544"/>
      <c r="D762" s="545"/>
      <c r="E762" s="546"/>
    </row>
    <row r="763" spans="1:5" x14ac:dyDescent="0.25">
      <c r="A763" s="542"/>
      <c r="B763" s="543"/>
      <c r="C763" s="544"/>
      <c r="D763" s="545"/>
      <c r="E763" s="546"/>
    </row>
    <row r="764" spans="1:5" x14ac:dyDescent="0.25">
      <c r="A764" s="542"/>
      <c r="B764" s="543"/>
      <c r="C764" s="544"/>
      <c r="D764" s="545"/>
      <c r="E764" s="546"/>
    </row>
    <row r="765" spans="1:5" x14ac:dyDescent="0.25">
      <c r="A765" s="542"/>
      <c r="B765" s="543"/>
      <c r="C765" s="544"/>
      <c r="D765" s="545"/>
      <c r="E765" s="546"/>
    </row>
    <row r="766" spans="1:5" x14ac:dyDescent="0.25">
      <c r="A766" s="542"/>
      <c r="B766" s="543"/>
      <c r="C766" s="544"/>
      <c r="D766" s="545"/>
      <c r="E766" s="546"/>
    </row>
    <row r="767" spans="1:5" x14ac:dyDescent="0.25">
      <c r="A767" s="542"/>
      <c r="B767" s="543"/>
      <c r="C767" s="544"/>
      <c r="D767" s="545"/>
      <c r="E767" s="546"/>
    </row>
    <row r="768" spans="1:5" x14ac:dyDescent="0.25">
      <c r="A768" s="542"/>
      <c r="B768" s="543"/>
      <c r="C768" s="544"/>
      <c r="D768" s="545"/>
      <c r="E768" s="546"/>
    </row>
    <row r="769" spans="1:5" x14ac:dyDescent="0.25">
      <c r="A769" s="542"/>
      <c r="B769" s="543"/>
      <c r="C769" s="544"/>
      <c r="D769" s="545"/>
      <c r="E769" s="546"/>
    </row>
    <row r="770" spans="1:5" x14ac:dyDescent="0.25">
      <c r="A770" s="542"/>
      <c r="B770" s="543"/>
      <c r="C770" s="544"/>
      <c r="D770" s="545"/>
      <c r="E770" s="546"/>
    </row>
    <row r="771" spans="1:5" x14ac:dyDescent="0.25">
      <c r="A771" s="542"/>
      <c r="B771" s="543"/>
      <c r="C771" s="544"/>
      <c r="D771" s="545"/>
      <c r="E771" s="546"/>
    </row>
    <row r="772" spans="1:5" x14ac:dyDescent="0.25">
      <c r="A772" s="542"/>
      <c r="B772" s="543"/>
      <c r="C772" s="544"/>
      <c r="D772" s="545"/>
      <c r="E772" s="546"/>
    </row>
    <row r="773" spans="1:5" x14ac:dyDescent="0.25">
      <c r="A773" s="542"/>
      <c r="B773" s="543"/>
      <c r="C773" s="544"/>
      <c r="D773" s="545"/>
      <c r="E773" s="546"/>
    </row>
    <row r="774" spans="1:5" x14ac:dyDescent="0.25">
      <c r="A774" s="542"/>
      <c r="B774" s="543"/>
      <c r="C774" s="544"/>
      <c r="D774" s="545"/>
      <c r="E774" s="546"/>
    </row>
    <row r="775" spans="1:5" x14ac:dyDescent="0.25">
      <c r="A775" s="542"/>
      <c r="B775" s="543"/>
      <c r="C775" s="544"/>
      <c r="D775" s="545"/>
      <c r="E775" s="546"/>
    </row>
    <row r="776" spans="1:5" x14ac:dyDescent="0.25">
      <c r="A776" s="542"/>
      <c r="B776" s="543"/>
      <c r="C776" s="544"/>
      <c r="D776" s="545"/>
      <c r="E776" s="546"/>
    </row>
    <row r="777" spans="1:5" x14ac:dyDescent="0.25">
      <c r="A777" s="542"/>
      <c r="B777" s="543"/>
      <c r="C777" s="544"/>
      <c r="D777" s="545"/>
      <c r="E777" s="546"/>
    </row>
    <row r="778" spans="1:5" x14ac:dyDescent="0.25">
      <c r="A778" s="542"/>
      <c r="B778" s="543"/>
      <c r="C778" s="544"/>
      <c r="D778" s="545"/>
      <c r="E778" s="546"/>
    </row>
    <row r="779" spans="1:5" x14ac:dyDescent="0.25">
      <c r="A779" s="542"/>
      <c r="B779" s="543"/>
      <c r="C779" s="544"/>
      <c r="D779" s="545"/>
      <c r="E779" s="546"/>
    </row>
    <row r="780" spans="1:5" x14ac:dyDescent="0.25">
      <c r="A780" s="542"/>
      <c r="B780" s="543"/>
      <c r="C780" s="544"/>
      <c r="D780" s="545"/>
      <c r="E780" s="546"/>
    </row>
    <row r="781" spans="1:5" x14ac:dyDescent="0.25">
      <c r="A781" s="542"/>
      <c r="B781" s="543"/>
      <c r="C781" s="544"/>
      <c r="D781" s="545"/>
      <c r="E781" s="546"/>
    </row>
    <row r="782" spans="1:5" x14ac:dyDescent="0.25">
      <c r="A782" s="542"/>
      <c r="B782" s="543"/>
      <c r="C782" s="544"/>
      <c r="D782" s="545"/>
      <c r="E782" s="546"/>
    </row>
    <row r="783" spans="1:5" x14ac:dyDescent="0.25">
      <c r="A783" s="542"/>
      <c r="B783" s="543"/>
      <c r="C783" s="544"/>
      <c r="D783" s="545"/>
      <c r="E783" s="546"/>
    </row>
    <row r="784" spans="1:5" x14ac:dyDescent="0.25">
      <c r="A784" s="542"/>
      <c r="B784" s="543"/>
      <c r="C784" s="544"/>
      <c r="D784" s="545"/>
      <c r="E784" s="546"/>
    </row>
    <row r="785" spans="1:5" x14ac:dyDescent="0.25">
      <c r="A785" s="542"/>
      <c r="B785" s="543"/>
      <c r="C785" s="544"/>
      <c r="D785" s="545"/>
      <c r="E785" s="546"/>
    </row>
    <row r="786" spans="1:5" x14ac:dyDescent="0.25">
      <c r="A786" s="542"/>
      <c r="B786" s="543"/>
      <c r="C786" s="544"/>
      <c r="D786" s="545"/>
      <c r="E786" s="546"/>
    </row>
    <row r="787" spans="1:5" x14ac:dyDescent="0.25">
      <c r="A787" s="542"/>
      <c r="B787" s="543"/>
      <c r="C787" s="544"/>
      <c r="D787" s="545"/>
      <c r="E787" s="546"/>
    </row>
    <row r="788" spans="1:5" x14ac:dyDescent="0.25">
      <c r="A788" s="542"/>
      <c r="B788" s="543"/>
      <c r="C788" s="544"/>
      <c r="D788" s="545"/>
      <c r="E788" s="546"/>
    </row>
    <row r="789" spans="1:5" x14ac:dyDescent="0.25">
      <c r="A789" s="542"/>
      <c r="B789" s="543"/>
      <c r="C789" s="544"/>
      <c r="D789" s="545"/>
      <c r="E789" s="546"/>
    </row>
    <row r="790" spans="1:5" x14ac:dyDescent="0.25">
      <c r="A790" s="542"/>
      <c r="B790" s="543"/>
      <c r="C790" s="544"/>
      <c r="D790" s="545"/>
      <c r="E790" s="546"/>
    </row>
    <row r="791" spans="1:5" x14ac:dyDescent="0.25">
      <c r="A791" s="542"/>
      <c r="B791" s="543"/>
      <c r="C791" s="544"/>
      <c r="D791" s="545"/>
      <c r="E791" s="546"/>
    </row>
    <row r="792" spans="1:5" x14ac:dyDescent="0.25">
      <c r="A792" s="542"/>
      <c r="B792" s="543"/>
      <c r="C792" s="544"/>
      <c r="D792" s="545"/>
      <c r="E792" s="546"/>
    </row>
    <row r="793" spans="1:5" x14ac:dyDescent="0.25">
      <c r="A793" s="542"/>
      <c r="B793" s="543"/>
      <c r="C793" s="544"/>
      <c r="D793" s="545"/>
      <c r="E793" s="546"/>
    </row>
    <row r="794" spans="1:5" x14ac:dyDescent="0.25">
      <c r="A794" s="542"/>
      <c r="B794" s="543"/>
      <c r="C794" s="544"/>
      <c r="D794" s="545"/>
      <c r="E794" s="546"/>
    </row>
    <row r="795" spans="1:5" x14ac:dyDescent="0.25">
      <c r="A795" s="542"/>
      <c r="B795" s="543"/>
      <c r="C795" s="544"/>
      <c r="D795" s="545"/>
      <c r="E795" s="546"/>
    </row>
    <row r="796" spans="1:5" x14ac:dyDescent="0.25">
      <c r="A796" s="542"/>
      <c r="B796" s="543"/>
      <c r="C796" s="544"/>
      <c r="D796" s="545"/>
      <c r="E796" s="546"/>
    </row>
    <row r="797" spans="1:5" x14ac:dyDescent="0.25">
      <c r="A797" s="542"/>
      <c r="B797" s="543"/>
      <c r="C797" s="544"/>
      <c r="D797" s="545"/>
      <c r="E797" s="546"/>
    </row>
    <row r="798" spans="1:5" x14ac:dyDescent="0.25">
      <c r="A798" s="542"/>
      <c r="B798" s="543"/>
      <c r="C798" s="544"/>
      <c r="D798" s="545"/>
      <c r="E798" s="546"/>
    </row>
    <row r="799" spans="1:5" x14ac:dyDescent="0.25">
      <c r="A799" s="542"/>
      <c r="B799" s="543"/>
      <c r="C799" s="544"/>
      <c r="D799" s="545"/>
      <c r="E799" s="546"/>
    </row>
    <row r="800" spans="1:5" x14ac:dyDescent="0.25">
      <c r="A800" s="542"/>
      <c r="B800" s="543"/>
      <c r="C800" s="544"/>
      <c r="D800" s="545"/>
      <c r="E800" s="546"/>
    </row>
    <row r="801" spans="1:5" x14ac:dyDescent="0.25">
      <c r="A801" s="542"/>
      <c r="B801" s="543"/>
      <c r="C801" s="544"/>
      <c r="D801" s="545"/>
      <c r="E801" s="546"/>
    </row>
    <row r="802" spans="1:5" x14ac:dyDescent="0.25">
      <c r="A802" s="542"/>
      <c r="B802" s="543"/>
      <c r="C802" s="544"/>
      <c r="D802" s="545"/>
      <c r="E802" s="546"/>
    </row>
    <row r="803" spans="1:5" x14ac:dyDescent="0.25">
      <c r="A803" s="542"/>
      <c r="B803" s="543"/>
      <c r="C803" s="544"/>
      <c r="D803" s="545"/>
      <c r="E803" s="546"/>
    </row>
    <row r="804" spans="1:5" x14ac:dyDescent="0.25">
      <c r="A804" s="542"/>
      <c r="B804" s="543"/>
      <c r="C804" s="544"/>
      <c r="D804" s="545"/>
      <c r="E804" s="546"/>
    </row>
    <row r="805" spans="1:5" x14ac:dyDescent="0.25">
      <c r="A805" s="542"/>
      <c r="B805" s="543"/>
      <c r="C805" s="544"/>
      <c r="D805" s="545"/>
      <c r="E805" s="546"/>
    </row>
    <row r="806" spans="1:5" x14ac:dyDescent="0.25">
      <c r="A806" s="542"/>
      <c r="B806" s="543"/>
      <c r="C806" s="544"/>
      <c r="D806" s="545"/>
      <c r="E806" s="546"/>
    </row>
    <row r="807" spans="1:5" x14ac:dyDescent="0.25">
      <c r="A807" s="542"/>
      <c r="B807" s="543"/>
      <c r="C807" s="544"/>
      <c r="D807" s="545"/>
      <c r="E807" s="546"/>
    </row>
    <row r="808" spans="1:5" x14ac:dyDescent="0.25">
      <c r="A808" s="542"/>
      <c r="B808" s="543"/>
      <c r="C808" s="544"/>
      <c r="D808" s="545"/>
      <c r="E808" s="546"/>
    </row>
    <row r="809" spans="1:5" x14ac:dyDescent="0.25">
      <c r="A809" s="542"/>
      <c r="B809" s="543"/>
      <c r="C809" s="544"/>
      <c r="D809" s="545"/>
      <c r="E809" s="546"/>
    </row>
    <row r="810" spans="1:5" x14ac:dyDescent="0.25">
      <c r="A810" s="542"/>
      <c r="B810" s="543"/>
      <c r="C810" s="544"/>
      <c r="D810" s="545"/>
      <c r="E810" s="546"/>
    </row>
    <row r="811" spans="1:5" x14ac:dyDescent="0.25">
      <c r="A811" s="542"/>
      <c r="B811" s="543"/>
      <c r="C811" s="544"/>
      <c r="D811" s="545"/>
      <c r="E811" s="546"/>
    </row>
    <row r="812" spans="1:5" x14ac:dyDescent="0.25">
      <c r="A812" s="542"/>
      <c r="B812" s="543"/>
      <c r="C812" s="544"/>
      <c r="D812" s="545"/>
      <c r="E812" s="546"/>
    </row>
    <row r="813" spans="1:5" x14ac:dyDescent="0.25">
      <c r="A813" s="542"/>
      <c r="B813" s="543"/>
      <c r="C813" s="544"/>
      <c r="D813" s="545"/>
      <c r="E813" s="546"/>
    </row>
    <row r="814" spans="1:5" x14ac:dyDescent="0.25">
      <c r="A814" s="542"/>
      <c r="B814" s="543"/>
      <c r="C814" s="544"/>
      <c r="D814" s="545"/>
      <c r="E814" s="546"/>
    </row>
    <row r="815" spans="1:5" x14ac:dyDescent="0.25">
      <c r="A815" s="542"/>
      <c r="B815" s="543"/>
      <c r="C815" s="544"/>
      <c r="D815" s="545"/>
      <c r="E815" s="546"/>
    </row>
    <row r="816" spans="1:5" x14ac:dyDescent="0.25">
      <c r="A816" s="542"/>
      <c r="B816" s="543"/>
      <c r="C816" s="544"/>
      <c r="D816" s="545"/>
      <c r="E816" s="546"/>
    </row>
    <row r="817" spans="1:5" x14ac:dyDescent="0.25">
      <c r="A817" s="542"/>
      <c r="B817" s="543"/>
      <c r="C817" s="544"/>
      <c r="D817" s="545"/>
      <c r="E817" s="546"/>
    </row>
    <row r="818" spans="1:5" x14ac:dyDescent="0.25">
      <c r="A818" s="542"/>
      <c r="B818" s="543"/>
      <c r="C818" s="544"/>
      <c r="D818" s="545"/>
      <c r="E818" s="546"/>
    </row>
    <row r="819" spans="1:5" x14ac:dyDescent="0.25">
      <c r="A819" s="542"/>
      <c r="B819" s="543"/>
      <c r="C819" s="544"/>
      <c r="D819" s="545"/>
      <c r="E819" s="546"/>
    </row>
    <row r="820" spans="1:5" x14ac:dyDescent="0.25">
      <c r="A820" s="542"/>
      <c r="B820" s="543"/>
      <c r="C820" s="544"/>
      <c r="D820" s="545"/>
      <c r="E820" s="546"/>
    </row>
    <row r="821" spans="1:5" x14ac:dyDescent="0.25">
      <c r="A821" s="542"/>
      <c r="B821" s="543"/>
      <c r="C821" s="544"/>
      <c r="D821" s="545"/>
      <c r="E821" s="546"/>
    </row>
    <row r="822" spans="1:5" x14ac:dyDescent="0.25">
      <c r="A822" s="542"/>
      <c r="B822" s="543"/>
      <c r="C822" s="544"/>
      <c r="D822" s="545"/>
      <c r="E822" s="546"/>
    </row>
    <row r="823" spans="1:5" x14ac:dyDescent="0.25">
      <c r="A823" s="542"/>
      <c r="B823" s="543"/>
      <c r="C823" s="544"/>
      <c r="D823" s="545"/>
      <c r="E823" s="546"/>
    </row>
    <row r="824" spans="1:5" x14ac:dyDescent="0.25">
      <c r="A824" s="542"/>
      <c r="B824" s="543"/>
      <c r="C824" s="544"/>
      <c r="D824" s="545"/>
      <c r="E824" s="546"/>
    </row>
    <row r="825" spans="1:5" x14ac:dyDescent="0.25">
      <c r="A825" s="542"/>
      <c r="B825" s="543"/>
      <c r="C825" s="544"/>
      <c r="D825" s="545"/>
      <c r="E825" s="546"/>
    </row>
    <row r="826" spans="1:5" x14ac:dyDescent="0.25">
      <c r="A826" s="542"/>
      <c r="B826" s="543"/>
      <c r="C826" s="544"/>
      <c r="D826" s="545"/>
      <c r="E826" s="546"/>
    </row>
    <row r="827" spans="1:5" x14ac:dyDescent="0.25">
      <c r="A827" s="542"/>
      <c r="B827" s="543"/>
      <c r="C827" s="544"/>
      <c r="D827" s="545"/>
      <c r="E827" s="546"/>
    </row>
    <row r="828" spans="1:5" x14ac:dyDescent="0.25">
      <c r="A828" s="542"/>
      <c r="B828" s="543"/>
      <c r="C828" s="544"/>
      <c r="D828" s="545"/>
      <c r="E828" s="546"/>
    </row>
    <row r="829" spans="1:5" x14ac:dyDescent="0.25">
      <c r="A829" s="542"/>
      <c r="B829" s="543"/>
      <c r="C829" s="544"/>
      <c r="D829" s="545"/>
      <c r="E829" s="546"/>
    </row>
    <row r="830" spans="1:5" x14ac:dyDescent="0.25">
      <c r="A830" s="542"/>
      <c r="B830" s="543"/>
      <c r="C830" s="544"/>
      <c r="D830" s="545"/>
      <c r="E830" s="546"/>
    </row>
    <row r="831" spans="1:5" x14ac:dyDescent="0.25">
      <c r="A831" s="542"/>
      <c r="B831" s="543"/>
      <c r="C831" s="544"/>
      <c r="D831" s="545"/>
      <c r="E831" s="546"/>
    </row>
    <row r="832" spans="1:5" x14ac:dyDescent="0.25">
      <c r="A832" s="542"/>
      <c r="B832" s="543"/>
      <c r="C832" s="544"/>
      <c r="D832" s="545"/>
      <c r="E832" s="546"/>
    </row>
    <row r="833" spans="1:5" x14ac:dyDescent="0.25">
      <c r="A833" s="542"/>
      <c r="B833" s="543"/>
      <c r="C833" s="544"/>
      <c r="D833" s="545"/>
      <c r="E833" s="546"/>
    </row>
    <row r="834" spans="1:5" x14ac:dyDescent="0.25">
      <c r="A834" s="542"/>
      <c r="B834" s="543"/>
      <c r="C834" s="544"/>
      <c r="D834" s="545"/>
      <c r="E834" s="546"/>
    </row>
    <row r="835" spans="1:5" x14ac:dyDescent="0.25">
      <c r="A835" s="542"/>
      <c r="B835" s="543"/>
      <c r="C835" s="544"/>
      <c r="D835" s="545"/>
      <c r="E835" s="546"/>
    </row>
    <row r="836" spans="1:5" x14ac:dyDescent="0.25">
      <c r="A836" s="542"/>
      <c r="B836" s="543"/>
      <c r="C836" s="544"/>
      <c r="D836" s="545"/>
      <c r="E836" s="546"/>
    </row>
    <row r="837" spans="1:5" x14ac:dyDescent="0.25">
      <c r="A837" s="542"/>
      <c r="B837" s="543"/>
      <c r="C837" s="544"/>
      <c r="D837" s="545"/>
      <c r="E837" s="546"/>
    </row>
    <row r="838" spans="1:5" x14ac:dyDescent="0.25">
      <c r="A838" s="542"/>
      <c r="B838" s="543"/>
      <c r="C838" s="544"/>
      <c r="D838" s="545"/>
      <c r="E838" s="546"/>
    </row>
    <row r="839" spans="1:5" x14ac:dyDescent="0.25">
      <c r="A839" s="542"/>
      <c r="B839" s="543"/>
      <c r="C839" s="544"/>
      <c r="D839" s="545"/>
      <c r="E839" s="546"/>
    </row>
    <row r="840" spans="1:5" x14ac:dyDescent="0.25">
      <c r="A840" s="542"/>
      <c r="B840" s="543"/>
      <c r="C840" s="544"/>
      <c r="D840" s="545"/>
      <c r="E840" s="546"/>
    </row>
    <row r="841" spans="1:5" x14ac:dyDescent="0.25">
      <c r="A841" s="542"/>
      <c r="B841" s="543"/>
      <c r="C841" s="544"/>
      <c r="D841" s="545"/>
      <c r="E841" s="546"/>
    </row>
    <row r="842" spans="1:5" x14ac:dyDescent="0.25">
      <c r="A842" s="542"/>
      <c r="B842" s="543"/>
      <c r="C842" s="544"/>
      <c r="D842" s="545"/>
      <c r="E842" s="546"/>
    </row>
    <row r="843" spans="1:5" x14ac:dyDescent="0.25">
      <c r="A843" s="542"/>
      <c r="B843" s="543"/>
      <c r="C843" s="544"/>
      <c r="D843" s="545"/>
      <c r="E843" s="546"/>
    </row>
    <row r="844" spans="1:5" x14ac:dyDescent="0.25">
      <c r="A844" s="542"/>
      <c r="B844" s="543"/>
      <c r="C844" s="544"/>
      <c r="D844" s="545"/>
      <c r="E844" s="546"/>
    </row>
    <row r="845" spans="1:5" x14ac:dyDescent="0.25">
      <c r="A845" s="542"/>
      <c r="B845" s="543"/>
      <c r="C845" s="544"/>
      <c r="D845" s="545"/>
      <c r="E845" s="546"/>
    </row>
    <row r="846" spans="1:5" x14ac:dyDescent="0.25">
      <c r="A846" s="542"/>
      <c r="B846" s="543"/>
      <c r="C846" s="544"/>
      <c r="D846" s="545"/>
      <c r="E846" s="546"/>
    </row>
    <row r="847" spans="1:5" x14ac:dyDescent="0.25">
      <c r="A847" s="542"/>
      <c r="B847" s="543"/>
      <c r="C847" s="544"/>
      <c r="D847" s="545"/>
      <c r="E847" s="546"/>
    </row>
    <row r="848" spans="1:5" x14ac:dyDescent="0.25">
      <c r="A848" s="542"/>
      <c r="B848" s="543"/>
      <c r="C848" s="544"/>
      <c r="D848" s="545"/>
      <c r="E848" s="546"/>
    </row>
    <row r="849" spans="1:5" x14ac:dyDescent="0.25">
      <c r="A849" s="542"/>
      <c r="B849" s="543"/>
      <c r="C849" s="544"/>
      <c r="D849" s="545"/>
      <c r="E849" s="546"/>
    </row>
    <row r="850" spans="1:5" x14ac:dyDescent="0.25">
      <c r="A850" s="542"/>
      <c r="B850" s="543"/>
      <c r="C850" s="544"/>
      <c r="D850" s="545"/>
      <c r="E850" s="546"/>
    </row>
    <row r="851" spans="1:5" x14ac:dyDescent="0.25">
      <c r="A851" s="542"/>
      <c r="B851" s="543"/>
      <c r="C851" s="544"/>
      <c r="D851" s="545"/>
      <c r="E851" s="546"/>
    </row>
    <row r="852" spans="1:5" x14ac:dyDescent="0.25">
      <c r="A852" s="542"/>
      <c r="B852" s="543"/>
      <c r="C852" s="544"/>
      <c r="D852" s="545"/>
      <c r="E852" s="546"/>
    </row>
    <row r="853" spans="1:5" x14ac:dyDescent="0.25">
      <c r="A853" s="542"/>
      <c r="B853" s="543"/>
      <c r="C853" s="544"/>
      <c r="D853" s="545"/>
      <c r="E853" s="546"/>
    </row>
    <row r="854" spans="1:5" x14ac:dyDescent="0.25">
      <c r="A854" s="542"/>
      <c r="B854" s="543"/>
      <c r="C854" s="544"/>
      <c r="D854" s="545"/>
      <c r="E854" s="546"/>
    </row>
    <row r="855" spans="1:5" x14ac:dyDescent="0.25">
      <c r="A855" s="542"/>
      <c r="B855" s="543"/>
      <c r="C855" s="544"/>
      <c r="D855" s="545"/>
      <c r="E855" s="546"/>
    </row>
    <row r="856" spans="1:5" x14ac:dyDescent="0.25">
      <c r="A856" s="542"/>
      <c r="B856" s="543"/>
      <c r="C856" s="544"/>
      <c r="D856" s="545"/>
      <c r="E856" s="546"/>
    </row>
    <row r="857" spans="1:5" x14ac:dyDescent="0.25">
      <c r="A857" s="542"/>
      <c r="B857" s="543"/>
      <c r="C857" s="544"/>
      <c r="D857" s="545"/>
      <c r="E857" s="546"/>
    </row>
    <row r="858" spans="1:5" x14ac:dyDescent="0.25">
      <c r="A858" s="542"/>
      <c r="B858" s="543"/>
      <c r="C858" s="544"/>
      <c r="D858" s="545"/>
      <c r="E858" s="546"/>
    </row>
    <row r="859" spans="1:5" x14ac:dyDescent="0.25">
      <c r="A859" s="542"/>
      <c r="B859" s="543"/>
      <c r="C859" s="544"/>
      <c r="D859" s="545"/>
      <c r="E859" s="546"/>
    </row>
    <row r="860" spans="1:5" x14ac:dyDescent="0.25">
      <c r="A860" s="542"/>
      <c r="B860" s="543"/>
      <c r="C860" s="544"/>
      <c r="D860" s="545"/>
      <c r="E860" s="546"/>
    </row>
    <row r="861" spans="1:5" x14ac:dyDescent="0.25">
      <c r="A861" s="542"/>
      <c r="B861" s="543"/>
      <c r="C861" s="544"/>
      <c r="D861" s="545"/>
      <c r="E861" s="546"/>
    </row>
    <row r="862" spans="1:5" x14ac:dyDescent="0.25">
      <c r="A862" s="542"/>
      <c r="B862" s="543"/>
      <c r="C862" s="544"/>
      <c r="D862" s="545"/>
      <c r="E862" s="546"/>
    </row>
    <row r="863" spans="1:5" x14ac:dyDescent="0.25">
      <c r="A863" s="542"/>
      <c r="B863" s="543"/>
      <c r="C863" s="544"/>
      <c r="D863" s="545"/>
      <c r="E863" s="546"/>
    </row>
    <row r="864" spans="1:5" x14ac:dyDescent="0.25">
      <c r="A864" s="542"/>
      <c r="B864" s="543"/>
      <c r="C864" s="544"/>
      <c r="D864" s="545"/>
      <c r="E864" s="546"/>
    </row>
    <row r="865" spans="1:5" x14ac:dyDescent="0.25">
      <c r="A865" s="542"/>
      <c r="B865" s="543"/>
      <c r="C865" s="544"/>
      <c r="D865" s="545"/>
      <c r="E865" s="546"/>
    </row>
    <row r="866" spans="1:5" x14ac:dyDescent="0.25">
      <c r="A866" s="542"/>
      <c r="B866" s="543"/>
      <c r="C866" s="544"/>
      <c r="D866" s="545"/>
      <c r="E866" s="546"/>
    </row>
    <row r="867" spans="1:5" x14ac:dyDescent="0.25">
      <c r="A867" s="542"/>
      <c r="B867" s="543"/>
      <c r="C867" s="544"/>
      <c r="D867" s="545"/>
      <c r="E867" s="546"/>
    </row>
    <row r="868" spans="1:5" x14ac:dyDescent="0.25">
      <c r="A868" s="542"/>
      <c r="B868" s="543"/>
      <c r="C868" s="544"/>
      <c r="D868" s="545"/>
      <c r="E868" s="546"/>
    </row>
    <row r="869" spans="1:5" x14ac:dyDescent="0.25">
      <c r="A869" s="542"/>
      <c r="B869" s="543"/>
      <c r="C869" s="544"/>
      <c r="D869" s="545"/>
      <c r="E869" s="546"/>
    </row>
    <row r="870" spans="1:5" x14ac:dyDescent="0.25">
      <c r="A870" s="542"/>
      <c r="B870" s="543"/>
      <c r="C870" s="544"/>
      <c r="D870" s="545"/>
      <c r="E870" s="546"/>
    </row>
    <row r="871" spans="1:5" x14ac:dyDescent="0.25">
      <c r="A871" s="542"/>
      <c r="B871" s="543"/>
      <c r="C871" s="544"/>
      <c r="D871" s="545"/>
      <c r="E871" s="546"/>
    </row>
    <row r="872" spans="1:5" x14ac:dyDescent="0.25">
      <c r="A872" s="542"/>
      <c r="B872" s="543"/>
      <c r="C872" s="544"/>
      <c r="D872" s="545"/>
      <c r="E872" s="546"/>
    </row>
    <row r="873" spans="1:5" x14ac:dyDescent="0.25">
      <c r="A873" s="542"/>
      <c r="B873" s="543"/>
      <c r="C873" s="544"/>
      <c r="D873" s="545"/>
      <c r="E873" s="546"/>
    </row>
    <row r="874" spans="1:5" x14ac:dyDescent="0.25">
      <c r="A874" s="542"/>
      <c r="B874" s="543"/>
      <c r="C874" s="544"/>
      <c r="D874" s="545"/>
      <c r="E874" s="546"/>
    </row>
    <row r="875" spans="1:5" x14ac:dyDescent="0.25">
      <c r="A875" s="542"/>
      <c r="B875" s="543"/>
      <c r="C875" s="544"/>
      <c r="D875" s="545"/>
      <c r="E875" s="546"/>
    </row>
    <row r="876" spans="1:5" x14ac:dyDescent="0.25">
      <c r="A876" s="542"/>
      <c r="B876" s="543"/>
      <c r="C876" s="544"/>
      <c r="D876" s="545"/>
      <c r="E876" s="546"/>
    </row>
    <row r="877" spans="1:5" x14ac:dyDescent="0.25">
      <c r="A877" s="542"/>
      <c r="B877" s="543"/>
      <c r="C877" s="544"/>
      <c r="D877" s="545"/>
      <c r="E877" s="546"/>
    </row>
    <row r="878" spans="1:5" x14ac:dyDescent="0.25">
      <c r="A878" s="542"/>
      <c r="B878" s="543"/>
      <c r="C878" s="544"/>
      <c r="D878" s="545"/>
      <c r="E878" s="546"/>
    </row>
    <row r="879" spans="1:5" x14ac:dyDescent="0.25">
      <c r="A879" s="542"/>
      <c r="B879" s="543"/>
      <c r="C879" s="544"/>
      <c r="D879" s="545"/>
      <c r="E879" s="546"/>
    </row>
    <row r="880" spans="1:5" x14ac:dyDescent="0.25">
      <c r="A880" s="542"/>
      <c r="B880" s="543"/>
      <c r="C880" s="544"/>
      <c r="D880" s="545"/>
      <c r="E880" s="546"/>
    </row>
    <row r="881" spans="1:5" x14ac:dyDescent="0.25">
      <c r="A881" s="542"/>
      <c r="B881" s="543"/>
      <c r="C881" s="544"/>
      <c r="D881" s="545"/>
      <c r="E881" s="546"/>
    </row>
    <row r="882" spans="1:5" x14ac:dyDescent="0.25">
      <c r="A882" s="542"/>
      <c r="B882" s="543"/>
      <c r="C882" s="544"/>
      <c r="D882" s="545"/>
      <c r="E882" s="546"/>
    </row>
    <row r="883" spans="1:5" x14ac:dyDescent="0.25">
      <c r="A883" s="542"/>
      <c r="B883" s="543"/>
      <c r="C883" s="544"/>
      <c r="D883" s="545"/>
      <c r="E883" s="546"/>
    </row>
    <row r="884" spans="1:5" x14ac:dyDescent="0.25">
      <c r="A884" s="542"/>
      <c r="B884" s="543"/>
      <c r="C884" s="544"/>
      <c r="D884" s="545"/>
      <c r="E884" s="546"/>
    </row>
    <row r="885" spans="1:5" x14ac:dyDescent="0.25">
      <c r="A885" s="542"/>
      <c r="B885" s="543"/>
      <c r="C885" s="544"/>
      <c r="D885" s="545"/>
      <c r="E885" s="546"/>
    </row>
    <row r="886" spans="1:5" x14ac:dyDescent="0.25">
      <c r="A886" s="542"/>
      <c r="B886" s="543"/>
      <c r="C886" s="544"/>
      <c r="D886" s="545"/>
      <c r="E886" s="546"/>
    </row>
    <row r="887" spans="1:5" x14ac:dyDescent="0.25">
      <c r="A887" s="542"/>
      <c r="B887" s="543"/>
      <c r="C887" s="544"/>
      <c r="D887" s="545"/>
      <c r="E887" s="546"/>
    </row>
    <row r="888" spans="1:5" x14ac:dyDescent="0.25">
      <c r="A888" s="542"/>
      <c r="B888" s="543"/>
      <c r="C888" s="544"/>
      <c r="D888" s="545"/>
      <c r="E888" s="546"/>
    </row>
    <row r="889" spans="1:5" x14ac:dyDescent="0.25">
      <c r="A889" s="542"/>
      <c r="B889" s="543"/>
      <c r="C889" s="544"/>
      <c r="D889" s="545"/>
      <c r="E889" s="546"/>
    </row>
    <row r="890" spans="1:5" x14ac:dyDescent="0.25">
      <c r="A890" s="542"/>
      <c r="B890" s="543"/>
      <c r="C890" s="544"/>
      <c r="D890" s="545"/>
      <c r="E890" s="546"/>
    </row>
    <row r="891" spans="1:5" x14ac:dyDescent="0.25">
      <c r="A891" s="542"/>
      <c r="B891" s="543"/>
      <c r="C891" s="544"/>
      <c r="D891" s="545"/>
      <c r="E891" s="546"/>
    </row>
    <row r="892" spans="1:5" x14ac:dyDescent="0.25">
      <c r="A892" s="542"/>
      <c r="B892" s="543"/>
      <c r="C892" s="544"/>
      <c r="D892" s="545"/>
      <c r="E892" s="546"/>
    </row>
    <row r="893" spans="1:5" x14ac:dyDescent="0.25">
      <c r="A893" s="542"/>
      <c r="B893" s="543"/>
      <c r="C893" s="544"/>
      <c r="D893" s="545"/>
      <c r="E893" s="546"/>
    </row>
    <row r="894" spans="1:5" x14ac:dyDescent="0.25">
      <c r="A894" s="542"/>
      <c r="B894" s="543"/>
      <c r="C894" s="544"/>
      <c r="D894" s="545"/>
      <c r="E894" s="546"/>
    </row>
    <row r="895" spans="1:5" x14ac:dyDescent="0.25">
      <c r="A895" s="542"/>
      <c r="B895" s="543"/>
      <c r="C895" s="544"/>
      <c r="D895" s="545"/>
      <c r="E895" s="546"/>
    </row>
    <row r="896" spans="1:5" x14ac:dyDescent="0.25">
      <c r="A896" s="542"/>
      <c r="B896" s="543"/>
      <c r="C896" s="544"/>
      <c r="D896" s="545"/>
      <c r="E896" s="546"/>
    </row>
    <row r="897" spans="1:5" x14ac:dyDescent="0.25">
      <c r="A897" s="542"/>
      <c r="B897" s="543"/>
      <c r="C897" s="544"/>
      <c r="D897" s="545"/>
      <c r="E897" s="546"/>
    </row>
    <row r="898" spans="1:5" x14ac:dyDescent="0.25">
      <c r="A898" s="542"/>
      <c r="B898" s="543"/>
      <c r="C898" s="544"/>
      <c r="D898" s="545"/>
      <c r="E898" s="546"/>
    </row>
    <row r="899" spans="1:5" x14ac:dyDescent="0.25">
      <c r="A899" s="542"/>
      <c r="B899" s="543"/>
      <c r="C899" s="544"/>
      <c r="D899" s="545"/>
      <c r="E899" s="546"/>
    </row>
    <row r="900" spans="1:5" x14ac:dyDescent="0.25">
      <c r="A900" s="542"/>
      <c r="B900" s="543"/>
      <c r="C900" s="544"/>
      <c r="D900" s="545"/>
      <c r="E900" s="546"/>
    </row>
    <row r="901" spans="1:5" x14ac:dyDescent="0.25">
      <c r="A901" s="542"/>
      <c r="B901" s="543"/>
      <c r="C901" s="544"/>
      <c r="D901" s="545"/>
      <c r="E901" s="546"/>
    </row>
    <row r="902" spans="1:5" x14ac:dyDescent="0.25">
      <c r="A902" s="542"/>
      <c r="B902" s="543"/>
      <c r="C902" s="544"/>
      <c r="D902" s="545"/>
      <c r="E902" s="546"/>
    </row>
    <row r="903" spans="1:5" x14ac:dyDescent="0.25">
      <c r="A903" s="542"/>
      <c r="B903" s="543"/>
      <c r="C903" s="544"/>
      <c r="D903" s="545"/>
      <c r="E903" s="546"/>
    </row>
    <row r="904" spans="1:5" x14ac:dyDescent="0.25">
      <c r="A904" s="542"/>
      <c r="B904" s="543"/>
      <c r="C904" s="544"/>
      <c r="D904" s="545"/>
      <c r="E904" s="546"/>
    </row>
    <row r="905" spans="1:5" x14ac:dyDescent="0.25">
      <c r="A905" s="542"/>
      <c r="B905" s="543"/>
      <c r="C905" s="544"/>
      <c r="D905" s="545"/>
      <c r="E905" s="546"/>
    </row>
    <row r="906" spans="1:5" x14ac:dyDescent="0.25">
      <c r="A906" s="542"/>
      <c r="B906" s="543"/>
      <c r="C906" s="544"/>
      <c r="D906" s="545"/>
      <c r="E906" s="546"/>
    </row>
    <row r="907" spans="1:5" x14ac:dyDescent="0.25">
      <c r="A907" s="542"/>
      <c r="B907" s="543"/>
      <c r="C907" s="544"/>
      <c r="D907" s="545"/>
      <c r="E907" s="546"/>
    </row>
    <row r="908" spans="1:5" x14ac:dyDescent="0.25">
      <c r="A908" s="542"/>
      <c r="B908" s="543"/>
      <c r="C908" s="544"/>
      <c r="D908" s="545"/>
      <c r="E908" s="546"/>
    </row>
    <row r="909" spans="1:5" x14ac:dyDescent="0.25">
      <c r="A909" s="542"/>
      <c r="B909" s="543"/>
      <c r="C909" s="544"/>
      <c r="D909" s="545"/>
      <c r="E909" s="546"/>
    </row>
    <row r="910" spans="1:5" x14ac:dyDescent="0.25">
      <c r="A910" s="542"/>
      <c r="B910" s="543"/>
      <c r="C910" s="544"/>
      <c r="D910" s="545"/>
      <c r="E910" s="546"/>
    </row>
    <row r="911" spans="1:5" x14ac:dyDescent="0.25">
      <c r="A911" s="542"/>
      <c r="B911" s="543"/>
      <c r="C911" s="544"/>
      <c r="D911" s="545"/>
      <c r="E911" s="546"/>
    </row>
    <row r="912" spans="1:5" x14ac:dyDescent="0.25">
      <c r="A912" s="542"/>
      <c r="B912" s="543"/>
      <c r="C912" s="544"/>
      <c r="D912" s="545"/>
      <c r="E912" s="546"/>
    </row>
    <row r="913" spans="1:5" x14ac:dyDescent="0.25">
      <c r="A913" s="542"/>
      <c r="B913" s="543"/>
      <c r="C913" s="544"/>
      <c r="D913" s="545"/>
      <c r="E913" s="546"/>
    </row>
    <row r="914" spans="1:5" x14ac:dyDescent="0.25">
      <c r="A914" s="542"/>
      <c r="B914" s="543"/>
      <c r="C914" s="544"/>
      <c r="D914" s="545"/>
      <c r="E914" s="546"/>
    </row>
    <row r="915" spans="1:5" x14ac:dyDescent="0.25">
      <c r="A915" s="542"/>
      <c r="B915" s="543"/>
      <c r="C915" s="544"/>
      <c r="D915" s="545"/>
      <c r="E915" s="546"/>
    </row>
    <row r="916" spans="1:5" x14ac:dyDescent="0.25">
      <c r="A916" s="542"/>
      <c r="B916" s="543"/>
      <c r="C916" s="544"/>
      <c r="D916" s="545"/>
      <c r="E916" s="546"/>
    </row>
    <row r="917" spans="1:5" x14ac:dyDescent="0.25">
      <c r="A917" s="542"/>
      <c r="B917" s="543"/>
      <c r="C917" s="544"/>
      <c r="D917" s="545"/>
      <c r="E917" s="546"/>
    </row>
    <row r="918" spans="1:5" x14ac:dyDescent="0.25">
      <c r="A918" s="542"/>
      <c r="B918" s="543"/>
      <c r="C918" s="544"/>
      <c r="D918" s="545"/>
      <c r="E918" s="546"/>
    </row>
    <row r="919" spans="1:5" x14ac:dyDescent="0.25">
      <c r="A919" s="542"/>
      <c r="B919" s="543"/>
      <c r="C919" s="544"/>
      <c r="D919" s="545"/>
      <c r="E919" s="546"/>
    </row>
    <row r="920" spans="1:5" x14ac:dyDescent="0.25">
      <c r="A920" s="542"/>
      <c r="B920" s="543"/>
      <c r="C920" s="544"/>
      <c r="D920" s="545"/>
      <c r="E920" s="546"/>
    </row>
    <row r="921" spans="1:5" x14ac:dyDescent="0.25">
      <c r="A921" s="542"/>
      <c r="B921" s="543"/>
      <c r="C921" s="544"/>
      <c r="D921" s="545"/>
      <c r="E921" s="546"/>
    </row>
    <row r="922" spans="1:5" x14ac:dyDescent="0.25">
      <c r="A922" s="542"/>
      <c r="B922" s="543"/>
      <c r="C922" s="544"/>
      <c r="D922" s="545"/>
      <c r="E922" s="546"/>
    </row>
    <row r="923" spans="1:5" x14ac:dyDescent="0.25">
      <c r="A923" s="542"/>
      <c r="B923" s="543"/>
      <c r="C923" s="544"/>
      <c r="D923" s="545"/>
      <c r="E923" s="546"/>
    </row>
    <row r="924" spans="1:5" x14ac:dyDescent="0.25">
      <c r="A924" s="542"/>
      <c r="B924" s="543"/>
      <c r="C924" s="544"/>
      <c r="D924" s="545"/>
      <c r="E924" s="546"/>
    </row>
    <row r="925" spans="1:5" x14ac:dyDescent="0.25">
      <c r="A925" s="542"/>
      <c r="B925" s="543"/>
      <c r="C925" s="544"/>
      <c r="D925" s="545"/>
      <c r="E925" s="546"/>
    </row>
    <row r="926" spans="1:5" x14ac:dyDescent="0.25">
      <c r="A926" s="542"/>
      <c r="B926" s="543"/>
      <c r="C926" s="544"/>
      <c r="D926" s="545"/>
      <c r="E926" s="546"/>
    </row>
    <row r="927" spans="1:5" x14ac:dyDescent="0.25">
      <c r="A927" s="542"/>
      <c r="B927" s="543"/>
      <c r="C927" s="544"/>
      <c r="D927" s="545"/>
      <c r="E927" s="546"/>
    </row>
    <row r="928" spans="1:5" x14ac:dyDescent="0.25">
      <c r="A928" s="542"/>
      <c r="B928" s="543"/>
      <c r="C928" s="544"/>
      <c r="D928" s="545"/>
      <c r="E928" s="546"/>
    </row>
    <row r="929" spans="1:5" x14ac:dyDescent="0.25">
      <c r="A929" s="542"/>
      <c r="B929" s="543"/>
      <c r="C929" s="544"/>
      <c r="D929" s="545"/>
      <c r="E929" s="546"/>
    </row>
    <row r="930" spans="1:5" x14ac:dyDescent="0.25">
      <c r="A930" s="542"/>
      <c r="B930" s="543"/>
      <c r="C930" s="544"/>
      <c r="D930" s="545"/>
      <c r="E930" s="546"/>
    </row>
    <row r="931" spans="1:5" x14ac:dyDescent="0.25">
      <c r="A931" s="542"/>
      <c r="B931" s="543"/>
      <c r="C931" s="544"/>
      <c r="D931" s="545"/>
      <c r="E931" s="546"/>
    </row>
    <row r="932" spans="1:5" x14ac:dyDescent="0.25">
      <c r="A932" s="542"/>
      <c r="B932" s="543"/>
      <c r="C932" s="544"/>
      <c r="D932" s="545"/>
      <c r="E932" s="546"/>
    </row>
    <row r="933" spans="1:5" x14ac:dyDescent="0.25">
      <c r="A933" s="542"/>
      <c r="B933" s="543"/>
      <c r="C933" s="544"/>
      <c r="D933" s="545"/>
      <c r="E933" s="546"/>
    </row>
    <row r="934" spans="1:5" x14ac:dyDescent="0.25">
      <c r="A934" s="542"/>
      <c r="B934" s="543"/>
      <c r="C934" s="544"/>
      <c r="D934" s="545"/>
      <c r="E934" s="546"/>
    </row>
    <row r="935" spans="1:5" x14ac:dyDescent="0.25">
      <c r="A935" s="542"/>
      <c r="B935" s="543"/>
      <c r="C935" s="544"/>
      <c r="D935" s="545"/>
      <c r="E935" s="546"/>
    </row>
    <row r="936" spans="1:5" x14ac:dyDescent="0.25">
      <c r="A936" s="542"/>
      <c r="B936" s="543"/>
      <c r="C936" s="544"/>
      <c r="D936" s="545"/>
      <c r="E936" s="546"/>
    </row>
    <row r="937" spans="1:5" x14ac:dyDescent="0.25">
      <c r="A937" s="542"/>
      <c r="B937" s="543"/>
      <c r="C937" s="544"/>
      <c r="D937" s="545"/>
      <c r="E937" s="546"/>
    </row>
    <row r="938" spans="1:5" x14ac:dyDescent="0.25">
      <c r="A938" s="542"/>
      <c r="B938" s="543"/>
      <c r="C938" s="544"/>
      <c r="D938" s="545"/>
      <c r="E938" s="546"/>
    </row>
    <row r="939" spans="1:5" x14ac:dyDescent="0.25">
      <c r="A939" s="542"/>
      <c r="B939" s="543"/>
      <c r="C939" s="544"/>
      <c r="D939" s="545"/>
      <c r="E939" s="546"/>
    </row>
    <row r="940" spans="1:5" x14ac:dyDescent="0.25">
      <c r="A940" s="542"/>
      <c r="B940" s="543"/>
      <c r="C940" s="544"/>
      <c r="D940" s="545"/>
      <c r="E940" s="546"/>
    </row>
    <row r="941" spans="1:5" x14ac:dyDescent="0.25">
      <c r="A941" s="542"/>
      <c r="B941" s="543"/>
      <c r="C941" s="544"/>
      <c r="D941" s="545"/>
      <c r="E941" s="546"/>
    </row>
    <row r="942" spans="1:5" x14ac:dyDescent="0.25">
      <c r="A942" s="542"/>
      <c r="B942" s="543"/>
      <c r="C942" s="544"/>
      <c r="D942" s="545"/>
      <c r="E942" s="546"/>
    </row>
    <row r="943" spans="1:5" x14ac:dyDescent="0.25">
      <c r="A943" s="542"/>
      <c r="B943" s="543"/>
      <c r="C943" s="544"/>
      <c r="D943" s="545"/>
      <c r="E943" s="546"/>
    </row>
    <row r="944" spans="1:5" x14ac:dyDescent="0.25">
      <c r="A944" s="542"/>
      <c r="B944" s="543"/>
      <c r="C944" s="544"/>
      <c r="D944" s="545"/>
      <c r="E944" s="546"/>
    </row>
    <row r="945" spans="1:5" x14ac:dyDescent="0.25">
      <c r="A945" s="542"/>
      <c r="B945" s="543"/>
      <c r="C945" s="544"/>
      <c r="D945" s="545"/>
      <c r="E945" s="546"/>
    </row>
    <row r="946" spans="1:5" x14ac:dyDescent="0.25">
      <c r="A946" s="542"/>
      <c r="B946" s="543"/>
      <c r="C946" s="544"/>
      <c r="D946" s="545"/>
      <c r="E946" s="546"/>
    </row>
    <row r="947" spans="1:5" x14ac:dyDescent="0.25">
      <c r="A947" s="542"/>
      <c r="B947" s="543"/>
      <c r="C947" s="544"/>
      <c r="D947" s="545"/>
      <c r="E947" s="546"/>
    </row>
    <row r="948" spans="1:5" x14ac:dyDescent="0.25">
      <c r="A948" s="542"/>
      <c r="B948" s="543"/>
      <c r="C948" s="544"/>
      <c r="D948" s="545"/>
      <c r="E948" s="546"/>
    </row>
    <row r="949" spans="1:5" x14ac:dyDescent="0.25">
      <c r="A949" s="542"/>
      <c r="B949" s="543"/>
      <c r="C949" s="544"/>
      <c r="D949" s="545"/>
      <c r="E949" s="546"/>
    </row>
    <row r="950" spans="1:5" x14ac:dyDescent="0.25">
      <c r="A950" s="542"/>
      <c r="B950" s="543"/>
      <c r="C950" s="544"/>
      <c r="D950" s="545"/>
      <c r="E950" s="546"/>
    </row>
    <row r="951" spans="1:5" x14ac:dyDescent="0.25">
      <c r="A951" s="542"/>
      <c r="B951" s="543"/>
      <c r="C951" s="544"/>
      <c r="D951" s="545"/>
      <c r="E951" s="546"/>
    </row>
    <row r="952" spans="1:5" x14ac:dyDescent="0.25">
      <c r="A952" s="542"/>
      <c r="B952" s="543"/>
      <c r="C952" s="544"/>
      <c r="D952" s="545"/>
      <c r="E952" s="546"/>
    </row>
    <row r="953" spans="1:5" x14ac:dyDescent="0.25">
      <c r="A953" s="542"/>
      <c r="B953" s="543"/>
      <c r="C953" s="544"/>
      <c r="D953" s="545"/>
      <c r="E953" s="546"/>
    </row>
    <row r="954" spans="1:5" x14ac:dyDescent="0.25">
      <c r="A954" s="542"/>
      <c r="B954" s="543"/>
      <c r="C954" s="544"/>
      <c r="D954" s="545"/>
      <c r="E954" s="546"/>
    </row>
    <row r="955" spans="1:5" x14ac:dyDescent="0.25">
      <c r="A955" s="542"/>
      <c r="B955" s="543"/>
      <c r="C955" s="544"/>
      <c r="D955" s="545"/>
      <c r="E955" s="546"/>
    </row>
    <row r="956" spans="1:5" x14ac:dyDescent="0.25">
      <c r="A956" s="542"/>
      <c r="B956" s="543"/>
      <c r="C956" s="544"/>
      <c r="D956" s="545"/>
      <c r="E956" s="546"/>
    </row>
    <row r="957" spans="1:5" x14ac:dyDescent="0.25">
      <c r="A957" s="542"/>
      <c r="B957" s="543"/>
      <c r="C957" s="544"/>
      <c r="D957" s="545"/>
      <c r="E957" s="546"/>
    </row>
    <row r="958" spans="1:5" x14ac:dyDescent="0.25">
      <c r="A958" s="542"/>
      <c r="B958" s="543"/>
      <c r="C958" s="544"/>
      <c r="D958" s="545"/>
      <c r="E958" s="546"/>
    </row>
    <row r="959" spans="1:5" x14ac:dyDescent="0.25">
      <c r="A959" s="542"/>
      <c r="B959" s="543"/>
      <c r="C959" s="544"/>
      <c r="D959" s="545"/>
      <c r="E959" s="546"/>
    </row>
    <row r="960" spans="1:5" x14ac:dyDescent="0.25">
      <c r="A960" s="542"/>
      <c r="B960" s="543"/>
      <c r="C960" s="544"/>
      <c r="D960" s="545"/>
      <c r="E960" s="546"/>
    </row>
    <row r="961" spans="1:5" x14ac:dyDescent="0.25">
      <c r="A961" s="542"/>
      <c r="B961" s="543"/>
      <c r="C961" s="544"/>
      <c r="D961" s="545"/>
      <c r="E961" s="546"/>
    </row>
    <row r="962" spans="1:5" x14ac:dyDescent="0.25">
      <c r="A962" s="542"/>
      <c r="B962" s="543"/>
      <c r="C962" s="544"/>
      <c r="D962" s="545"/>
      <c r="E962" s="546"/>
    </row>
    <row r="963" spans="1:5" x14ac:dyDescent="0.25">
      <c r="A963" s="542"/>
      <c r="B963" s="543"/>
      <c r="C963" s="544"/>
      <c r="D963" s="545"/>
      <c r="E963" s="546"/>
    </row>
    <row r="964" spans="1:5" x14ac:dyDescent="0.25">
      <c r="A964" s="542"/>
      <c r="B964" s="543"/>
      <c r="C964" s="544"/>
      <c r="D964" s="545"/>
      <c r="E964" s="546"/>
    </row>
    <row r="965" spans="1:5" x14ac:dyDescent="0.25">
      <c r="A965" s="542"/>
      <c r="B965" s="543"/>
      <c r="C965" s="544"/>
      <c r="D965" s="545"/>
      <c r="E965" s="546"/>
    </row>
    <row r="966" spans="1:5" x14ac:dyDescent="0.25">
      <c r="A966" s="542"/>
      <c r="B966" s="543"/>
      <c r="C966" s="544"/>
      <c r="D966" s="545"/>
      <c r="E966" s="546"/>
    </row>
    <row r="967" spans="1:5" x14ac:dyDescent="0.25">
      <c r="A967" s="542"/>
      <c r="B967" s="543"/>
      <c r="C967" s="544"/>
      <c r="D967" s="545"/>
      <c r="E967" s="546"/>
    </row>
    <row r="968" spans="1:5" x14ac:dyDescent="0.25">
      <c r="A968" s="542"/>
      <c r="B968" s="543"/>
      <c r="C968" s="544"/>
      <c r="D968" s="545"/>
      <c r="E968" s="546"/>
    </row>
    <row r="969" spans="1:5" x14ac:dyDescent="0.25">
      <c r="A969" s="542"/>
      <c r="B969" s="543"/>
      <c r="C969" s="544"/>
      <c r="D969" s="545"/>
      <c r="E969" s="546"/>
    </row>
    <row r="970" spans="1:5" x14ac:dyDescent="0.25">
      <c r="A970" s="542"/>
      <c r="B970" s="543"/>
      <c r="C970" s="544"/>
      <c r="D970" s="545"/>
      <c r="E970" s="546"/>
    </row>
    <row r="971" spans="1:5" x14ac:dyDescent="0.25">
      <c r="A971" s="542"/>
      <c r="B971" s="543"/>
      <c r="C971" s="544"/>
      <c r="D971" s="545"/>
      <c r="E971" s="546"/>
    </row>
    <row r="972" spans="1:5" x14ac:dyDescent="0.25">
      <c r="A972" s="542"/>
      <c r="B972" s="543"/>
      <c r="C972" s="544"/>
      <c r="D972" s="545"/>
      <c r="E972" s="546"/>
    </row>
    <row r="973" spans="1:5" x14ac:dyDescent="0.25">
      <c r="A973" s="542"/>
      <c r="B973" s="543"/>
      <c r="C973" s="544"/>
      <c r="D973" s="545"/>
      <c r="E973" s="546"/>
    </row>
    <row r="974" spans="1:5" x14ac:dyDescent="0.25">
      <c r="A974" s="542"/>
      <c r="B974" s="543"/>
      <c r="C974" s="544"/>
      <c r="D974" s="545"/>
      <c r="E974" s="546"/>
    </row>
    <row r="975" spans="1:5" x14ac:dyDescent="0.25">
      <c r="A975" s="542"/>
      <c r="B975" s="543"/>
      <c r="C975" s="544"/>
      <c r="D975" s="545"/>
      <c r="E975" s="546"/>
    </row>
    <row r="976" spans="1:5" x14ac:dyDescent="0.25">
      <c r="A976" s="542"/>
      <c r="B976" s="543"/>
      <c r="C976" s="544"/>
      <c r="D976" s="545"/>
      <c r="E976" s="546"/>
    </row>
    <row r="977" spans="1:5" x14ac:dyDescent="0.25">
      <c r="A977" s="542"/>
      <c r="B977" s="543"/>
      <c r="C977" s="544"/>
      <c r="D977" s="545"/>
      <c r="E977" s="546"/>
    </row>
    <row r="978" spans="1:5" x14ac:dyDescent="0.25">
      <c r="A978" s="542"/>
      <c r="B978" s="543"/>
      <c r="C978" s="544"/>
      <c r="D978" s="545"/>
      <c r="E978" s="546"/>
    </row>
    <row r="979" spans="1:5" x14ac:dyDescent="0.25">
      <c r="A979" s="542"/>
      <c r="B979" s="543"/>
      <c r="C979" s="544"/>
      <c r="D979" s="545"/>
      <c r="E979" s="546"/>
    </row>
    <row r="980" spans="1:5" x14ac:dyDescent="0.25">
      <c r="A980" s="542"/>
      <c r="B980" s="543"/>
      <c r="C980" s="544"/>
      <c r="D980" s="545"/>
      <c r="E980" s="546"/>
    </row>
    <row r="981" spans="1:5" x14ac:dyDescent="0.25">
      <c r="A981" s="542"/>
      <c r="B981" s="543"/>
      <c r="C981" s="544"/>
      <c r="D981" s="545"/>
      <c r="E981" s="546"/>
    </row>
    <row r="982" spans="1:5" x14ac:dyDescent="0.25">
      <c r="A982" s="542"/>
      <c r="B982" s="543"/>
      <c r="C982" s="544"/>
      <c r="D982" s="545"/>
      <c r="E982" s="546"/>
    </row>
    <row r="983" spans="1:5" x14ac:dyDescent="0.25">
      <c r="A983" s="542"/>
      <c r="B983" s="543"/>
      <c r="C983" s="544"/>
      <c r="D983" s="545"/>
      <c r="E983" s="546"/>
    </row>
    <row r="984" spans="1:5" x14ac:dyDescent="0.25">
      <c r="A984" s="542"/>
      <c r="B984" s="543"/>
      <c r="C984" s="544"/>
      <c r="D984" s="545"/>
      <c r="E984" s="546"/>
    </row>
    <row r="985" spans="1:5" x14ac:dyDescent="0.25">
      <c r="A985" s="542"/>
      <c r="B985" s="543"/>
      <c r="C985" s="544"/>
      <c r="D985" s="545"/>
      <c r="E985" s="546"/>
    </row>
    <row r="986" spans="1:5" x14ac:dyDescent="0.25">
      <c r="A986" s="542"/>
      <c r="B986" s="543"/>
      <c r="C986" s="544"/>
      <c r="D986" s="545"/>
      <c r="E986" s="546"/>
    </row>
    <row r="987" spans="1:5" x14ac:dyDescent="0.25">
      <c r="A987" s="542"/>
      <c r="B987" s="543"/>
      <c r="C987" s="544"/>
      <c r="D987" s="545"/>
      <c r="E987" s="546"/>
    </row>
    <row r="988" spans="1:5" x14ac:dyDescent="0.25">
      <c r="A988" s="542"/>
      <c r="B988" s="543"/>
      <c r="C988" s="544"/>
      <c r="D988" s="545"/>
      <c r="E988" s="546"/>
    </row>
    <row r="989" spans="1:5" x14ac:dyDescent="0.25">
      <c r="A989" s="542"/>
      <c r="B989" s="543"/>
      <c r="C989" s="544"/>
      <c r="D989" s="545"/>
      <c r="E989" s="546"/>
    </row>
    <row r="990" spans="1:5" x14ac:dyDescent="0.25">
      <c r="A990" s="542"/>
      <c r="B990" s="543"/>
      <c r="C990" s="544"/>
      <c r="D990" s="545"/>
      <c r="E990" s="546"/>
    </row>
    <row r="991" spans="1:5" x14ac:dyDescent="0.25">
      <c r="A991" s="542"/>
      <c r="B991" s="543"/>
      <c r="C991" s="544"/>
      <c r="D991" s="545"/>
      <c r="E991" s="546"/>
    </row>
    <row r="992" spans="1:5" x14ac:dyDescent="0.25">
      <c r="A992" s="542"/>
      <c r="B992" s="543"/>
      <c r="C992" s="544"/>
      <c r="D992" s="545"/>
      <c r="E992" s="546"/>
    </row>
    <row r="993" spans="1:5" x14ac:dyDescent="0.25">
      <c r="A993" s="542"/>
      <c r="B993" s="543"/>
      <c r="C993" s="544"/>
      <c r="D993" s="545"/>
      <c r="E993" s="546"/>
    </row>
    <row r="994" spans="1:5" x14ac:dyDescent="0.25">
      <c r="A994" s="542"/>
      <c r="B994" s="543"/>
      <c r="C994" s="544"/>
      <c r="D994" s="545"/>
      <c r="E994" s="546"/>
    </row>
    <row r="995" spans="1:5" x14ac:dyDescent="0.25">
      <c r="A995" s="542"/>
      <c r="B995" s="543"/>
      <c r="C995" s="544"/>
      <c r="D995" s="545"/>
      <c r="E995" s="546"/>
    </row>
    <row r="996" spans="1:5" x14ac:dyDescent="0.25">
      <c r="A996" s="542"/>
      <c r="B996" s="543"/>
      <c r="C996" s="544"/>
      <c r="D996" s="545"/>
      <c r="E996" s="546"/>
    </row>
    <row r="997" spans="1:5" x14ac:dyDescent="0.25">
      <c r="A997" s="542"/>
      <c r="B997" s="543"/>
      <c r="C997" s="544"/>
      <c r="D997" s="545"/>
      <c r="E997" s="546"/>
    </row>
    <row r="998" spans="1:5" x14ac:dyDescent="0.25">
      <c r="A998" s="542"/>
      <c r="B998" s="543"/>
      <c r="C998" s="544"/>
      <c r="D998" s="545"/>
      <c r="E998" s="546"/>
    </row>
    <row r="999" spans="1:5" x14ac:dyDescent="0.25">
      <c r="A999" s="542"/>
      <c r="B999" s="543"/>
      <c r="C999" s="544"/>
      <c r="D999" s="545"/>
      <c r="E999" s="546"/>
    </row>
    <row r="1000" spans="1:5" ht="15.75" thickBot="1" x14ac:dyDescent="0.3">
      <c r="A1000" s="548"/>
      <c r="B1000" s="549"/>
      <c r="C1000" s="550"/>
      <c r="D1000" s="551"/>
      <c r="E1000" s="552"/>
    </row>
  </sheetData>
  <pageMargins left="0.7" right="0.7" top="0.75" bottom="0.75" header="0.3" footer="0.3"/>
  <pageSetup orientation="landscape" r:id="rId1"/>
  <headerFooter>
    <oddHeader>&amp;L&amp;8Semi-Annual Child Welfare Report&amp;C&amp;14Arizona Department of Child Safety&amp;R&amp;8January 01, 2018 through June 30, 2018</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800-000000000000}">
          <x14:formula1>
            <xm:f>'DATA LIST'!$A$1:$A$8</xm:f>
          </x14:formula1>
          <xm:sqref>C3:C1000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Z35"/>
  <sheetViews>
    <sheetView showGridLines="0" zoomScaleNormal="100" workbookViewId="0">
      <pane ySplit="3" topLeftCell="A4" activePane="bottomLeft" state="frozen"/>
      <selection pane="bottomLeft" activeCell="X20" sqref="X20"/>
    </sheetView>
  </sheetViews>
  <sheetFormatPr defaultColWidth="9.140625" defaultRowHeight="15" x14ac:dyDescent="0.25"/>
  <cols>
    <col min="1" max="1" width="30.5703125" style="1" customWidth="1"/>
    <col min="2" max="3" width="9.140625" style="11" hidden="1" customWidth="1"/>
    <col min="4" max="7" width="14.140625" style="43" hidden="1" customWidth="1"/>
    <col min="8" max="8" width="12.42578125" style="43" hidden="1" customWidth="1"/>
    <col min="9" max="16" width="14.42578125" style="43" hidden="1" customWidth="1"/>
    <col min="17" max="22" width="14.42578125" style="43" customWidth="1"/>
    <col min="23" max="23" width="18.7109375" style="11" customWidth="1"/>
    <col min="24" max="24" width="17.5703125" style="11" customWidth="1"/>
    <col min="25" max="16384" width="9.140625" style="11"/>
  </cols>
  <sheetData>
    <row r="1" spans="1:26" ht="21" customHeight="1" thickBot="1" x14ac:dyDescent="0.3">
      <c r="A1" s="2074" t="s">
        <v>38</v>
      </c>
      <c r="B1" s="2075"/>
      <c r="C1" s="2075"/>
      <c r="D1" s="2075"/>
      <c r="E1" s="2075"/>
      <c r="F1" s="2075"/>
      <c r="G1" s="2075"/>
      <c r="H1" s="2075"/>
      <c r="I1" s="2075"/>
      <c r="J1" s="2075"/>
      <c r="K1" s="2075"/>
      <c r="L1" s="2075"/>
      <c r="M1" s="2075"/>
      <c r="N1" s="2075"/>
      <c r="O1" s="2075"/>
      <c r="P1" s="2075"/>
      <c r="Q1" s="2075"/>
      <c r="R1" s="2075"/>
      <c r="S1" s="2075"/>
      <c r="T1" s="2075"/>
      <c r="U1" s="2075"/>
      <c r="V1" s="2075"/>
    </row>
    <row r="2" spans="1:26" s="20" customFormat="1" ht="32.25" hidden="1" customHeight="1" thickBot="1" x14ac:dyDescent="0.3">
      <c r="A2" s="67"/>
      <c r="B2" s="21"/>
      <c r="C2" s="21"/>
      <c r="D2" s="65"/>
      <c r="E2" s="65"/>
      <c r="F2" s="65"/>
      <c r="G2" s="65"/>
      <c r="H2" s="65"/>
      <c r="I2" s="65"/>
      <c r="J2" s="22" t="s">
        <v>39</v>
      </c>
      <c r="K2" s="68"/>
      <c r="L2" s="68"/>
      <c r="M2" s="68"/>
      <c r="N2" s="68"/>
      <c r="O2" s="68"/>
      <c r="P2" s="68"/>
      <c r="Q2" s="68"/>
      <c r="R2" s="68"/>
      <c r="S2" s="68"/>
      <c r="T2" s="68"/>
      <c r="U2" s="68"/>
      <c r="V2" s="68"/>
    </row>
    <row r="3" spans="1:26" ht="49.5" customHeight="1" thickBot="1" x14ac:dyDescent="0.3">
      <c r="A3" s="137"/>
      <c r="B3" s="66" t="s">
        <v>40</v>
      </c>
      <c r="C3" s="66" t="s">
        <v>41</v>
      </c>
      <c r="D3" s="151" t="s">
        <v>42</v>
      </c>
      <c r="E3" s="151" t="s">
        <v>43</v>
      </c>
      <c r="F3" s="151" t="s">
        <v>44</v>
      </c>
      <c r="G3" s="151" t="s">
        <v>45</v>
      </c>
      <c r="H3" s="151" t="s">
        <v>46</v>
      </c>
      <c r="I3" s="151" t="s">
        <v>47</v>
      </c>
      <c r="J3" s="151" t="s">
        <v>48</v>
      </c>
      <c r="K3" s="151" t="s">
        <v>49</v>
      </c>
      <c r="L3" s="151" t="s">
        <v>50</v>
      </c>
      <c r="M3" s="151" t="s">
        <v>51</v>
      </c>
      <c r="N3" s="151" t="s">
        <v>52</v>
      </c>
      <c r="O3" s="151" t="s">
        <v>53</v>
      </c>
      <c r="P3" s="151" t="s">
        <v>54</v>
      </c>
      <c r="Q3" s="151" t="s">
        <v>55</v>
      </c>
      <c r="R3" s="151" t="s">
        <v>56</v>
      </c>
      <c r="S3" s="151" t="s">
        <v>57</v>
      </c>
      <c r="T3" s="151" t="s">
        <v>58</v>
      </c>
      <c r="U3" s="151" t="s">
        <v>989</v>
      </c>
      <c r="V3" s="151" t="s">
        <v>1034</v>
      </c>
    </row>
    <row r="4" spans="1:26" ht="39" customHeight="1" thickBot="1" x14ac:dyDescent="0.3">
      <c r="A4" s="236" t="s">
        <v>59</v>
      </c>
      <c r="B4" s="23">
        <v>22032</v>
      </c>
      <c r="C4" s="23">
        <v>22956</v>
      </c>
      <c r="D4" s="330">
        <v>25508</v>
      </c>
      <c r="E4" s="330">
        <f>'Reports of CAN'!G6</f>
        <v>24787</v>
      </c>
      <c r="F4" s="330">
        <f>'Reports of CAN'!C6</f>
        <v>26455</v>
      </c>
      <c r="G4" s="330">
        <f>'Reports of CAN'!E6</f>
        <v>24537</v>
      </c>
      <c r="H4" s="330">
        <f>'Reports of CAN'!G6</f>
        <v>24787</v>
      </c>
      <c r="I4" s="330">
        <f>'Reports of CAN'!I6</f>
        <v>23579</v>
      </c>
      <c r="J4" s="330">
        <f>'Reports of CAN'!K6</f>
        <v>24257</v>
      </c>
      <c r="K4" s="330">
        <f>'Reports of CAN'!M6</f>
        <v>24112</v>
      </c>
      <c r="L4" s="880">
        <f>'Reports of CAN'!O6</f>
        <v>23939</v>
      </c>
      <c r="M4" s="880">
        <f>'Reports of CAN'!Q6</f>
        <v>23106</v>
      </c>
      <c r="N4" s="330">
        <f>'Reports of CAN'!S6</f>
        <v>23876</v>
      </c>
      <c r="O4" s="330">
        <f>'Reports of CAN'!U6</f>
        <v>21289</v>
      </c>
      <c r="P4" s="330">
        <f>'Reports of CAN'!W6</f>
        <v>22231</v>
      </c>
      <c r="Q4" s="330">
        <f>'Reports of CAN'!Y6</f>
        <v>22246</v>
      </c>
      <c r="R4" s="330">
        <f>'Reports of CAN'!AA6</f>
        <v>23837</v>
      </c>
      <c r="S4" s="330">
        <f>'Reports of CAN'!AC6</f>
        <v>21754</v>
      </c>
      <c r="T4" s="330">
        <f>'Reports of CAN'!AE6</f>
        <v>21632</v>
      </c>
      <c r="U4" s="330">
        <f>'Reports of CAN'!AG6</f>
        <v>22165</v>
      </c>
      <c r="V4" s="330">
        <f>'Reports of CAN'!AI6</f>
        <v>21700</v>
      </c>
      <c r="W4" s="20"/>
      <c r="X4" s="20"/>
      <c r="Y4" s="20"/>
      <c r="Z4" s="20"/>
    </row>
    <row r="5" spans="1:26" ht="39" customHeight="1" thickBot="1" x14ac:dyDescent="0.3">
      <c r="A5" s="1755" t="s">
        <v>60</v>
      </c>
      <c r="B5" s="23">
        <v>2704</v>
      </c>
      <c r="C5" s="23">
        <v>3190</v>
      </c>
      <c r="D5" s="330">
        <v>3535</v>
      </c>
      <c r="E5" s="330">
        <v>3836</v>
      </c>
      <c r="F5" s="330">
        <v>3199</v>
      </c>
      <c r="G5" s="330">
        <v>3042</v>
      </c>
      <c r="H5" s="330">
        <v>3022</v>
      </c>
      <c r="I5" s="330">
        <v>3710</v>
      </c>
      <c r="J5" s="330">
        <v>3627</v>
      </c>
      <c r="K5" s="330">
        <f>SUM('Completed Investigations'!R504)</f>
        <v>4056</v>
      </c>
      <c r="L5" s="880">
        <f>'Completed Investigations'!R443</f>
        <v>4270</v>
      </c>
      <c r="M5" s="880">
        <f>'Completed Investigations'!R406</f>
        <v>4128</v>
      </c>
      <c r="N5" s="330">
        <f>'Completed Investigations'!R369</f>
        <v>3265</v>
      </c>
      <c r="O5" s="330">
        <f>'Completed Investigations'!R332</f>
        <v>4546</v>
      </c>
      <c r="P5" s="330">
        <f>SUM('Completed Investigations'!R288)</f>
        <v>4729</v>
      </c>
      <c r="Q5" s="330">
        <f>SUM('Completed Investigations'!R246)</f>
        <v>4381</v>
      </c>
      <c r="R5" s="330">
        <f>SUM('Completed Investigations'!R209)</f>
        <v>4514</v>
      </c>
      <c r="S5" s="330">
        <f>SUM('Completed Investigations'!R172)</f>
        <v>3801</v>
      </c>
      <c r="T5" s="330">
        <f>SUM('Completed Investigations'!R151)</f>
        <v>2838</v>
      </c>
      <c r="U5" s="330">
        <f>SUM('Completed Investigations'!R114)</f>
        <v>589</v>
      </c>
      <c r="V5" s="330">
        <f>SUM('Completed Investigations'!R77)</f>
        <v>44</v>
      </c>
      <c r="W5" s="303"/>
      <c r="X5" s="303"/>
      <c r="Y5" s="303"/>
      <c r="Z5" s="303"/>
    </row>
    <row r="6" spans="1:26" ht="39" customHeight="1" thickBot="1" x14ac:dyDescent="0.3">
      <c r="A6" s="1755" t="s">
        <v>61</v>
      </c>
      <c r="B6" s="25">
        <v>0.12</v>
      </c>
      <c r="C6" s="25">
        <v>0.14000000000000001</v>
      </c>
      <c r="D6" s="331">
        <v>0.14000000000000001</v>
      </c>
      <c r="E6" s="331">
        <v>0.15</v>
      </c>
      <c r="F6" s="331">
        <v>0.13</v>
      </c>
      <c r="G6" s="331">
        <v>0.13</v>
      </c>
      <c r="H6" s="331">
        <v>0.13</v>
      </c>
      <c r="I6" s="331">
        <v>0.15</v>
      </c>
      <c r="J6" s="331">
        <f t="shared" ref="J6:O6" si="0">SUM(J5/J4)</f>
        <v>0.14952384878591746</v>
      </c>
      <c r="K6" s="331">
        <f t="shared" si="0"/>
        <v>0.16821499668214995</v>
      </c>
      <c r="L6" s="1034">
        <f t="shared" si="0"/>
        <v>0.17837002381051839</v>
      </c>
      <c r="M6" s="1034">
        <f t="shared" si="0"/>
        <v>0.17865489483251104</v>
      </c>
      <c r="N6" s="331">
        <f t="shared" si="0"/>
        <v>0.13674819902831295</v>
      </c>
      <c r="O6" s="331">
        <f t="shared" si="0"/>
        <v>0.21353750763304993</v>
      </c>
      <c r="P6" s="331">
        <f>SUM(P5/P4)</f>
        <v>0.21272097521479016</v>
      </c>
      <c r="Q6" s="331">
        <f>SUM(Q5/Q4)</f>
        <v>0.19693428032005753</v>
      </c>
      <c r="R6" s="331">
        <f t="shared" ref="R6:S6" si="1">SUM(R5/R4)</f>
        <v>0.18936946763434995</v>
      </c>
      <c r="S6" s="331">
        <f t="shared" si="1"/>
        <v>0.17472648708283534</v>
      </c>
      <c r="T6" s="335">
        <f>SUM(T5/T4)</f>
        <v>0.13119452662721892</v>
      </c>
      <c r="U6" s="335">
        <f t="shared" ref="U6:V6" si="2">SUM(U5/U4)</f>
        <v>2.6573426573426574E-2</v>
      </c>
      <c r="V6" s="335">
        <f t="shared" si="2"/>
        <v>2.0276497695852535E-3</v>
      </c>
      <c r="W6" s="1022"/>
      <c r="X6" s="1022"/>
      <c r="Y6" s="1022"/>
      <c r="Z6" s="1022"/>
    </row>
    <row r="7" spans="1:26" ht="39" customHeight="1" thickBot="1" x14ac:dyDescent="0.3">
      <c r="A7" s="1755" t="s">
        <v>62</v>
      </c>
      <c r="B7" s="23">
        <v>11212</v>
      </c>
      <c r="C7" s="23">
        <v>11392</v>
      </c>
      <c r="D7" s="330">
        <v>13045</v>
      </c>
      <c r="E7" s="330">
        <v>15076</v>
      </c>
      <c r="F7" s="330">
        <v>18771</v>
      </c>
      <c r="G7" s="330">
        <v>22065</v>
      </c>
      <c r="H7" s="330">
        <v>22678</v>
      </c>
      <c r="I7" s="330">
        <v>23591</v>
      </c>
      <c r="J7" s="330">
        <v>23670</v>
      </c>
      <c r="K7" s="330">
        <f>SUM('Completed Investigations'!R504:R506)</f>
        <v>23326</v>
      </c>
      <c r="L7" s="880">
        <f>SUM('Completed Investigations'!R459:R461)</f>
        <v>23528</v>
      </c>
      <c r="M7" s="880">
        <f>SUM('Completed Investigations'!R406:R408)</f>
        <v>22671</v>
      </c>
      <c r="N7" s="330">
        <f>SUM('Completed Investigations'!R369:R371)</f>
        <v>22567</v>
      </c>
      <c r="O7" s="330">
        <f>SUM('Completed Investigations'!R332:R334)</f>
        <v>20947</v>
      </c>
      <c r="P7" s="330">
        <f>SUM('Completed Investigations'!R309:R312)</f>
        <v>21883</v>
      </c>
      <c r="Q7" s="330">
        <f>SUM('Completed Investigations'!R246:R248)</f>
        <v>21879</v>
      </c>
      <c r="R7" s="330">
        <f>SUM('Completed Investigations'!R209:R211)</f>
        <v>23464</v>
      </c>
      <c r="S7" s="330">
        <f>SUM('Completed Investigations'!R172:R174)</f>
        <v>21392</v>
      </c>
      <c r="T7" s="330">
        <f>SUM('Completed Investigations'!R135:R137)</f>
        <v>21298</v>
      </c>
      <c r="U7" s="330">
        <f>SUM('Completed Investigations'!R98:R100)</f>
        <v>21746</v>
      </c>
      <c r="V7" s="330">
        <f>SUM('Completed Investigations'!R77:R79)</f>
        <v>20344</v>
      </c>
      <c r="W7" s="303"/>
      <c r="X7" s="303"/>
      <c r="Y7" s="303"/>
      <c r="Z7" s="303"/>
    </row>
    <row r="8" spans="1:26" ht="39" customHeight="1" thickBot="1" x14ac:dyDescent="0.3">
      <c r="A8" s="1755" t="s">
        <v>63</v>
      </c>
      <c r="B8" s="23">
        <v>20122</v>
      </c>
      <c r="C8" s="23">
        <v>22162</v>
      </c>
      <c r="D8" s="330">
        <v>25182</v>
      </c>
      <c r="E8" s="330">
        <v>26022</v>
      </c>
      <c r="F8" s="330">
        <v>24193</v>
      </c>
      <c r="G8" s="330">
        <v>24403</v>
      </c>
      <c r="H8" s="330">
        <v>23226</v>
      </c>
      <c r="I8" s="330">
        <v>23904</v>
      </c>
      <c r="J8" s="330">
        <v>23899</v>
      </c>
      <c r="K8" s="330">
        <v>23354</v>
      </c>
      <c r="L8" s="880">
        <f>SUM('Assigned Investigations'!Q192)</f>
        <v>23547</v>
      </c>
      <c r="M8" s="880">
        <f>SUM('Assigned Investigations'!Q176)</f>
        <v>22687</v>
      </c>
      <c r="N8" s="330">
        <f>SUM('Assigned Investigations'!Q160)</f>
        <v>23434</v>
      </c>
      <c r="O8" s="330">
        <f>SUM('Assigned Investigations'!Q144)</f>
        <v>20948</v>
      </c>
      <c r="P8" s="330">
        <f>SUM('Assigned Investigations'!Q128)</f>
        <v>21883</v>
      </c>
      <c r="Q8" s="330">
        <f>SUM('Assigned Investigations'!Q105)</f>
        <v>21881</v>
      </c>
      <c r="R8" s="330">
        <f>SUM('Assigned Investigations'!Q89)</f>
        <v>23464</v>
      </c>
      <c r="S8" s="330">
        <f>SUM('Assigned Investigations'!Q73)</f>
        <v>21413</v>
      </c>
      <c r="T8" s="330">
        <f>SUM('Assigned Investigations'!Q57)</f>
        <v>21317</v>
      </c>
      <c r="U8" s="330">
        <f>'Reports of CAN'!AG4</f>
        <v>21841</v>
      </c>
      <c r="V8" s="330">
        <f>'Reports of CAN'!AI4</f>
        <v>21403</v>
      </c>
    </row>
    <row r="9" spans="1:26" ht="39" customHeight="1" thickBot="1" x14ac:dyDescent="0.3">
      <c r="A9" s="1755" t="s">
        <v>64</v>
      </c>
      <c r="B9" s="23">
        <v>5702</v>
      </c>
      <c r="C9" s="23">
        <v>5701</v>
      </c>
      <c r="D9" s="330">
        <v>5935</v>
      </c>
      <c r="E9" s="330">
        <v>6819</v>
      </c>
      <c r="F9" s="330">
        <v>6141</v>
      </c>
      <c r="G9" s="330">
        <v>5669</v>
      </c>
      <c r="H9" s="330">
        <v>5236</v>
      </c>
      <c r="I9" s="330">
        <v>4331</v>
      </c>
      <c r="J9" s="330">
        <v>4600</v>
      </c>
      <c r="K9" s="330">
        <v>4797</v>
      </c>
      <c r="L9" s="880">
        <f>SUM(Entries!Q275)</f>
        <v>4559</v>
      </c>
      <c r="M9" s="880">
        <f>SUM(Entries!Q249)</f>
        <v>4970</v>
      </c>
      <c r="N9" s="330">
        <f>SUM(Entries!Q225)</f>
        <v>4950</v>
      </c>
      <c r="O9" s="330">
        <f>SUM(Entries!Q201)</f>
        <v>4616</v>
      </c>
      <c r="P9" s="330">
        <f>SUM(Entries!Q177)</f>
        <v>4967</v>
      </c>
      <c r="Q9" s="330">
        <f>SUM(Entries!Q153)</f>
        <v>4144</v>
      </c>
      <c r="R9" s="330">
        <v>3894</v>
      </c>
      <c r="S9" s="330">
        <f>SUM(Entries!Q105)</f>
        <v>3415</v>
      </c>
      <c r="T9" s="330">
        <f>SUM(Entries!Q81)</f>
        <v>3274</v>
      </c>
      <c r="U9" s="330">
        <f>Entries!Q57</f>
        <v>2993</v>
      </c>
      <c r="V9" s="330">
        <f>Entries!Q33</f>
        <v>2790</v>
      </c>
    </row>
    <row r="10" spans="1:26" ht="39" customHeight="1" thickBot="1" x14ac:dyDescent="0.3">
      <c r="A10" s="1755" t="s">
        <v>65</v>
      </c>
      <c r="B10" s="24">
        <v>118</v>
      </c>
      <c r="C10" s="24">
        <v>90</v>
      </c>
      <c r="D10" s="332">
        <v>131</v>
      </c>
      <c r="E10" s="332">
        <v>154</v>
      </c>
      <c r="F10" s="332">
        <v>107</v>
      </c>
      <c r="G10" s="332">
        <v>109</v>
      </c>
      <c r="H10" s="332">
        <v>102</v>
      </c>
      <c r="I10" s="332">
        <v>152</v>
      </c>
      <c r="J10" s="332">
        <v>140</v>
      </c>
      <c r="K10" s="332">
        <v>191</v>
      </c>
      <c r="L10" s="880">
        <f>SUM(Entries!Q280)</f>
        <v>134</v>
      </c>
      <c r="M10" s="880">
        <f>SUM(Entries!Q254)</f>
        <v>115</v>
      </c>
      <c r="N10" s="330">
        <f>SUM(Entries!Q230)</f>
        <v>109</v>
      </c>
      <c r="O10" s="330">
        <f>SUM(Entries!Q206)</f>
        <v>66</v>
      </c>
      <c r="P10" s="330">
        <f>SUM(Entries!Q182)</f>
        <v>52</v>
      </c>
      <c r="Q10" s="330">
        <f>SUM(Entries!Q158)</f>
        <v>53</v>
      </c>
      <c r="R10" s="330">
        <v>47</v>
      </c>
      <c r="S10" s="330">
        <f>SUM(Entries!Q110)</f>
        <v>51</v>
      </c>
      <c r="T10" s="330">
        <f>Entries!Q86</f>
        <v>40</v>
      </c>
      <c r="U10" s="330">
        <f>Entries!Q62</f>
        <v>37</v>
      </c>
      <c r="V10" s="330">
        <f>Entries!Q38</f>
        <v>37</v>
      </c>
    </row>
    <row r="11" spans="1:26" ht="39" customHeight="1" thickBot="1" x14ac:dyDescent="0.3">
      <c r="A11" s="1755" t="s">
        <v>66</v>
      </c>
      <c r="B11" s="23">
        <v>15037</v>
      </c>
      <c r="C11" s="23">
        <v>15751</v>
      </c>
      <c r="D11" s="330">
        <v>17592</v>
      </c>
      <c r="E11" s="330">
        <v>18657</v>
      </c>
      <c r="F11" s="330">
        <v>18906</v>
      </c>
      <c r="G11" s="330">
        <v>17984</v>
      </c>
      <c r="H11" s="330">
        <v>16899</v>
      </c>
      <c r="I11" s="330">
        <v>15840</v>
      </c>
      <c r="J11" s="330">
        <v>14929</v>
      </c>
      <c r="K11" s="330">
        <v>14491</v>
      </c>
      <c r="L11" s="880">
        <f>SUM(OOH!X14)</f>
        <v>14936</v>
      </c>
      <c r="M11" s="880">
        <f>SUM(OOH!V14)</f>
        <v>15440</v>
      </c>
      <c r="N11" s="330">
        <f>SUM(OOH!T14)</f>
        <v>15402</v>
      </c>
      <c r="O11" s="330">
        <f>SUM(OOH!R14)</f>
        <v>15461</v>
      </c>
      <c r="P11" s="330">
        <f>SUM(OOH!P14)</f>
        <v>14461</v>
      </c>
      <c r="Q11" s="330">
        <f>SUM(OOH!N14)</f>
        <v>14767</v>
      </c>
      <c r="R11" s="330">
        <f>SUM(OOH!L14)</f>
        <v>14022</v>
      </c>
      <c r="S11" s="330">
        <f>SUM(OOH!J14)</f>
        <v>12546</v>
      </c>
      <c r="T11" s="330">
        <f>OOH!H14</f>
        <v>11696</v>
      </c>
      <c r="U11" s="330">
        <f>OOH!F14</f>
        <v>10900</v>
      </c>
      <c r="V11" s="330">
        <f>OOH!D14</f>
        <v>9999</v>
      </c>
    </row>
    <row r="12" spans="1:26" ht="39" customHeight="1" thickBot="1" x14ac:dyDescent="0.3">
      <c r="A12" s="1755" t="s">
        <v>67</v>
      </c>
      <c r="B12" s="24">
        <v>824</v>
      </c>
      <c r="C12" s="24">
        <v>802</v>
      </c>
      <c r="D12" s="332">
        <v>900</v>
      </c>
      <c r="E12" s="332">
        <v>878</v>
      </c>
      <c r="F12" s="332">
        <v>974</v>
      </c>
      <c r="G12" s="330">
        <v>1054</v>
      </c>
      <c r="H12" s="332">
        <v>875</v>
      </c>
      <c r="I12" s="332">
        <v>673</v>
      </c>
      <c r="J12" s="332">
        <v>462</v>
      </c>
      <c r="K12" s="332">
        <v>386</v>
      </c>
      <c r="L12" s="330">
        <f>SUM(OOH!X72)</f>
        <v>208</v>
      </c>
      <c r="M12" s="880">
        <f>SUM(OOH!V72)</f>
        <v>90</v>
      </c>
      <c r="N12" s="330">
        <f>SUM(OOH!T72)</f>
        <v>80</v>
      </c>
      <c r="O12" s="330">
        <f>SUM(OOH!R72)</f>
        <v>52</v>
      </c>
      <c r="P12" s="330">
        <f>SUM(OOH!P72)</f>
        <v>46</v>
      </c>
      <c r="Q12" s="330">
        <f>SUM(OOH!N72)</f>
        <v>47</v>
      </c>
      <c r="R12" s="330">
        <f>SUM(OOH!L72)</f>
        <v>30</v>
      </c>
      <c r="S12" s="330">
        <f>SUM(OOH!J72)</f>
        <v>28</v>
      </c>
      <c r="T12" s="330">
        <f>OOH!H72</f>
        <v>17</v>
      </c>
      <c r="U12" s="330">
        <f>OOH!F72</f>
        <v>15</v>
      </c>
      <c r="V12" s="330">
        <f>OOH!D72</f>
        <v>73</v>
      </c>
    </row>
    <row r="13" spans="1:26" ht="20.25" customHeight="1" x14ac:dyDescent="0.25">
      <c r="A13" s="2076" t="s">
        <v>68</v>
      </c>
      <c r="B13" s="27">
        <v>12997</v>
      </c>
      <c r="C13" s="27">
        <v>13818</v>
      </c>
      <c r="D13" s="333">
        <v>15323</v>
      </c>
      <c r="E13" s="333">
        <v>15746</v>
      </c>
      <c r="F13" s="333">
        <v>16985</v>
      </c>
      <c r="G13" s="333">
        <v>16947</v>
      </c>
      <c r="H13" s="334">
        <v>16169</v>
      </c>
      <c r="I13" s="334">
        <v>15180</v>
      </c>
      <c r="J13" s="334">
        <v>14434</v>
      </c>
      <c r="K13" s="334">
        <v>13931</v>
      </c>
      <c r="L13" s="334">
        <f>SUM('Case Mgt.'!X6)</f>
        <v>13264</v>
      </c>
      <c r="M13" s="1036">
        <f>SUM('Case Mgt.'!V6)</f>
        <v>13681</v>
      </c>
      <c r="N13" s="334">
        <f>SUM('Case Mgt.'!T6)</f>
        <v>13557</v>
      </c>
      <c r="O13" s="334">
        <f>SUM('Case Mgt.'!R6)</f>
        <v>13617</v>
      </c>
      <c r="P13" s="334">
        <f>SUM('Case Mgt.'!P6)</f>
        <v>13600</v>
      </c>
      <c r="Q13" s="334">
        <f>SUM('Case Mgt.'!N6)</f>
        <v>11316</v>
      </c>
      <c r="R13" s="334">
        <f>SUM('Case Mgt.'!L6)</f>
        <v>11178</v>
      </c>
      <c r="S13" s="334">
        <f>SUM('Case Mgt.'!J6)</f>
        <v>11150</v>
      </c>
      <c r="T13" s="334">
        <f>SUM('Case Mgt.'!H6)</f>
        <v>11419</v>
      </c>
      <c r="U13" s="334">
        <f>SUM('Case Mgt.'!F6)</f>
        <v>10994</v>
      </c>
      <c r="V13" s="334">
        <f>SUM('Case Mgt.'!D6)</f>
        <v>9943</v>
      </c>
    </row>
    <row r="14" spans="1:26" ht="27" customHeight="1" thickBot="1" x14ac:dyDescent="0.3">
      <c r="A14" s="2077"/>
      <c r="B14" s="26">
        <v>-0.86399999999999999</v>
      </c>
      <c r="C14" s="26">
        <v>-0.877</v>
      </c>
      <c r="D14" s="335">
        <v>0.871</v>
      </c>
      <c r="E14" s="335">
        <v>0.84399999999999997</v>
      </c>
      <c r="F14" s="335">
        <v>0.89800000000000002</v>
      </c>
      <c r="G14" s="335">
        <v>0.94199999999999995</v>
      </c>
      <c r="H14" s="336">
        <v>0.95699999999999996</v>
      </c>
      <c r="I14" s="336">
        <v>0.95799999999999996</v>
      </c>
      <c r="J14" s="336">
        <v>0.96699999999999997</v>
      </c>
      <c r="K14" s="336">
        <v>0.96099999999999997</v>
      </c>
      <c r="L14" s="1035">
        <f>SUM('Case Mgt.'!Y6)</f>
        <v>0.96241474386881443</v>
      </c>
      <c r="M14" s="1035">
        <f>SUM('Case Mgt.'!W6)</f>
        <v>0.96311158042942624</v>
      </c>
      <c r="N14" s="336">
        <f>SUM('Case Mgt.'!U6)</f>
        <v>0.95863385659736955</v>
      </c>
      <c r="O14" s="336">
        <f>SUM('Case Mgt.'!S6)</f>
        <v>0.96219615602035047</v>
      </c>
      <c r="P14" s="336">
        <f>SUM('Case Mgt.'!Q6)</f>
        <v>0.94046054906299703</v>
      </c>
      <c r="Q14" s="1711">
        <f>SUM('Case Mgt.'!O6)</f>
        <v>0.76630324371910341</v>
      </c>
      <c r="R14" s="1712">
        <f>SUM('Case Mgt.'!M6)</f>
        <v>0.79717586649550709</v>
      </c>
      <c r="S14" s="1712">
        <f>SUM('Case Mgt.'!K6)</f>
        <v>0.88872947553004944</v>
      </c>
      <c r="T14" s="1712">
        <f>SUM('Case Mgt.'!I6)</f>
        <v>0.97631668946648431</v>
      </c>
      <c r="U14" s="1712">
        <f>SUM('Case Mgt.'!G6)</f>
        <v>0.94808554674025525</v>
      </c>
      <c r="V14" s="1712">
        <f>SUM('Case Mgt.'!E6)</f>
        <v>0.93970324165957853</v>
      </c>
    </row>
    <row r="15" spans="1:26" ht="26.45" customHeight="1" x14ac:dyDescent="0.25">
      <c r="A15" s="2076" t="s">
        <v>1029</v>
      </c>
      <c r="B15" s="1696">
        <v>2040</v>
      </c>
      <c r="C15" s="1696">
        <v>1933</v>
      </c>
      <c r="D15" s="1697">
        <v>2269</v>
      </c>
      <c r="E15" s="1697">
        <v>2911</v>
      </c>
      <c r="F15" s="1697">
        <v>1921</v>
      </c>
      <c r="G15" s="1697">
        <v>1037</v>
      </c>
      <c r="H15" s="1698">
        <v>730</v>
      </c>
      <c r="I15" s="1698">
        <v>660</v>
      </c>
      <c r="J15" s="1698">
        <v>495</v>
      </c>
      <c r="K15" s="1698">
        <v>560</v>
      </c>
      <c r="L15" s="1699">
        <f>SUM('Case Mgt.'!X7)</f>
        <v>518</v>
      </c>
      <c r="M15" s="1699">
        <f>SUM('Case Mgt.'!V7)</f>
        <v>524</v>
      </c>
      <c r="N15" s="1697">
        <f>SUM('Case Mgt.'!T7)</f>
        <v>585</v>
      </c>
      <c r="O15" s="1697">
        <f>SUM('Case Mgt.'!R7)</f>
        <v>535</v>
      </c>
      <c r="P15" s="1697">
        <f>SUM('Case Mgt.'!P7)</f>
        <v>861</v>
      </c>
      <c r="Q15" s="334">
        <f>SUM('Case Mgt.'!N7)</f>
        <v>3451</v>
      </c>
      <c r="R15" s="334">
        <f>SUM('Case Mgt.'!L7)</f>
        <v>2844</v>
      </c>
      <c r="S15" s="334">
        <f>SUM('Case Mgt.'!J7)</f>
        <v>1396</v>
      </c>
      <c r="T15" s="334">
        <f>SUM('Case Mgt.'!H7)</f>
        <v>277</v>
      </c>
      <c r="U15" s="334">
        <f>SUM('Case Mgt.'!F7)</f>
        <v>602</v>
      </c>
      <c r="V15" s="334">
        <f>SUM('Case Mgt.'!D7)</f>
        <v>638</v>
      </c>
    </row>
    <row r="16" spans="1:26" ht="20.25" customHeight="1" thickBot="1" x14ac:dyDescent="0.3">
      <c r="A16" s="2077"/>
      <c r="B16" s="26">
        <v>-0.13600000000000001</v>
      </c>
      <c r="C16" s="26">
        <v>-0.123</v>
      </c>
      <c r="D16" s="335">
        <v>0.129</v>
      </c>
      <c r="E16" s="335">
        <v>0.156</v>
      </c>
      <c r="F16" s="335">
        <v>0.10199999999999999</v>
      </c>
      <c r="G16" s="335">
        <v>5.8000000000000003E-2</v>
      </c>
      <c r="H16" s="335">
        <v>4.2999999999999997E-2</v>
      </c>
      <c r="I16" s="335">
        <v>4.2000000000000003E-2</v>
      </c>
      <c r="J16" s="335">
        <v>3.3000000000000002E-2</v>
      </c>
      <c r="K16" s="335">
        <v>3.9E-2</v>
      </c>
      <c r="L16" s="894">
        <f>SUM('Case Mgt.'!Y7)</f>
        <v>3.7585256131185601E-2</v>
      </c>
      <c r="M16" s="894">
        <f>SUM('Case Mgt.'!W7)</f>
        <v>3.688841957057374E-2</v>
      </c>
      <c r="N16" s="335">
        <f>SUM('Case Mgt.'!U7)</f>
        <v>4.1366143402630465E-2</v>
      </c>
      <c r="O16" s="335">
        <f>SUM('Case Mgt.'!S7)</f>
        <v>3.7803843979649518E-2</v>
      </c>
      <c r="P16" s="335">
        <f>SUM('Case Mgt.'!Q7)</f>
        <v>5.9539450937002976E-2</v>
      </c>
      <c r="Q16" s="336">
        <f>SUM('Case Mgt.'!O7)</f>
        <v>0.23369675628089659</v>
      </c>
      <c r="R16" s="1713">
        <f>SUM('Case Mgt.'!M7)</f>
        <v>0.20282413350449294</v>
      </c>
      <c r="S16" s="1714">
        <f>SUM('Case Mgt.'!K7)</f>
        <v>0.11127052446995059</v>
      </c>
      <c r="T16" s="1714">
        <f>SUM('Case Mgt.'!I7)</f>
        <v>2.3683310533515731E-2</v>
      </c>
      <c r="U16" s="1714">
        <f>SUM('Case Mgt.'!G7)</f>
        <v>5.1914453259744739E-2</v>
      </c>
      <c r="V16" s="1714">
        <f>SUM('Case Mgt.'!E7)</f>
        <v>6.0296758340421509E-2</v>
      </c>
    </row>
    <row r="17" spans="1:22" ht="39" customHeight="1" thickBot="1" x14ac:dyDescent="0.3">
      <c r="A17" s="1695" t="s">
        <v>69</v>
      </c>
      <c r="B17" s="26">
        <v>-0.52400000000000002</v>
      </c>
      <c r="C17" s="26">
        <v>-0.53800000000000003</v>
      </c>
      <c r="D17" s="335">
        <v>0.55700000000000005</v>
      </c>
      <c r="E17" s="335">
        <v>0.50900000000000001</v>
      </c>
      <c r="F17" s="335">
        <v>0.5</v>
      </c>
      <c r="G17" s="335">
        <v>0.48599999999999999</v>
      </c>
      <c r="H17" s="335">
        <v>0.55200000000000005</v>
      </c>
      <c r="I17" s="335">
        <v>0.56499999999999995</v>
      </c>
      <c r="J17" s="335">
        <v>0.64800000000000002</v>
      </c>
      <c r="K17" s="335">
        <v>0.64400000000000002</v>
      </c>
      <c r="L17" s="894">
        <f>SUM('Case Mgt.'!X10)</f>
        <v>0.60750000000000004</v>
      </c>
      <c r="M17" s="894">
        <f>SUM('Case Mgt.'!V10)</f>
        <v>0.66080000000000005</v>
      </c>
      <c r="N17" s="335">
        <f>SUM('Case Mgt.'!T10)</f>
        <v>0.65800000000000003</v>
      </c>
      <c r="O17" s="335">
        <f>SUM('Case Mgt.'!R10)</f>
        <v>0.63</v>
      </c>
      <c r="P17" s="335">
        <f>SUM('Case Mgt.'!P10)</f>
        <v>0.56299999999999994</v>
      </c>
      <c r="Q17" s="335">
        <f>SUM('Case Mgt.'!N10)</f>
        <v>0.23</v>
      </c>
      <c r="R17" s="335">
        <f>SUM('Case Mgt.'!L10)</f>
        <v>0.22</v>
      </c>
      <c r="S17" s="335">
        <f>SUM('Case Mgt.'!J10)</f>
        <v>0.26</v>
      </c>
      <c r="T17" s="335">
        <f>SUM('Case Mgt.'!H10)</f>
        <v>0.27</v>
      </c>
      <c r="U17" s="335">
        <f>SUM('Case Mgt.'!F10)</f>
        <v>0.31</v>
      </c>
      <c r="V17" s="335">
        <f>SUM('Case Mgt.'!D10)</f>
        <v>0.28000000000000003</v>
      </c>
    </row>
    <row r="18" spans="1:22" ht="39" customHeight="1" thickBot="1" x14ac:dyDescent="0.3">
      <c r="A18" s="761" t="s">
        <v>70</v>
      </c>
      <c r="B18" s="23">
        <v>3900</v>
      </c>
      <c r="C18" s="23">
        <v>4329</v>
      </c>
      <c r="D18" s="330">
        <v>4497</v>
      </c>
      <c r="E18" s="330">
        <v>4551</v>
      </c>
      <c r="F18" s="330">
        <v>4681</v>
      </c>
      <c r="G18" s="330">
        <v>4596</v>
      </c>
      <c r="H18" s="330">
        <v>5000</v>
      </c>
      <c r="I18" s="330">
        <v>4881</v>
      </c>
      <c r="J18" s="330">
        <v>5213</v>
      </c>
      <c r="K18" s="880">
        <f>OOH!Z85</f>
        <v>4449</v>
      </c>
      <c r="L18" s="880">
        <f>SUM(OOH!X85)</f>
        <v>4243</v>
      </c>
      <c r="M18" s="880">
        <f>SUM(OOH!V85)</f>
        <v>3987</v>
      </c>
      <c r="N18" s="330">
        <f>OOH!T85</f>
        <v>3794</v>
      </c>
      <c r="O18" s="330">
        <f>OOH!R85</f>
        <v>3730</v>
      </c>
      <c r="P18" s="330">
        <f>OOH!P85</f>
        <v>3593</v>
      </c>
      <c r="Q18" s="330">
        <f>SUM(OOH!N85)</f>
        <v>3450</v>
      </c>
      <c r="R18" s="330">
        <f>OOH!L85</f>
        <v>3124</v>
      </c>
      <c r="S18" s="330">
        <f>SUM(OOH!J85)</f>
        <v>2864</v>
      </c>
      <c r="T18" s="330">
        <f>SUM(OOH!H85)</f>
        <v>2676</v>
      </c>
      <c r="U18" s="330">
        <f>SUM(OOH!F85)</f>
        <v>2537</v>
      </c>
      <c r="V18" s="330">
        <f>SUM(OOH!D85)</f>
        <v>2257</v>
      </c>
    </row>
    <row r="19" spans="1:22" ht="39" customHeight="1" thickBot="1" x14ac:dyDescent="0.3">
      <c r="A19" s="1755" t="s">
        <v>71</v>
      </c>
      <c r="B19" s="23">
        <v>8573</v>
      </c>
      <c r="C19" s="23">
        <v>9049</v>
      </c>
      <c r="D19" s="330">
        <v>9079</v>
      </c>
      <c r="E19" s="330">
        <v>9114</v>
      </c>
      <c r="F19" s="330">
        <v>10337</v>
      </c>
      <c r="G19" s="330">
        <v>10786</v>
      </c>
      <c r="H19" s="330">
        <v>11405</v>
      </c>
      <c r="I19" s="330">
        <v>11092</v>
      </c>
      <c r="J19" s="330">
        <v>10211</v>
      </c>
      <c r="K19" s="330">
        <f>OOH!AA85</f>
        <v>10015</v>
      </c>
      <c r="L19" s="880">
        <f>OOH!Y85</f>
        <v>9527</v>
      </c>
      <c r="M19" s="880">
        <f>OOH!W85</f>
        <v>10140</v>
      </c>
      <c r="N19" s="330">
        <f>OOH!U85</f>
        <v>8633</v>
      </c>
      <c r="O19" s="330">
        <f>OOH!S85</f>
        <v>8321</v>
      </c>
      <c r="P19" s="330">
        <f>OOH!Q85</f>
        <v>8030</v>
      </c>
      <c r="Q19" s="330">
        <f>SUM(OOH!O85)</f>
        <v>7636</v>
      </c>
      <c r="R19" s="330">
        <f>OOH!M85</f>
        <v>7001</v>
      </c>
      <c r="S19" s="330">
        <f>SUM(OOH!K84)</f>
        <v>6360</v>
      </c>
      <c r="T19" s="330">
        <f>SUM(OOH!I84)</f>
        <v>5931</v>
      </c>
      <c r="U19" s="330">
        <f>SUM(OOH!G84)</f>
        <v>5569</v>
      </c>
      <c r="V19" s="330">
        <f>SUM(OOH!E84)</f>
        <v>5016</v>
      </c>
    </row>
    <row r="20" spans="1:22" ht="39" customHeight="1" thickBot="1" x14ac:dyDescent="0.3">
      <c r="A20" s="1755" t="s">
        <v>72</v>
      </c>
      <c r="B20" s="24">
        <v>717</v>
      </c>
      <c r="C20" s="23">
        <v>1050</v>
      </c>
      <c r="D20" s="332">
        <v>821</v>
      </c>
      <c r="E20" s="332">
        <v>774</v>
      </c>
      <c r="F20" s="332">
        <v>882</v>
      </c>
      <c r="G20" s="332">
        <v>985</v>
      </c>
      <c r="H20" s="330">
        <v>1071</v>
      </c>
      <c r="I20" s="330">
        <v>853</v>
      </c>
      <c r="J20" s="330">
        <v>681</v>
      </c>
      <c r="K20" s="957">
        <v>750</v>
      </c>
      <c r="L20" s="957">
        <v>749</v>
      </c>
      <c r="M20" s="957">
        <v>695</v>
      </c>
      <c r="N20" s="332">
        <v>612</v>
      </c>
      <c r="O20" s="332">
        <v>666</v>
      </c>
      <c r="P20" s="332">
        <v>679</v>
      </c>
      <c r="Q20" s="332">
        <v>534</v>
      </c>
      <c r="R20" s="332">
        <v>425</v>
      </c>
      <c r="S20" s="332">
        <v>414</v>
      </c>
      <c r="T20" s="332">
        <v>399</v>
      </c>
      <c r="U20" s="332">
        <v>420</v>
      </c>
      <c r="V20" s="332">
        <v>262</v>
      </c>
    </row>
    <row r="21" spans="1:22" ht="39" customHeight="1" thickBot="1" x14ac:dyDescent="0.3">
      <c r="A21" s="1755" t="s">
        <v>73</v>
      </c>
      <c r="B21" s="24">
        <v>715</v>
      </c>
      <c r="C21" s="24">
        <v>787</v>
      </c>
      <c r="D21" s="332">
        <v>785</v>
      </c>
      <c r="E21" s="332">
        <v>767</v>
      </c>
      <c r="F21" s="332">
        <v>871</v>
      </c>
      <c r="G21" s="332">
        <v>994</v>
      </c>
      <c r="H21" s="332">
        <v>963</v>
      </c>
      <c r="I21" s="330">
        <v>1059</v>
      </c>
      <c r="J21" s="332">
        <v>945</v>
      </c>
      <c r="K21" s="330">
        <v>1039</v>
      </c>
      <c r="L21" s="880">
        <v>1139</v>
      </c>
      <c r="M21" s="880">
        <v>1033</v>
      </c>
      <c r="N21" s="330">
        <v>879</v>
      </c>
      <c r="O21" s="330">
        <v>819</v>
      </c>
      <c r="P21" s="330">
        <v>862</v>
      </c>
      <c r="Q21" s="330">
        <v>757</v>
      </c>
      <c r="R21" s="330">
        <v>777</v>
      </c>
      <c r="S21" s="330">
        <v>713</v>
      </c>
      <c r="T21" s="330">
        <v>632</v>
      </c>
      <c r="U21" s="330">
        <v>623</v>
      </c>
      <c r="V21" s="330">
        <v>585</v>
      </c>
    </row>
    <row r="22" spans="1:22" ht="21" customHeight="1" x14ac:dyDescent="0.25">
      <c r="A22" s="2078" t="s">
        <v>1030</v>
      </c>
      <c r="B22" s="27">
        <v>3491</v>
      </c>
      <c r="C22" s="27">
        <v>3689</v>
      </c>
      <c r="D22" s="333">
        <v>3881</v>
      </c>
      <c r="E22" s="333">
        <v>3925</v>
      </c>
      <c r="F22" s="333">
        <v>4258</v>
      </c>
      <c r="G22" s="333">
        <v>4365</v>
      </c>
      <c r="H22" s="333">
        <v>4969</v>
      </c>
      <c r="I22" s="333">
        <v>4250</v>
      </c>
      <c r="J22" s="333">
        <v>4469</v>
      </c>
      <c r="K22" s="893">
        <f>'Case Mgt.'!Z14</f>
        <v>3517</v>
      </c>
      <c r="L22" s="893">
        <f>SUM('Case Mgt.'!X14)</f>
        <v>2858</v>
      </c>
      <c r="M22" s="893">
        <f>SUM('Case Mgt.'!V14)</f>
        <v>3131</v>
      </c>
      <c r="N22" s="333">
        <f>SUM('Case Mgt.'!T14)</f>
        <v>3535</v>
      </c>
      <c r="O22" s="333">
        <f>SUM('Case Mgt.'!R14)</f>
        <v>2533</v>
      </c>
      <c r="P22" s="333">
        <f>SUM('Case Mgt.'!P14)</f>
        <v>3521</v>
      </c>
      <c r="Q22" s="333">
        <f>SUM('Case Mgt.'!N14)</f>
        <v>3374</v>
      </c>
      <c r="R22" s="333">
        <f>SUM('Case Mgt.'!L14)</f>
        <v>3036</v>
      </c>
      <c r="S22" s="333">
        <f>SUM('Case Mgt.'!J14)</f>
        <v>2766</v>
      </c>
      <c r="T22" s="333">
        <f>SUM('Case Mgt.'!H14)</f>
        <v>2617</v>
      </c>
      <c r="U22" s="333">
        <f>SUM('Case Mgt.'!F14)</f>
        <v>2485</v>
      </c>
      <c r="V22" s="2590">
        <f>SUM('Case Mgt.'!D14)</f>
        <v>2199</v>
      </c>
    </row>
    <row r="23" spans="1:22" ht="40.5" customHeight="1" thickBot="1" x14ac:dyDescent="0.3">
      <c r="A23" s="2079"/>
      <c r="B23" s="26">
        <v>-0.89500000000000002</v>
      </c>
      <c r="C23" s="26">
        <v>-0.85199999999999998</v>
      </c>
      <c r="D23" s="335">
        <v>0.86299999999999999</v>
      </c>
      <c r="E23" s="335">
        <v>0.86199999999999999</v>
      </c>
      <c r="F23" s="335">
        <v>0.91</v>
      </c>
      <c r="G23" s="335">
        <v>0.95</v>
      </c>
      <c r="H23" s="335">
        <v>0.99399999999999999</v>
      </c>
      <c r="I23" s="335">
        <v>0.93400000000000005</v>
      </c>
      <c r="J23" s="335">
        <v>0.83599999999999997</v>
      </c>
      <c r="K23" s="894">
        <f>'Case Mgt.'!AA14</f>
        <v>0.79051472240953025</v>
      </c>
      <c r="L23" s="894">
        <f>SUM('Case Mgt.'!Y14)</f>
        <v>0.67358001414093804</v>
      </c>
      <c r="M23" s="894">
        <f>SUM('Case Mgt.'!W14)</f>
        <v>0.7853022322548282</v>
      </c>
      <c r="N23" s="335">
        <f>SUM('Case Mgt.'!U14)</f>
        <v>0.93173431734317347</v>
      </c>
      <c r="O23" s="335">
        <f>SUM('Case Mgt.'!S14)</f>
        <v>0.67908847184986598</v>
      </c>
      <c r="P23" s="335">
        <f>SUM('Case Mgt.'!Q14)</f>
        <v>0.97996103534650714</v>
      </c>
      <c r="Q23" s="335">
        <f>SUM('Case Mgt.'!O14)</f>
        <v>0.97797101449275359</v>
      </c>
      <c r="R23" s="335">
        <f>SUM('Case Mgt.'!M14)</f>
        <v>0.971830985915493</v>
      </c>
      <c r="S23" s="335">
        <f>SUM('Case Mgt.'!K14)</f>
        <v>0.96578212290502796</v>
      </c>
      <c r="T23" s="335">
        <f>SUM('Case Mgt.'!I14)</f>
        <v>0.97795216741405078</v>
      </c>
      <c r="U23" s="335">
        <f>SUM('Case Mgt.'!G14)</f>
        <v>0.97950335041387471</v>
      </c>
      <c r="V23" s="2591">
        <f>SUM('Case Mgt.'!E14)</f>
        <v>0.97430217102348249</v>
      </c>
    </row>
    <row r="24" spans="1:22" ht="21.75" customHeight="1" x14ac:dyDescent="0.25">
      <c r="A24" s="2078" t="s">
        <v>74</v>
      </c>
      <c r="B24" s="28">
        <v>409</v>
      </c>
      <c r="C24" s="28">
        <v>640</v>
      </c>
      <c r="D24" s="337">
        <v>616</v>
      </c>
      <c r="E24" s="337">
        <v>626</v>
      </c>
      <c r="F24" s="337">
        <v>423</v>
      </c>
      <c r="G24" s="337">
        <v>231</v>
      </c>
      <c r="H24" s="337">
        <v>31</v>
      </c>
      <c r="I24" s="337">
        <v>302</v>
      </c>
      <c r="J24" s="337">
        <v>881</v>
      </c>
      <c r="K24" s="337">
        <v>944</v>
      </c>
      <c r="L24" s="893">
        <f>SUM('Case Mgt.'!X13-'Case Mgt.'!X14)</f>
        <v>1385</v>
      </c>
      <c r="M24" s="893">
        <f>SUM('Case Mgt.'!V13-'Case Mgt.'!V14)</f>
        <v>856</v>
      </c>
      <c r="N24" s="333">
        <f>SUM('Case Mgt.'!T13-'Case Mgt.'!T14)</f>
        <v>259</v>
      </c>
      <c r="O24" s="333">
        <f>SUM('Case Mgt.'!R13-'Case Mgt.'!R14)</f>
        <v>1197</v>
      </c>
      <c r="P24" s="333">
        <f>SUM('Case Mgt.'!P13-'Case Mgt.'!P14)</f>
        <v>72</v>
      </c>
      <c r="Q24" s="333">
        <f>SUM('Case Mgt.'!N13-'Case Mgt.'!N14)</f>
        <v>76</v>
      </c>
      <c r="R24" s="333">
        <f>SUM('Case Mgt.'!L13-'Case Mgt.'!L14)</f>
        <v>88</v>
      </c>
      <c r="S24" s="333">
        <f>SUM('Case Mgt.'!J13-'Case Mgt.'!J14)</f>
        <v>98</v>
      </c>
      <c r="T24" s="333">
        <f>SUM('Case Mgt.'!H13-'Case Mgt.'!H14)</f>
        <v>59</v>
      </c>
      <c r="U24" s="333">
        <f>SUM('Case Mgt.'!F13-'Case Mgt.'!F14)</f>
        <v>52</v>
      </c>
      <c r="V24" s="2590">
        <f>SUM('Case Mgt.'!D13-'Case Mgt.'!D14)</f>
        <v>58</v>
      </c>
    </row>
    <row r="25" spans="1:22" ht="21.75" customHeight="1" thickBot="1" x14ac:dyDescent="0.3">
      <c r="A25" s="2079"/>
      <c r="B25" s="26">
        <v>-0.105</v>
      </c>
      <c r="C25" s="26">
        <v>-0.14799999999999999</v>
      </c>
      <c r="D25" s="335">
        <v>0.13700000000000001</v>
      </c>
      <c r="E25" s="335">
        <v>0.13800000000000001</v>
      </c>
      <c r="F25" s="335">
        <v>0.09</v>
      </c>
      <c r="G25" s="335">
        <v>0.05</v>
      </c>
      <c r="H25" s="335">
        <v>6.0000000000000001E-3</v>
      </c>
      <c r="I25" s="335">
        <v>6.6000000000000003E-2</v>
      </c>
      <c r="J25" s="335">
        <v>0.16400000000000001</v>
      </c>
      <c r="K25" s="335">
        <v>0.21199999999999999</v>
      </c>
      <c r="L25" s="894">
        <f>SUM(L24/'Case Mgt.'!X13)</f>
        <v>0.32641998585906201</v>
      </c>
      <c r="M25" s="894">
        <f>SUM(M24/'Case Mgt.'!V13)</f>
        <v>0.2146977677451718</v>
      </c>
      <c r="N25" s="335">
        <f>SUM(N24/'Case Mgt.'!T13)</f>
        <v>6.8265682656826573E-2</v>
      </c>
      <c r="O25" s="335">
        <f>SUM(O24/'Case Mgt.'!R13)</f>
        <v>0.32091152815013407</v>
      </c>
      <c r="P25" s="335">
        <f>SUM(P24/'Case Mgt.'!R13)</f>
        <v>1.9302949061662199E-2</v>
      </c>
      <c r="Q25" s="335">
        <f>SUM(Q24/'Case Mgt.'!N13)</f>
        <v>2.2028985507246378E-2</v>
      </c>
      <c r="R25" s="335">
        <f>SUM(R24/'Case Mgt.'!L13)</f>
        <v>2.8169014084507043E-2</v>
      </c>
      <c r="S25" s="335">
        <f>SUM(S24/'Case Mgt.'!J13)</f>
        <v>3.4217877094972066E-2</v>
      </c>
      <c r="T25" s="335">
        <f>SUM(T24/'Case Mgt.'!H13)</f>
        <v>2.2047832585949178E-2</v>
      </c>
      <c r="U25" s="335">
        <f>SUM(U24/'Case Mgt.'!F13)</f>
        <v>2.0496649586125345E-2</v>
      </c>
      <c r="V25" s="2591">
        <f>SUM(V24/'Case Mgt.'!D13)</f>
        <v>2.5697828976517501E-2</v>
      </c>
    </row>
    <row r="26" spans="1:22" ht="39" customHeight="1" thickBot="1" x14ac:dyDescent="0.3">
      <c r="A26" s="1756" t="s">
        <v>75</v>
      </c>
      <c r="B26" s="23">
        <v>4805</v>
      </c>
      <c r="C26" s="23">
        <v>4786</v>
      </c>
      <c r="D26" s="330">
        <v>5063</v>
      </c>
      <c r="E26" s="330">
        <v>5555</v>
      </c>
      <c r="F26" s="330">
        <v>5668</v>
      </c>
      <c r="G26" s="330">
        <v>6377</v>
      </c>
      <c r="H26" s="330">
        <v>6153</v>
      </c>
      <c r="I26" s="330">
        <v>5874</v>
      </c>
      <c r="J26" s="330">
        <v>5412</v>
      </c>
      <c r="K26" s="330">
        <v>5393</v>
      </c>
      <c r="L26" s="880">
        <f>SUM(Exits!R442)</f>
        <v>5254</v>
      </c>
      <c r="M26" s="880">
        <f>SUM(Exits!R425)</f>
        <v>4513</v>
      </c>
      <c r="N26" s="330">
        <f>SUM(Exits!R386)</f>
        <v>4960</v>
      </c>
      <c r="O26" s="330">
        <f>SUM(Exits!R347)</f>
        <v>4580</v>
      </c>
      <c r="P26" s="330">
        <f>SUM(Exits!R308)</f>
        <v>4617</v>
      </c>
      <c r="Q26" s="330">
        <f>SUM(Exits!R247)</f>
        <v>3639</v>
      </c>
      <c r="R26" s="330">
        <f>SUM(Exits!R208)</f>
        <v>4308</v>
      </c>
      <c r="S26" s="330">
        <f>SUM(Exits!R169)</f>
        <v>4288</v>
      </c>
      <c r="T26" s="330">
        <f>SUM(Exits!R130)</f>
        <v>4194</v>
      </c>
      <c r="U26" s="330">
        <f>SUM(Exits!R91)</f>
        <v>3827</v>
      </c>
      <c r="V26" s="330">
        <f>SUM(Exits!R52)</f>
        <v>3731</v>
      </c>
    </row>
    <row r="27" spans="1:22" ht="39" customHeight="1" thickBot="1" x14ac:dyDescent="0.3">
      <c r="A27" s="1756" t="s">
        <v>76</v>
      </c>
      <c r="B27" s="23">
        <v>3311</v>
      </c>
      <c r="C27" s="23">
        <v>3417</v>
      </c>
      <c r="D27" s="330">
        <v>3449</v>
      </c>
      <c r="E27" s="330">
        <v>3878</v>
      </c>
      <c r="F27" s="330">
        <v>4224</v>
      </c>
      <c r="G27" s="330">
        <v>4623</v>
      </c>
      <c r="H27" s="330">
        <v>4790</v>
      </c>
      <c r="I27" s="330">
        <v>4677</v>
      </c>
      <c r="J27" s="330">
        <v>4476</v>
      </c>
      <c r="K27" s="330">
        <v>4270</v>
      </c>
      <c r="L27" s="880">
        <f>SUM('Adoption-CP'!B564,'Adoption-CP'!D564)</f>
        <v>4235</v>
      </c>
      <c r="M27" s="880">
        <f>SUM('Adoption-CP'!B522,'Adoption-CP'!D522)</f>
        <v>4394</v>
      </c>
      <c r="N27" s="330">
        <f>SUM('Adoption-CP'!B463,'Adoption-CP'!D463)</f>
        <v>4098</v>
      </c>
      <c r="O27" s="330">
        <f>SUM('Adoption-CP'!B412,'Adoption-CP'!D412)</f>
        <v>4105</v>
      </c>
      <c r="P27" s="330">
        <f>SUM('Adoption-CP'!B361,'Adoption-CP'!D361)</f>
        <v>3682</v>
      </c>
      <c r="Q27" s="330">
        <f>SUM('Adoption-CP'!B312,'Adoption-CP'!D312)</f>
        <v>1909</v>
      </c>
      <c r="R27" s="330">
        <f>SUM('Adoption-CP'!B264,'Adoption-CP'!D264)</f>
        <v>2203</v>
      </c>
      <c r="S27" s="330">
        <f>SUM('Adoption-CP'!B212,'Adoption-CP'!D212)</f>
        <v>1961</v>
      </c>
      <c r="T27" s="330">
        <f>SUM('Adoption-CP'!B162,'Adoption-CP'!D162)</f>
        <v>1557</v>
      </c>
      <c r="U27" s="330">
        <f>SUM('Adoption-CP'!B112,'Adoption-CP'!D112)</f>
        <v>1487</v>
      </c>
      <c r="V27" s="330">
        <f>SUM('Adoption-CP'!B62,'Adoption-CP'!D62)</f>
        <v>1236</v>
      </c>
    </row>
    <row r="28" spans="1:22" ht="39" customHeight="1" thickBot="1" x14ac:dyDescent="0.3">
      <c r="A28" s="1756" t="s">
        <v>77</v>
      </c>
      <c r="B28" s="23">
        <v>1215</v>
      </c>
      <c r="C28" s="23">
        <v>1518</v>
      </c>
      <c r="D28" s="330">
        <v>1629</v>
      </c>
      <c r="E28" s="330">
        <v>1576</v>
      </c>
      <c r="F28" s="330">
        <v>1727</v>
      </c>
      <c r="G28" s="330">
        <v>1936</v>
      </c>
      <c r="H28" s="330">
        <v>2195</v>
      </c>
      <c r="I28" s="330">
        <v>2110</v>
      </c>
      <c r="J28" s="330">
        <v>1932</v>
      </c>
      <c r="K28" s="330">
        <v>1775</v>
      </c>
      <c r="L28" s="880">
        <f>SUM('Adoption-Finalized'!B243)</f>
        <v>1988</v>
      </c>
      <c r="M28" s="880">
        <f>SUM('Adoption-Finalized'!B222)</f>
        <v>1536</v>
      </c>
      <c r="N28" s="330">
        <f>SUM('Adoption-Finalized'!B201)</f>
        <v>1680</v>
      </c>
      <c r="O28" s="330">
        <f>SUM('Adoption-Finalized'!B180)</f>
        <v>1339</v>
      </c>
      <c r="P28" s="330">
        <f>SUM('Adoption-Finalized'!B159)</f>
        <v>1386</v>
      </c>
      <c r="Q28" s="330">
        <f>SUM('Adoption-Finalized'!B138)</f>
        <v>1104</v>
      </c>
      <c r="R28" s="330">
        <f>SUM('Adoption-Finalized'!B117)</f>
        <v>1284</v>
      </c>
      <c r="S28" s="330">
        <f>SUM('Adoption-Finalized'!B101)</f>
        <v>1286</v>
      </c>
      <c r="T28" s="330">
        <f>SUM('Adoption-Finalized'!B74)</f>
        <v>1349</v>
      </c>
      <c r="U28" s="330">
        <f>SUM('Adoption-Finalized'!B52)</f>
        <v>1061</v>
      </c>
      <c r="V28" s="330">
        <f>SUM('Adoption-Finalized'!B30)</f>
        <v>1026</v>
      </c>
    </row>
    <row r="29" spans="1:22" ht="41.25" customHeight="1" x14ac:dyDescent="0.25">
      <c r="A29" s="2080" t="s">
        <v>1050</v>
      </c>
      <c r="B29" s="2080"/>
      <c r="C29" s="2080"/>
      <c r="D29" s="2080"/>
      <c r="E29" s="2080"/>
      <c r="F29" s="2080"/>
      <c r="G29" s="2080"/>
      <c r="H29" s="2080"/>
      <c r="I29" s="2080"/>
      <c r="J29" s="2080"/>
      <c r="K29" s="2080"/>
      <c r="L29" s="2080"/>
      <c r="M29" s="2080"/>
      <c r="N29" s="2080"/>
      <c r="O29" s="2080"/>
      <c r="P29" s="2080"/>
      <c r="Q29" s="2080"/>
      <c r="R29" s="2080"/>
      <c r="S29" s="2080"/>
      <c r="T29" s="2080"/>
      <c r="U29" s="2080"/>
      <c r="V29" s="2080"/>
    </row>
    <row r="30" spans="1:22" ht="28.5" customHeight="1" x14ac:dyDescent="0.25">
      <c r="A30" s="2081" t="s">
        <v>78</v>
      </c>
      <c r="B30" s="2081"/>
      <c r="C30" s="2081"/>
      <c r="D30" s="2081"/>
      <c r="E30" s="2081"/>
      <c r="F30" s="2081"/>
      <c r="G30" s="2081"/>
      <c r="H30" s="2081"/>
      <c r="I30" s="2081"/>
      <c r="J30" s="2081"/>
      <c r="K30" s="2081"/>
      <c r="L30" s="2081"/>
      <c r="M30" s="2081"/>
      <c r="N30" s="2081"/>
      <c r="O30" s="2081"/>
      <c r="P30" s="2081"/>
      <c r="Q30" s="2081"/>
      <c r="R30" s="2081"/>
      <c r="S30" s="2081"/>
      <c r="T30" s="2081"/>
      <c r="U30" s="2081"/>
      <c r="V30" s="2081"/>
    </row>
    <row r="31" spans="1:22" ht="15" customHeight="1" x14ac:dyDescent="0.25">
      <c r="A31" s="2082" t="s">
        <v>79</v>
      </c>
      <c r="B31" s="2082"/>
      <c r="C31" s="2082"/>
      <c r="D31" s="2082"/>
      <c r="E31" s="2082"/>
      <c r="F31" s="2082"/>
      <c r="G31" s="2082"/>
      <c r="H31" s="2082"/>
      <c r="I31" s="2082"/>
      <c r="J31" s="2082"/>
      <c r="K31" s="2082"/>
      <c r="L31" s="2082"/>
      <c r="M31" s="2082"/>
      <c r="N31" s="2082"/>
      <c r="O31" s="2082"/>
      <c r="P31" s="2082"/>
      <c r="Q31" s="2082"/>
      <c r="R31" s="2082"/>
      <c r="S31" s="2082"/>
      <c r="T31" s="2082"/>
      <c r="U31" s="2082"/>
      <c r="V31" s="2082"/>
    </row>
    <row r="32" spans="1:22" ht="29.25" customHeight="1" x14ac:dyDescent="0.25">
      <c r="A32" s="2083" t="s">
        <v>80</v>
      </c>
      <c r="B32" s="2083"/>
      <c r="C32" s="2083"/>
      <c r="D32" s="2083"/>
      <c r="E32" s="2083"/>
      <c r="F32" s="2083"/>
      <c r="G32" s="2083"/>
      <c r="H32" s="2083"/>
      <c r="I32" s="2083"/>
      <c r="J32" s="2083"/>
      <c r="K32" s="2083"/>
      <c r="L32" s="2083"/>
      <c r="M32" s="2083"/>
      <c r="N32" s="2083"/>
      <c r="O32" s="2083"/>
      <c r="P32" s="2083"/>
      <c r="Q32" s="2083"/>
      <c r="R32" s="2083"/>
      <c r="S32" s="2083"/>
      <c r="T32" s="2083"/>
      <c r="U32" s="2083"/>
      <c r="V32" s="2083"/>
    </row>
    <row r="33" spans="1:22" ht="30.75" customHeight="1" x14ac:dyDescent="0.25">
      <c r="A33" s="2084" t="s">
        <v>81</v>
      </c>
      <c r="B33" s="2084"/>
      <c r="C33" s="2084"/>
      <c r="D33" s="2084"/>
      <c r="E33" s="2084"/>
      <c r="F33" s="2084"/>
      <c r="G33" s="2084"/>
      <c r="H33" s="2084"/>
      <c r="I33" s="2084"/>
      <c r="J33" s="2084"/>
      <c r="K33" s="2084"/>
      <c r="L33" s="2084"/>
      <c r="M33" s="2084"/>
      <c r="N33" s="2084"/>
      <c r="O33" s="2084"/>
      <c r="P33" s="2084"/>
      <c r="Q33" s="2084"/>
      <c r="R33" s="2084"/>
      <c r="S33" s="2084"/>
      <c r="T33" s="2084"/>
      <c r="U33" s="2084"/>
      <c r="V33" s="2084"/>
    </row>
    <row r="34" spans="1:22" ht="15" customHeight="1" x14ac:dyDescent="0.25">
      <c r="A34" s="2073" t="s">
        <v>82</v>
      </c>
      <c r="B34" s="2073"/>
      <c r="C34" s="2073"/>
      <c r="D34" s="2073"/>
      <c r="E34" s="2073"/>
      <c r="F34" s="2073"/>
      <c r="G34" s="2073"/>
      <c r="H34" s="2073"/>
      <c r="I34" s="2073"/>
      <c r="J34" s="2073"/>
      <c r="K34" s="2073"/>
      <c r="L34" s="2073"/>
      <c r="M34" s="2073"/>
      <c r="N34" s="2073"/>
      <c r="O34" s="2073"/>
      <c r="P34" s="2073"/>
      <c r="Q34" s="2073"/>
      <c r="R34" s="2073"/>
      <c r="S34" s="2073"/>
      <c r="T34" s="2073"/>
      <c r="U34" s="2073"/>
      <c r="V34" s="2073"/>
    </row>
    <row r="35" spans="1:22" x14ac:dyDescent="0.25">
      <c r="A35" s="2073"/>
      <c r="B35" s="2073"/>
      <c r="C35" s="2073"/>
      <c r="D35" s="2073"/>
      <c r="E35" s="2073"/>
      <c r="F35" s="2073"/>
      <c r="G35" s="2073"/>
      <c r="H35" s="2073"/>
      <c r="I35" s="2073"/>
      <c r="J35" s="2073"/>
      <c r="K35" s="2073"/>
      <c r="L35" s="2073"/>
      <c r="M35" s="2073"/>
      <c r="N35" s="2073"/>
      <c r="O35" s="2073"/>
      <c r="P35" s="2073"/>
      <c r="Q35" s="2073"/>
      <c r="R35" s="2073"/>
      <c r="S35" s="2073"/>
      <c r="T35" s="2073"/>
      <c r="U35" s="2073"/>
      <c r="V35" s="2073"/>
    </row>
  </sheetData>
  <sheetProtection algorithmName="SHA-512" hashValue="izbaclJvjSOwykx6HoFJuLfsXp5ObHcTlo9ZNonYs+p3WeoTvdHOAHfMhdTmxwou36TKpNr+KPm9zil/zqOsJQ==" saltValue="UOuYix26fbm9MNswp7omog==" spinCount="100000" sheet="1" objects="1" scenarios="1"/>
  <mergeCells count="11">
    <mergeCell ref="A34:V35"/>
    <mergeCell ref="A1:V1"/>
    <mergeCell ref="A13:A14"/>
    <mergeCell ref="A15:A16"/>
    <mergeCell ref="A22:A23"/>
    <mergeCell ref="A24:A25"/>
    <mergeCell ref="A29:V29"/>
    <mergeCell ref="A30:V30"/>
    <mergeCell ref="A31:V31"/>
    <mergeCell ref="A32:V32"/>
    <mergeCell ref="A33:V33"/>
  </mergeCells>
  <hyperlinks>
    <hyperlink ref="A29" location="_ftnref1" display="_ftnref1" xr:uid="{00000000-0004-0000-0200-000000000000}"/>
    <hyperlink ref="A30" location="_ftnref2" display="_ftnref2" xr:uid="{00000000-0004-0000-0200-000001000000}"/>
    <hyperlink ref="A29:T29" location="'Semi-Annual Comparisons'!_ftnref1" display="1 Since the appeals process delays the substantiation of reports, revisions to the substantiation rate for the prior reporting period will occur with every semi-annual report produced. Additionally, in order to report more accurate updated data, in September 2023, the Department updated the prior six reporting periods." xr:uid="{0C89D049-62F6-4B2D-B9A8-480B1963ADED}"/>
  </hyperlinks>
  <printOptions horizontalCentered="1" verticalCentered="1"/>
  <pageMargins left="0.25" right="0.25" top="0.64322916666666696" bottom="0.25" header="0.3" footer="0.3"/>
  <pageSetup scale="72" orientation="portrait" r:id="rId1"/>
  <headerFooter>
    <oddHeader>&amp;L&amp;9
Semi-Annual Child Welfare Report&amp;C&amp;"-,Bold"&amp;14ARIZONA DEPARTMENT of CHILD SAFETY&amp;R&amp;9
July 1, 2021 through December 31, 2021</oddHeader>
    <oddFooter>&amp;CPage 6</oddFooter>
  </headerFooter>
  <ignoredErrors>
    <ignoredError sqref="V23:V25" evalError="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
  <sheetViews>
    <sheetView view="pageLayout" zoomScale="145" zoomScaleNormal="100" zoomScalePageLayoutView="145" workbookViewId="0">
      <selection activeCell="B4" sqref="B4"/>
    </sheetView>
  </sheetViews>
  <sheetFormatPr defaultColWidth="8.85546875" defaultRowHeight="15" x14ac:dyDescent="0.25"/>
  <sheetData/>
  <pageMargins left="0.7" right="0.7" top="0.75" bottom="0.75" header="0.3" footer="0.3"/>
  <pageSetup orientation="portrait" r:id="rId1"/>
  <headerFooter>
    <oddHeader>&amp;L&amp;8Semi-Annual Child Welfare Report&amp;C&amp;14Arizona Department of Child Safety&amp;R&amp;8January 01, 2018 through June 30, 2018</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8"/>
  <sheetViews>
    <sheetView workbookViewId="0">
      <selection activeCell="X32" sqref="X32"/>
    </sheetView>
  </sheetViews>
  <sheetFormatPr defaultColWidth="9.140625" defaultRowHeight="15" x14ac:dyDescent="0.25"/>
  <cols>
    <col min="1" max="16384" width="9.140625" style="197"/>
  </cols>
  <sheetData>
    <row r="1" spans="1:1" x14ac:dyDescent="0.25">
      <c r="A1" s="1301" t="s">
        <v>979</v>
      </c>
    </row>
    <row r="2" spans="1:1" x14ac:dyDescent="0.25">
      <c r="A2" s="1301" t="s">
        <v>980</v>
      </c>
    </row>
    <row r="3" spans="1:1" x14ac:dyDescent="0.25">
      <c r="A3" s="1301" t="s">
        <v>981</v>
      </c>
    </row>
    <row r="4" spans="1:1" x14ac:dyDescent="0.25">
      <c r="A4" s="1301" t="s">
        <v>982</v>
      </c>
    </row>
    <row r="5" spans="1:1" x14ac:dyDescent="0.25">
      <c r="A5" s="1301" t="s">
        <v>983</v>
      </c>
    </row>
    <row r="6" spans="1:1" x14ac:dyDescent="0.25">
      <c r="A6" s="1301" t="s">
        <v>984</v>
      </c>
    </row>
    <row r="7" spans="1:1" x14ac:dyDescent="0.25">
      <c r="A7" s="1301" t="s">
        <v>985</v>
      </c>
    </row>
    <row r="8" spans="1:1" x14ac:dyDescent="0.25">
      <c r="A8" s="1301" t="s">
        <v>300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Q108"/>
  <sheetViews>
    <sheetView showGridLines="0" zoomScaleNormal="100" workbookViewId="0">
      <selection sqref="A1:AH1"/>
    </sheetView>
  </sheetViews>
  <sheetFormatPr defaultColWidth="9.140625" defaultRowHeight="15" x14ac:dyDescent="0.25"/>
  <cols>
    <col min="1" max="1" width="13.42578125" style="11" customWidth="1"/>
    <col min="2" max="2" width="8.42578125" style="11" customWidth="1"/>
    <col min="3" max="18" width="8.42578125" style="11" hidden="1" customWidth="1"/>
    <col min="19" max="19" width="7.140625" style="11" hidden="1" customWidth="1"/>
    <col min="20" max="20" width="8.42578125" style="11" hidden="1" customWidth="1"/>
    <col min="21" max="21" width="7.140625" style="11" hidden="1" customWidth="1"/>
    <col min="22" max="22" width="8.42578125" style="11" hidden="1" customWidth="1"/>
    <col min="23" max="23" width="7.140625" style="11" customWidth="1"/>
    <col min="24" max="24" width="8.42578125" style="11" customWidth="1"/>
    <col min="25" max="25" width="7.140625" style="11" customWidth="1"/>
    <col min="26" max="26" width="8.42578125" style="11" customWidth="1"/>
    <col min="27" max="27" width="7.140625" style="11" customWidth="1"/>
    <col min="28" max="28" width="8.42578125" style="11" customWidth="1"/>
    <col min="29" max="30" width="7.7109375" style="11" customWidth="1"/>
    <col min="31" max="31" width="7.140625" style="11" customWidth="1"/>
    <col min="32" max="32" width="8.42578125" style="11" customWidth="1"/>
    <col min="33" max="36" width="7.7109375" style="11" customWidth="1"/>
    <col min="37" max="16384" width="9.140625" style="11"/>
  </cols>
  <sheetData>
    <row r="1" spans="1:36" ht="21" x14ac:dyDescent="0.25">
      <c r="A1" s="2117" t="s">
        <v>8</v>
      </c>
      <c r="B1" s="2118"/>
      <c r="C1" s="2118"/>
      <c r="D1" s="2118"/>
      <c r="E1" s="2118"/>
      <c r="F1" s="2118"/>
      <c r="G1" s="2118"/>
      <c r="H1" s="2118"/>
      <c r="I1" s="2118"/>
      <c r="J1" s="2118"/>
      <c r="K1" s="2118"/>
      <c r="L1" s="2118"/>
      <c r="M1" s="2118"/>
      <c r="N1" s="2118"/>
      <c r="O1" s="2118"/>
      <c r="P1" s="2118"/>
      <c r="Q1" s="2118"/>
      <c r="R1" s="2118"/>
      <c r="S1" s="2118"/>
      <c r="T1" s="2118"/>
      <c r="U1" s="2118"/>
      <c r="V1" s="2118"/>
      <c r="W1" s="2118"/>
      <c r="X1" s="2118"/>
      <c r="Y1" s="2118"/>
      <c r="Z1" s="2118"/>
      <c r="AA1" s="2118"/>
      <c r="AB1" s="2118"/>
      <c r="AC1" s="2118"/>
      <c r="AD1" s="2118"/>
      <c r="AE1" s="2118"/>
      <c r="AF1" s="2118"/>
      <c r="AG1" s="2118"/>
      <c r="AH1" s="2118"/>
      <c r="AI1" s="1886"/>
      <c r="AJ1" s="1886"/>
    </row>
    <row r="2" spans="1:36" ht="19.5" customHeight="1" thickBot="1" x14ac:dyDescent="0.3">
      <c r="A2" s="2085" t="s">
        <v>83</v>
      </c>
      <c r="B2" s="2086"/>
      <c r="C2" s="2086"/>
      <c r="D2" s="2086"/>
      <c r="E2" s="2086"/>
      <c r="F2" s="2086"/>
      <c r="G2" s="2086"/>
      <c r="H2" s="2086"/>
      <c r="I2" s="2086"/>
      <c r="J2" s="2086"/>
      <c r="K2" s="2086"/>
      <c r="L2" s="2086"/>
      <c r="M2" s="2086"/>
      <c r="N2" s="2086"/>
      <c r="O2" s="2086"/>
      <c r="P2" s="2086"/>
      <c r="Q2" s="2086"/>
      <c r="R2" s="2086"/>
      <c r="S2" s="2086"/>
      <c r="T2" s="2086"/>
      <c r="U2" s="2086"/>
      <c r="V2" s="2086"/>
      <c r="W2" s="2086"/>
      <c r="X2" s="2086"/>
      <c r="Y2" s="2086"/>
      <c r="Z2" s="2086"/>
      <c r="AA2" s="2086"/>
      <c r="AB2" s="2086"/>
      <c r="AC2" s="2086"/>
      <c r="AD2" s="2086"/>
      <c r="AE2" s="2086"/>
      <c r="AF2" s="2086"/>
      <c r="AG2" s="2086"/>
      <c r="AH2" s="2086"/>
      <c r="AI2" s="2086"/>
      <c r="AJ2" s="2086"/>
    </row>
    <row r="3" spans="1:36" ht="36" customHeight="1" thickBot="1" x14ac:dyDescent="0.3">
      <c r="A3" s="2111"/>
      <c r="B3" s="2112"/>
      <c r="C3" s="2097" t="s">
        <v>84</v>
      </c>
      <c r="D3" s="2098"/>
      <c r="E3" s="2097" t="s">
        <v>85</v>
      </c>
      <c r="F3" s="2098"/>
      <c r="G3" s="2097" t="s">
        <v>86</v>
      </c>
      <c r="H3" s="2098"/>
      <c r="I3" s="2097" t="s">
        <v>87</v>
      </c>
      <c r="J3" s="2098"/>
      <c r="K3" s="2097" t="s">
        <v>88</v>
      </c>
      <c r="L3" s="2098"/>
      <c r="M3" s="2097" t="s">
        <v>89</v>
      </c>
      <c r="N3" s="2098"/>
      <c r="O3" s="2093" t="s">
        <v>90</v>
      </c>
      <c r="P3" s="2094"/>
      <c r="Q3" s="2097" t="s">
        <v>91</v>
      </c>
      <c r="R3" s="2098"/>
      <c r="S3" s="2093" t="s">
        <v>92</v>
      </c>
      <c r="T3" s="2094"/>
      <c r="U3" s="2093" t="s">
        <v>93</v>
      </c>
      <c r="V3" s="2094"/>
      <c r="W3" s="2093" t="s">
        <v>94</v>
      </c>
      <c r="X3" s="2094"/>
      <c r="Y3" s="2093" t="s">
        <v>95</v>
      </c>
      <c r="Z3" s="2094"/>
      <c r="AA3" s="2093" t="s">
        <v>96</v>
      </c>
      <c r="AB3" s="2094"/>
      <c r="AC3" s="2093" t="s">
        <v>97</v>
      </c>
      <c r="AD3" s="2094"/>
      <c r="AE3" s="2093" t="s">
        <v>98</v>
      </c>
      <c r="AF3" s="2094"/>
      <c r="AG3" s="2093" t="s">
        <v>990</v>
      </c>
      <c r="AH3" s="2094"/>
      <c r="AI3" s="2093" t="s">
        <v>1048</v>
      </c>
      <c r="AJ3" s="2094"/>
    </row>
    <row r="4" spans="1:36" ht="15" customHeight="1" x14ac:dyDescent="0.25">
      <c r="A4" s="2109" t="s">
        <v>99</v>
      </c>
      <c r="B4" s="2110"/>
      <c r="C4" s="941">
        <v>26022</v>
      </c>
      <c r="D4" s="942">
        <v>0.98363258363258366</v>
      </c>
      <c r="E4" s="941">
        <v>24193</v>
      </c>
      <c r="F4" s="942">
        <v>0.98598035619676405</v>
      </c>
      <c r="G4" s="941">
        <v>24403</v>
      </c>
      <c r="H4" s="262">
        <v>0.98450800823012063</v>
      </c>
      <c r="I4" s="941">
        <v>23226</v>
      </c>
      <c r="J4" s="262">
        <v>0.98502905127443907</v>
      </c>
      <c r="K4" s="941">
        <v>23904</v>
      </c>
      <c r="L4" s="262">
        <v>0.98544749969081091</v>
      </c>
      <c r="M4" s="941">
        <v>23899</v>
      </c>
      <c r="N4" s="262">
        <v>0.99116622428666223</v>
      </c>
      <c r="O4" s="941">
        <v>23547</v>
      </c>
      <c r="P4" s="262">
        <v>0.9836250469944442</v>
      </c>
      <c r="Q4" s="941">
        <v>22687</v>
      </c>
      <c r="R4" s="262">
        <f>Q4/Q6</f>
        <v>0.98186618194408382</v>
      </c>
      <c r="S4" s="941">
        <v>23434</v>
      </c>
      <c r="T4" s="262">
        <f>S4/S6</f>
        <v>0.98148768637962813</v>
      </c>
      <c r="U4" s="1849">
        <v>20948</v>
      </c>
      <c r="V4" s="338">
        <f>U4/U6</f>
        <v>0.98398233829677295</v>
      </c>
      <c r="W4" s="1849">
        <v>21883</v>
      </c>
      <c r="X4" s="338">
        <f>W4/W6</f>
        <v>0.98434618325761325</v>
      </c>
      <c r="Y4" s="1849">
        <v>21881</v>
      </c>
      <c r="Z4" s="338">
        <f>Y4/Y6</f>
        <v>0.9835925559651173</v>
      </c>
      <c r="AA4" s="1849">
        <v>23464</v>
      </c>
      <c r="AB4" s="338">
        <f>AA4/AA6</f>
        <v>0.98435205772538492</v>
      </c>
      <c r="AC4" s="1849">
        <v>21413</v>
      </c>
      <c r="AD4" s="338">
        <f>AC4/AC6</f>
        <v>0.98432472189022713</v>
      </c>
      <c r="AE4" s="1849">
        <v>21317</v>
      </c>
      <c r="AF4" s="338">
        <f>AE4/AE6</f>
        <v>0.98543823964497046</v>
      </c>
      <c r="AG4" s="1849">
        <v>21841</v>
      </c>
      <c r="AH4" s="338">
        <f>AG4/AG6</f>
        <v>0.98538235957590792</v>
      </c>
      <c r="AI4" s="1988">
        <v>21403</v>
      </c>
      <c r="AJ4" s="338">
        <f>AI4/AI6</f>
        <v>0.98631336405529957</v>
      </c>
    </row>
    <row r="5" spans="1:36" ht="15.75" customHeight="1" thickBot="1" x14ac:dyDescent="0.3">
      <c r="A5" s="2125" t="s">
        <v>100</v>
      </c>
      <c r="B5" s="2126"/>
      <c r="C5" s="943">
        <v>433</v>
      </c>
      <c r="D5" s="944">
        <v>1.6367416367416367E-2</v>
      </c>
      <c r="E5" s="943">
        <v>344</v>
      </c>
      <c r="F5" s="944">
        <v>1.4019643803235929E-2</v>
      </c>
      <c r="G5" s="943">
        <v>384</v>
      </c>
      <c r="H5" s="263">
        <v>1.5491991769879372E-2</v>
      </c>
      <c r="I5" s="943">
        <v>353</v>
      </c>
      <c r="J5" s="263">
        <v>1.497094872556088E-2</v>
      </c>
      <c r="K5" s="943">
        <v>353</v>
      </c>
      <c r="L5" s="263">
        <v>1.4552500309189101E-2</v>
      </c>
      <c r="M5" s="943">
        <v>213</v>
      </c>
      <c r="N5" s="263">
        <v>8.8337757133377572E-3</v>
      </c>
      <c r="O5" s="943">
        <v>392</v>
      </c>
      <c r="P5" s="263">
        <v>1.6374953005555786E-2</v>
      </c>
      <c r="Q5" s="943">
        <v>419</v>
      </c>
      <c r="R5" s="263">
        <f>Q5/Q6</f>
        <v>1.8133818055916212E-2</v>
      </c>
      <c r="S5" s="943">
        <v>442</v>
      </c>
      <c r="T5" s="263">
        <f>S5/S6</f>
        <v>1.8512313620371923E-2</v>
      </c>
      <c r="U5" s="339">
        <v>341</v>
      </c>
      <c r="V5" s="340">
        <f>U5/U6</f>
        <v>1.6017661703227017E-2</v>
      </c>
      <c r="W5" s="339">
        <v>348</v>
      </c>
      <c r="X5" s="340">
        <f>W5/W6</f>
        <v>1.5653816742386757E-2</v>
      </c>
      <c r="Y5" s="339">
        <v>365</v>
      </c>
      <c r="Z5" s="340">
        <f>Y5/Y6</f>
        <v>1.6407444034882677E-2</v>
      </c>
      <c r="AA5" s="339">
        <v>373</v>
      </c>
      <c r="AB5" s="340">
        <f>AA5/AA6</f>
        <v>1.5647942274615093E-2</v>
      </c>
      <c r="AC5" s="339">
        <v>341</v>
      </c>
      <c r="AD5" s="340">
        <f>AC5/AC6</f>
        <v>1.5675278109772914E-2</v>
      </c>
      <c r="AE5" s="339">
        <v>315</v>
      </c>
      <c r="AF5" s="340">
        <f>AE5/AE6</f>
        <v>1.4561760355029586E-2</v>
      </c>
      <c r="AG5" s="339">
        <v>324</v>
      </c>
      <c r="AH5" s="340">
        <f>AG5/AG6</f>
        <v>1.4617640424092037E-2</v>
      </c>
      <c r="AI5" s="339">
        <v>297</v>
      </c>
      <c r="AJ5" s="340">
        <f>AI5/AI6</f>
        <v>1.3686635944700461E-2</v>
      </c>
    </row>
    <row r="6" spans="1:36" ht="16.5" thickTop="1" thickBot="1" x14ac:dyDescent="0.3">
      <c r="A6" s="2119" t="s">
        <v>101</v>
      </c>
      <c r="B6" s="2120"/>
      <c r="C6" s="945">
        <v>26455</v>
      </c>
      <c r="D6" s="946">
        <v>1</v>
      </c>
      <c r="E6" s="945">
        <v>24537</v>
      </c>
      <c r="F6" s="946">
        <v>1</v>
      </c>
      <c r="G6" s="341">
        <v>24787</v>
      </c>
      <c r="H6" s="534">
        <v>1</v>
      </c>
      <c r="I6" s="341">
        <v>23579</v>
      </c>
      <c r="J6" s="534">
        <v>1</v>
      </c>
      <c r="K6" s="341">
        <v>24257</v>
      </c>
      <c r="L6" s="534">
        <v>1</v>
      </c>
      <c r="M6" s="341">
        <v>24112</v>
      </c>
      <c r="N6" s="534">
        <v>1</v>
      </c>
      <c r="O6" s="341">
        <v>23939</v>
      </c>
      <c r="P6" s="534">
        <v>1</v>
      </c>
      <c r="Q6" s="341">
        <f>SUM(Q4:Q5)</f>
        <v>23106</v>
      </c>
      <c r="R6" s="534">
        <f>SUM(R4:R5)</f>
        <v>1</v>
      </c>
      <c r="S6" s="341">
        <f>SUM(S4:S5)</f>
        <v>23876</v>
      </c>
      <c r="T6" s="534">
        <v>1</v>
      </c>
      <c r="U6" s="341">
        <f>SUM(U4:U5)</f>
        <v>21289</v>
      </c>
      <c r="V6" s="1317">
        <v>1</v>
      </c>
      <c r="W6" s="341">
        <f>SUM(W4:W5)</f>
        <v>22231</v>
      </c>
      <c r="X6" s="1317">
        <v>1</v>
      </c>
      <c r="Y6" s="341">
        <f>SUM(Y4:Y5)</f>
        <v>22246</v>
      </c>
      <c r="Z6" s="1317">
        <v>1</v>
      </c>
      <c r="AA6" s="341">
        <f>SUM(AA4:AA5)</f>
        <v>23837</v>
      </c>
      <c r="AB6" s="1317">
        <v>1</v>
      </c>
      <c r="AC6" s="341">
        <f>SUM(AC4:AC5)</f>
        <v>21754</v>
      </c>
      <c r="AD6" s="1317">
        <v>1</v>
      </c>
      <c r="AE6" s="341">
        <f>SUM(AE4:AE5)</f>
        <v>21632</v>
      </c>
      <c r="AF6" s="1317">
        <v>1</v>
      </c>
      <c r="AG6" s="341">
        <f>SUM(AG4:AG5)</f>
        <v>22165</v>
      </c>
      <c r="AH6" s="1317">
        <v>1</v>
      </c>
      <c r="AI6" s="341">
        <f>SUM(AI4:AI5)</f>
        <v>21700</v>
      </c>
      <c r="AJ6" s="1317">
        <v>1</v>
      </c>
    </row>
    <row r="7" spans="1:36" ht="19.5" customHeight="1" thickBot="1" x14ac:dyDescent="0.3">
      <c r="A7" s="2087" t="s">
        <v>102</v>
      </c>
      <c r="B7" s="2088"/>
      <c r="C7" s="2088"/>
      <c r="D7" s="2088"/>
      <c r="E7" s="2088"/>
      <c r="F7" s="2088"/>
      <c r="G7" s="2088"/>
      <c r="H7" s="2088"/>
      <c r="I7" s="2088"/>
      <c r="J7" s="2088"/>
      <c r="K7" s="2088"/>
      <c r="L7" s="2088"/>
      <c r="M7" s="2088"/>
      <c r="N7" s="2088"/>
      <c r="O7" s="2088"/>
      <c r="P7" s="2088"/>
      <c r="Q7" s="2088"/>
      <c r="R7" s="2088"/>
      <c r="S7" s="2088"/>
      <c r="T7" s="2088"/>
      <c r="U7" s="2088"/>
      <c r="V7" s="2088"/>
      <c r="W7" s="2089"/>
      <c r="X7" s="2089"/>
      <c r="Y7" s="2089"/>
      <c r="Z7" s="2089"/>
      <c r="AA7" s="2089"/>
      <c r="AB7" s="2089"/>
      <c r="AC7" s="2089"/>
      <c r="AD7" s="2089"/>
      <c r="AE7" s="2089"/>
      <c r="AF7" s="2089"/>
      <c r="AG7" s="2089"/>
      <c r="AH7" s="2089"/>
      <c r="AI7" s="2089"/>
      <c r="AJ7" s="2089"/>
    </row>
    <row r="8" spans="1:36" x14ac:dyDescent="0.25">
      <c r="A8" s="2099" t="s">
        <v>103</v>
      </c>
      <c r="B8" s="2100"/>
      <c r="C8" s="947">
        <v>19276</v>
      </c>
      <c r="D8" s="942">
        <f>C8/C12</f>
        <v>0.72863352863352859</v>
      </c>
      <c r="E8" s="947">
        <v>17493</v>
      </c>
      <c r="F8" s="942">
        <f>E8/E12</f>
        <v>0.71292334026164572</v>
      </c>
      <c r="G8" s="947">
        <v>17415</v>
      </c>
      <c r="H8" s="262">
        <f>G8/G12</f>
        <v>0.70258603300116995</v>
      </c>
      <c r="I8" s="947">
        <v>16295</v>
      </c>
      <c r="J8" s="262">
        <f>I8/I12</f>
        <v>0.6910810466940922</v>
      </c>
      <c r="K8" s="947">
        <v>17330</v>
      </c>
      <c r="L8" s="262">
        <v>0.71499999999999997</v>
      </c>
      <c r="M8" s="947">
        <v>16744</v>
      </c>
      <c r="N8" s="262">
        <f>M8/M12</f>
        <v>0.69497364379695348</v>
      </c>
      <c r="O8" s="947">
        <v>17119</v>
      </c>
      <c r="P8" s="262">
        <f>O8/O12</f>
        <v>0.71510923597476916</v>
      </c>
      <c r="Q8" s="947">
        <v>15738</v>
      </c>
      <c r="R8" s="262">
        <f>Q8/Q12</f>
        <v>0.68112178654894828</v>
      </c>
      <c r="S8" s="947">
        <v>15810</v>
      </c>
      <c r="T8" s="262">
        <f>S8/S12</f>
        <v>0.66217121795945721</v>
      </c>
      <c r="U8" s="1855">
        <v>14112</v>
      </c>
      <c r="V8" s="338">
        <f>U8/U12</f>
        <v>0.66287754239278496</v>
      </c>
      <c r="W8" s="2007">
        <v>14891</v>
      </c>
      <c r="X8" s="592">
        <f>W8/W12</f>
        <v>0.66983041698529078</v>
      </c>
      <c r="Y8" s="2007">
        <v>13663</v>
      </c>
      <c r="Z8" s="592">
        <f>Y8/Y12</f>
        <v>0.61417782972219725</v>
      </c>
      <c r="AA8" s="2007">
        <v>13990</v>
      </c>
      <c r="AB8" s="592">
        <f>AA8/AA12</f>
        <v>0.58690271426773499</v>
      </c>
      <c r="AC8" s="2007">
        <v>12576</v>
      </c>
      <c r="AD8" s="592">
        <f>AC8/AC12</f>
        <v>0.57810057920382463</v>
      </c>
      <c r="AE8" s="2007">
        <v>12716</v>
      </c>
      <c r="AF8" s="592">
        <f>AE8/AE12</f>
        <v>0.58783284023668636</v>
      </c>
      <c r="AG8" s="2007">
        <v>12639</v>
      </c>
      <c r="AH8" s="592">
        <f>AG8/AG12</f>
        <v>0.57022332506203477</v>
      </c>
      <c r="AI8" s="2007">
        <v>12283</v>
      </c>
      <c r="AJ8" s="592">
        <f>AI8/AI12</f>
        <v>0.56603686635944706</v>
      </c>
    </row>
    <row r="9" spans="1:36" x14ac:dyDescent="0.25">
      <c r="A9" s="2099" t="s">
        <v>104</v>
      </c>
      <c r="B9" s="2100"/>
      <c r="C9" s="947">
        <v>6086</v>
      </c>
      <c r="D9" s="942">
        <f>C9/C12</f>
        <v>0.23005103005103006</v>
      </c>
      <c r="E9" s="947">
        <v>6089</v>
      </c>
      <c r="F9" s="942">
        <f>E9/E12</f>
        <v>0.24815584627297552</v>
      </c>
      <c r="G9" s="947">
        <v>6206</v>
      </c>
      <c r="H9" s="262">
        <f>G9/G12</f>
        <v>0.25037317948924842</v>
      </c>
      <c r="I9" s="947">
        <v>6221</v>
      </c>
      <c r="J9" s="262">
        <f>I9/I12</f>
        <v>0.26383646465074856</v>
      </c>
      <c r="K9" s="947">
        <v>5767</v>
      </c>
      <c r="L9" s="262">
        <f>K9/K12</f>
        <v>0.23774580533454259</v>
      </c>
      <c r="M9" s="947">
        <v>6293</v>
      </c>
      <c r="N9" s="262">
        <f>M9/M12</f>
        <v>0.26119619806582822</v>
      </c>
      <c r="O9" s="947">
        <v>5839</v>
      </c>
      <c r="P9" s="262">
        <f>O9/O12</f>
        <v>0.24391160867204145</v>
      </c>
      <c r="Q9" s="947">
        <v>6424</v>
      </c>
      <c r="R9" s="262">
        <f>Q9/Q12</f>
        <v>0.27802302432268677</v>
      </c>
      <c r="S9" s="947">
        <v>7108</v>
      </c>
      <c r="T9" s="262">
        <f>S9/S12</f>
        <v>0.29770480817557382</v>
      </c>
      <c r="U9" s="1855">
        <v>6493</v>
      </c>
      <c r="V9" s="338">
        <f>U9/U12</f>
        <v>0.30499318897083</v>
      </c>
      <c r="W9" s="1855">
        <v>6524</v>
      </c>
      <c r="X9" s="338">
        <f>W9/W12</f>
        <v>0.29346408168773336</v>
      </c>
      <c r="Y9" s="1855">
        <v>7163</v>
      </c>
      <c r="Z9" s="338">
        <f>Y9/Y12</f>
        <v>0.32199047019688931</v>
      </c>
      <c r="AA9" s="1855">
        <v>8302</v>
      </c>
      <c r="AB9" s="338">
        <f>AA9/AA12</f>
        <v>0.34828208247682174</v>
      </c>
      <c r="AC9" s="1855">
        <v>7892</v>
      </c>
      <c r="AD9" s="338">
        <f>AC9/AC12</f>
        <v>0.36278385584260364</v>
      </c>
      <c r="AE9" s="1855">
        <v>7723</v>
      </c>
      <c r="AF9" s="338">
        <f>AE9/AE12</f>
        <v>0.35701738165680474</v>
      </c>
      <c r="AG9" s="1855">
        <v>8254</v>
      </c>
      <c r="AH9" s="338">
        <f>AG9/AG12</f>
        <v>0.37238890142115949</v>
      </c>
      <c r="AI9" s="1855">
        <v>8182</v>
      </c>
      <c r="AJ9" s="338">
        <f>AI9/AI12</f>
        <v>0.37705069124423962</v>
      </c>
    </row>
    <row r="10" spans="1:36" x14ac:dyDescent="0.25">
      <c r="A10" s="2099" t="s">
        <v>105</v>
      </c>
      <c r="B10" s="2100"/>
      <c r="C10" s="1768">
        <v>954</v>
      </c>
      <c r="D10" s="942">
        <f>C10/C12</f>
        <v>3.6061236061236061E-2</v>
      </c>
      <c r="E10" s="1768">
        <v>788</v>
      </c>
      <c r="F10" s="942">
        <f>E10/E12</f>
        <v>3.2114765456249743E-2</v>
      </c>
      <c r="G10" s="947">
        <v>1030</v>
      </c>
      <c r="H10" s="262">
        <f>G10/G12</f>
        <v>4.1554040424416024E-2</v>
      </c>
      <c r="I10" s="947">
        <v>950</v>
      </c>
      <c r="J10" s="262">
        <f>I10/I12</f>
        <v>4.0290088638195005E-2</v>
      </c>
      <c r="K10" s="947">
        <v>1030</v>
      </c>
      <c r="L10" s="262">
        <f>K10/K12</f>
        <v>4.2461969740693405E-2</v>
      </c>
      <c r="M10" s="947">
        <v>935</v>
      </c>
      <c r="N10" s="262">
        <f>M10/M12</f>
        <v>3.8807952517328687E-2</v>
      </c>
      <c r="O10" s="947">
        <v>840</v>
      </c>
      <c r="P10" s="262">
        <f>O10/O12</f>
        <v>3.5089185011905256E-2</v>
      </c>
      <c r="Q10" s="947">
        <v>804</v>
      </c>
      <c r="R10" s="262">
        <f>Q10/Q12</f>
        <v>3.4796156842378606E-2</v>
      </c>
      <c r="S10" s="947">
        <v>815</v>
      </c>
      <c r="T10" s="262">
        <f>S10/S12</f>
        <v>3.4134695928966327E-2</v>
      </c>
      <c r="U10" s="1855">
        <v>559</v>
      </c>
      <c r="V10" s="338">
        <f>U10/U12</f>
        <v>2.6257691765700596E-2</v>
      </c>
      <c r="W10" s="1855">
        <v>642</v>
      </c>
      <c r="X10" s="338">
        <f>W10/W12</f>
        <v>2.8878592955782465E-2</v>
      </c>
      <c r="Y10" s="1855">
        <v>1089</v>
      </c>
      <c r="Z10" s="338">
        <f>Y10/Y12</f>
        <v>4.8952620695855438E-2</v>
      </c>
      <c r="AA10" s="1855">
        <v>1190</v>
      </c>
      <c r="AB10" s="338">
        <f>AA10/AA12</f>
        <v>4.9922389562444935E-2</v>
      </c>
      <c r="AC10" s="1855">
        <v>1015</v>
      </c>
      <c r="AD10" s="338">
        <f>AC10/AC12</f>
        <v>4.6658085869265425E-2</v>
      </c>
      <c r="AE10" s="1855">
        <v>953</v>
      </c>
      <c r="AF10" s="338">
        <f>AE10/AE12</f>
        <v>4.4055103550295856E-2</v>
      </c>
      <c r="AG10" s="1855">
        <v>998</v>
      </c>
      <c r="AH10" s="338">
        <f>AG10/AG12</f>
        <v>4.5025941800135347E-2</v>
      </c>
      <c r="AI10" s="1855">
        <v>891</v>
      </c>
      <c r="AJ10" s="338">
        <f>AI10/AI12</f>
        <v>4.1059907834101385E-2</v>
      </c>
    </row>
    <row r="11" spans="1:36" ht="15.75" customHeight="1" thickBot="1" x14ac:dyDescent="0.3">
      <c r="A11" s="2091" t="s">
        <v>106</v>
      </c>
      <c r="B11" s="2092"/>
      <c r="C11" s="948">
        <v>139</v>
      </c>
      <c r="D11" s="944">
        <f>C11/C12</f>
        <v>5.2542052542052546E-3</v>
      </c>
      <c r="E11" s="948">
        <v>167</v>
      </c>
      <c r="F11" s="944">
        <f>E11/E12</f>
        <v>6.8060480091290702E-3</v>
      </c>
      <c r="G11" s="948">
        <v>136</v>
      </c>
      <c r="H11" s="263">
        <f>G11/G12</f>
        <v>5.4867470851656108E-3</v>
      </c>
      <c r="I11" s="948">
        <v>113</v>
      </c>
      <c r="J11" s="263">
        <f>I11/I12</f>
        <v>4.7924000169642482E-3</v>
      </c>
      <c r="K11" s="948">
        <v>130</v>
      </c>
      <c r="L11" s="263">
        <f>K11/K12</f>
        <v>5.3592777342622751E-3</v>
      </c>
      <c r="M11" s="948">
        <v>121</v>
      </c>
      <c r="N11" s="263">
        <f>M11/M12</f>
        <v>5.0222056198895946E-3</v>
      </c>
      <c r="O11" s="948">
        <v>141</v>
      </c>
      <c r="P11" s="263">
        <f>O11/O12</f>
        <v>5.8899703412840969E-3</v>
      </c>
      <c r="Q11" s="948">
        <v>140</v>
      </c>
      <c r="R11" s="263">
        <f>Q11/Q12</f>
        <v>6.0590322859863238E-3</v>
      </c>
      <c r="S11" s="948">
        <v>143</v>
      </c>
      <c r="T11" s="263">
        <f>S11/S12</f>
        <v>5.9892779360026802E-3</v>
      </c>
      <c r="U11" s="1856">
        <v>125</v>
      </c>
      <c r="V11" s="340">
        <f>U11/U12</f>
        <v>5.8715768706843908E-3</v>
      </c>
      <c r="W11" s="1856">
        <v>174</v>
      </c>
      <c r="X11" s="340">
        <f>W11/W12</f>
        <v>7.8269083711933786E-3</v>
      </c>
      <c r="Y11" s="1856">
        <v>331</v>
      </c>
      <c r="Z11" s="340">
        <f>Y11/Y12</f>
        <v>1.4879079385057987E-2</v>
      </c>
      <c r="AA11" s="1856">
        <v>355</v>
      </c>
      <c r="AB11" s="340">
        <f>AA11/AA12</f>
        <v>1.489281369299828E-2</v>
      </c>
      <c r="AC11" s="1856">
        <v>271</v>
      </c>
      <c r="AD11" s="340">
        <f>AC11/AC12</f>
        <v>1.2457479084306335E-2</v>
      </c>
      <c r="AE11" s="1856">
        <v>240</v>
      </c>
      <c r="AF11" s="340">
        <f>AE11/AE12</f>
        <v>1.1094674556213017E-2</v>
      </c>
      <c r="AG11" s="1856">
        <v>274</v>
      </c>
      <c r="AH11" s="340">
        <f>AG11/AG12</f>
        <v>1.2361831716670426E-2</v>
      </c>
      <c r="AI11" s="1856">
        <v>344</v>
      </c>
      <c r="AJ11" s="340">
        <f>AI11/AI12</f>
        <v>1.5852534562211983E-2</v>
      </c>
    </row>
    <row r="12" spans="1:36" ht="16.5" thickTop="1" thickBot="1" x14ac:dyDescent="0.3">
      <c r="A12" s="2123" t="s">
        <v>107</v>
      </c>
      <c r="B12" s="2124"/>
      <c r="C12" s="949">
        <f>SUM(C8:C11)</f>
        <v>26455</v>
      </c>
      <c r="D12" s="946">
        <f>C12/C12</f>
        <v>1</v>
      </c>
      <c r="E12" s="949">
        <f>SUM(E8:E11)</f>
        <v>24537</v>
      </c>
      <c r="F12" s="946">
        <f>E12/E12</f>
        <v>1</v>
      </c>
      <c r="G12" s="1306">
        <f>SUM(G8:G11)</f>
        <v>24787</v>
      </c>
      <c r="H12" s="534">
        <f>G12/G12</f>
        <v>1</v>
      </c>
      <c r="I12" s="1306">
        <f>SUM(I8:I11)</f>
        <v>23579</v>
      </c>
      <c r="J12" s="534">
        <f>I12/I12</f>
        <v>1</v>
      </c>
      <c r="K12" s="1306">
        <f>SUM(K8:K11)</f>
        <v>24257</v>
      </c>
      <c r="L12" s="534">
        <f>K12/K12</f>
        <v>1</v>
      </c>
      <c r="M12" s="1306">
        <f>SUM(M8:M11)</f>
        <v>24093</v>
      </c>
      <c r="N12" s="534">
        <f>M12/M12</f>
        <v>1</v>
      </c>
      <c r="O12" s="1306">
        <f>SUM(O8:O11)</f>
        <v>23939</v>
      </c>
      <c r="P12" s="534">
        <f>O12/O12</f>
        <v>1</v>
      </c>
      <c r="Q12" s="1306">
        <f>SUM(Q8:Q11)</f>
        <v>23106</v>
      </c>
      <c r="R12" s="534">
        <f>SUM(R8:R11)</f>
        <v>1</v>
      </c>
      <c r="S12" s="1306">
        <f>SUM(S8:S11)</f>
        <v>23876</v>
      </c>
      <c r="T12" s="534">
        <f>S12/S12</f>
        <v>1</v>
      </c>
      <c r="U12" s="1306">
        <f>SUM(U8:U11)</f>
        <v>21289</v>
      </c>
      <c r="V12" s="1317">
        <f>U12/U12</f>
        <v>1</v>
      </c>
      <c r="W12" s="1306">
        <f>SUM(W8:W11)</f>
        <v>22231</v>
      </c>
      <c r="X12" s="1317">
        <f>W12/W12</f>
        <v>1</v>
      </c>
      <c r="Y12" s="1306">
        <f>SUM(Y8:Y11)</f>
        <v>22246</v>
      </c>
      <c r="Z12" s="1317">
        <f>Y12/Y12</f>
        <v>1</v>
      </c>
      <c r="AA12" s="1306">
        <f>SUM(AA8:AA11)</f>
        <v>23837</v>
      </c>
      <c r="AB12" s="1317">
        <f>AA12/AA12</f>
        <v>1</v>
      </c>
      <c r="AC12" s="1306">
        <f>SUM(AC8:AC11)</f>
        <v>21754</v>
      </c>
      <c r="AD12" s="1317">
        <f>AC12/AC12</f>
        <v>1</v>
      </c>
      <c r="AE12" s="1306">
        <f>SUM(AE8:AE11)</f>
        <v>21632</v>
      </c>
      <c r="AF12" s="1317">
        <f>AE12/AE12</f>
        <v>1</v>
      </c>
      <c r="AG12" s="1306">
        <f>SUM(AG8:AG11)</f>
        <v>22165</v>
      </c>
      <c r="AH12" s="1317">
        <f>AG12/AG12</f>
        <v>1</v>
      </c>
      <c r="AI12" s="1306">
        <f>SUM(AI8:AI11)</f>
        <v>21700</v>
      </c>
      <c r="AJ12" s="1317">
        <f>AI12/AI12</f>
        <v>1</v>
      </c>
    </row>
    <row r="13" spans="1:36" ht="19.5" customHeight="1" thickBot="1" x14ac:dyDescent="0.3">
      <c r="A13" s="2090" t="s">
        <v>108</v>
      </c>
      <c r="B13" s="2089"/>
      <c r="C13" s="2089"/>
      <c r="D13" s="2089"/>
      <c r="E13" s="2089"/>
      <c r="F13" s="2089"/>
      <c r="G13" s="2089"/>
      <c r="H13" s="2089"/>
      <c r="I13" s="2089"/>
      <c r="J13" s="2089"/>
      <c r="K13" s="2089"/>
      <c r="L13" s="2089"/>
      <c r="M13" s="2089"/>
      <c r="N13" s="2089"/>
      <c r="O13" s="2089"/>
      <c r="P13" s="2089"/>
      <c r="Q13" s="2089"/>
      <c r="R13" s="2089"/>
      <c r="S13" s="2089"/>
      <c r="T13" s="2089"/>
      <c r="U13" s="2089"/>
      <c r="V13" s="2089"/>
      <c r="W13" s="2089"/>
      <c r="X13" s="2089"/>
      <c r="Y13" s="2089"/>
      <c r="Z13" s="2089"/>
      <c r="AA13" s="2089"/>
      <c r="AB13" s="2089"/>
      <c r="AC13" s="2089"/>
      <c r="AD13" s="2089"/>
      <c r="AE13" s="2089"/>
      <c r="AF13" s="2089"/>
      <c r="AG13" s="2089"/>
      <c r="AH13" s="2089"/>
      <c r="AI13" s="2089"/>
      <c r="AJ13" s="2089"/>
    </row>
    <row r="14" spans="1:36" x14ac:dyDescent="0.25">
      <c r="A14" s="2115" t="s">
        <v>109</v>
      </c>
      <c r="B14" s="2116"/>
      <c r="C14" s="947">
        <v>4962</v>
      </c>
      <c r="D14" s="950">
        <v>0.18756378756378755</v>
      </c>
      <c r="E14" s="947">
        <v>5049</v>
      </c>
      <c r="F14" s="950">
        <v>0.20577087663528548</v>
      </c>
      <c r="G14" s="947">
        <v>4990</v>
      </c>
      <c r="H14" s="262">
        <v>0.20131520555129706</v>
      </c>
      <c r="I14" s="947">
        <v>4377</v>
      </c>
      <c r="J14" s="262">
        <v>0.18563128207303109</v>
      </c>
      <c r="K14" s="947">
        <v>4457</v>
      </c>
      <c r="L14" s="262">
        <v>0.18374077585851506</v>
      </c>
      <c r="M14" s="947">
        <v>4049</v>
      </c>
      <c r="N14" s="262">
        <v>0.1680571120242394</v>
      </c>
      <c r="O14" s="947">
        <v>4160</v>
      </c>
      <c r="P14" s="262">
        <v>0.1737750114875308</v>
      </c>
      <c r="Q14" s="947">
        <v>3777</v>
      </c>
      <c r="R14" s="262">
        <f>Q14/Q18</f>
        <v>0.16346403531550247</v>
      </c>
      <c r="S14" s="947">
        <v>3957</v>
      </c>
      <c r="T14" s="262">
        <f>S14/S18</f>
        <v>0.16573127827106718</v>
      </c>
      <c r="U14" s="1855">
        <v>3367</v>
      </c>
      <c r="V14" s="1313">
        <f>U14/U18</f>
        <v>0.15815679458875476</v>
      </c>
      <c r="W14" s="1855">
        <v>3485</v>
      </c>
      <c r="X14" s="1313">
        <f>W14/W18</f>
        <v>0.15676307858395933</v>
      </c>
      <c r="Y14" s="1855">
        <v>3293</v>
      </c>
      <c r="Z14" s="1313">
        <f>Y14/Y18</f>
        <v>0.14802661152566754</v>
      </c>
      <c r="AA14" s="1855">
        <v>3638</v>
      </c>
      <c r="AB14" s="1313">
        <f>AA14/AA18</f>
        <v>0.15261987666233168</v>
      </c>
      <c r="AC14" s="1855">
        <v>3050</v>
      </c>
      <c r="AD14" s="1313">
        <f>AC14/AC18</f>
        <v>0.1402041003953296</v>
      </c>
      <c r="AE14" s="1855">
        <v>3307</v>
      </c>
      <c r="AF14" s="1313">
        <f>AE14/AE18</f>
        <v>0.1528753698224852</v>
      </c>
      <c r="AG14" s="1855">
        <v>2983</v>
      </c>
      <c r="AH14" s="1313">
        <f>AG14/AG18</f>
        <v>0.1345815474847733</v>
      </c>
      <c r="AI14" s="1855">
        <v>2942</v>
      </c>
      <c r="AJ14" s="1313">
        <f>AI14/AI18</f>
        <v>0.13557603686635944</v>
      </c>
    </row>
    <row r="15" spans="1:36" x14ac:dyDescent="0.25">
      <c r="A15" s="2105" t="s">
        <v>110</v>
      </c>
      <c r="B15" s="2106"/>
      <c r="C15" s="947">
        <v>4817</v>
      </c>
      <c r="D15" s="950">
        <v>0.18208278208278209</v>
      </c>
      <c r="E15" s="947">
        <v>6903</v>
      </c>
      <c r="F15" s="950">
        <v>0.28133023597016749</v>
      </c>
      <c r="G15" s="947">
        <v>10347</v>
      </c>
      <c r="H15" s="262">
        <v>0.41799999999999998</v>
      </c>
      <c r="I15" s="947">
        <v>9494</v>
      </c>
      <c r="J15" s="262">
        <v>0.40300000000000002</v>
      </c>
      <c r="K15" s="947">
        <v>10123</v>
      </c>
      <c r="L15" s="262">
        <v>0.41699999999999998</v>
      </c>
      <c r="M15" s="947">
        <v>9749</v>
      </c>
      <c r="N15" s="262">
        <v>0.40464035196945169</v>
      </c>
      <c r="O15" s="947">
        <v>9152</v>
      </c>
      <c r="P15" s="262">
        <v>0.38230502527256777</v>
      </c>
      <c r="Q15" s="947">
        <v>8985</v>
      </c>
      <c r="R15" s="262">
        <v>0.38900000000000001</v>
      </c>
      <c r="S15" s="947">
        <v>9031</v>
      </c>
      <c r="T15" s="262">
        <f>S15/S18</f>
        <v>0.37824593734293854</v>
      </c>
      <c r="U15" s="1855">
        <v>8368</v>
      </c>
      <c r="V15" s="338">
        <f>U15/U18</f>
        <v>0.39306684203109588</v>
      </c>
      <c r="W15" s="1855">
        <v>8906</v>
      </c>
      <c r="X15" s="338">
        <f>W15/W18</f>
        <v>0.4006117583554496</v>
      </c>
      <c r="Y15" s="1855">
        <v>8371</v>
      </c>
      <c r="Z15" s="338">
        <f>Y15/Y18</f>
        <v>0.37629236716713116</v>
      </c>
      <c r="AA15" s="1855">
        <v>8752</v>
      </c>
      <c r="AB15" s="338">
        <f>AA15/AA18</f>
        <v>0.36716029701724212</v>
      </c>
      <c r="AC15" s="1855">
        <v>7714</v>
      </c>
      <c r="AD15" s="338">
        <f>AC15/AC18</f>
        <v>0.35460145260641723</v>
      </c>
      <c r="AE15" s="1855">
        <v>7667</v>
      </c>
      <c r="AF15" s="338">
        <f>AE15/AE18</f>
        <v>0.35442862426035504</v>
      </c>
      <c r="AG15" s="1855">
        <v>8023</v>
      </c>
      <c r="AH15" s="338">
        <f>AG15/AG18</f>
        <v>0.36196706519287164</v>
      </c>
      <c r="AI15" s="1855">
        <v>7688</v>
      </c>
      <c r="AJ15" s="338">
        <f>AI15/AI18</f>
        <v>0.35428571428571426</v>
      </c>
    </row>
    <row r="16" spans="1:36" x14ac:dyDescent="0.25">
      <c r="A16" s="2105" t="s">
        <v>111</v>
      </c>
      <c r="B16" s="2106"/>
      <c r="C16" s="947">
        <v>10817</v>
      </c>
      <c r="D16" s="950">
        <v>0.40888300888300888</v>
      </c>
      <c r="E16" s="947">
        <v>8982</v>
      </c>
      <c r="F16" s="950">
        <v>0.36605942046704976</v>
      </c>
      <c r="G16" s="947">
        <v>8848</v>
      </c>
      <c r="H16" s="262">
        <v>0.3569613103643039</v>
      </c>
      <c r="I16" s="947">
        <v>9449</v>
      </c>
      <c r="J16" s="262">
        <v>0.40073794478137326</v>
      </c>
      <c r="K16" s="947">
        <v>9374</v>
      </c>
      <c r="L16" s="262">
        <v>0.38644514985365047</v>
      </c>
      <c r="M16" s="947">
        <v>9986</v>
      </c>
      <c r="N16" s="262">
        <v>0.4144772340513842</v>
      </c>
      <c r="O16" s="947">
        <v>10252</v>
      </c>
      <c r="P16" s="262">
        <v>0.42825514850244373</v>
      </c>
      <c r="Q16" s="947">
        <v>10059</v>
      </c>
      <c r="R16" s="262">
        <f>Q16/Q18</f>
        <v>0.43534146974811738</v>
      </c>
      <c r="S16" s="947">
        <v>10593</v>
      </c>
      <c r="T16" s="262">
        <f>S16/S18</f>
        <v>0.4436672809515832</v>
      </c>
      <c r="U16" s="1855">
        <v>9269</v>
      </c>
      <c r="V16" s="1314">
        <f>U16/U18</f>
        <v>0.43538916811498896</v>
      </c>
      <c r="W16" s="1855">
        <v>9586</v>
      </c>
      <c r="X16" s="1314">
        <f>W16/W18</f>
        <v>0.43119967612792948</v>
      </c>
      <c r="Y16" s="1855">
        <v>10313</v>
      </c>
      <c r="Z16" s="1314">
        <f>Y16/Y18</f>
        <v>0.46358895981300008</v>
      </c>
      <c r="AA16" s="1855">
        <v>11187</v>
      </c>
      <c r="AB16" s="1314">
        <f>AA16/AA18</f>
        <v>0.46931241347485003</v>
      </c>
      <c r="AC16" s="1855">
        <v>10705</v>
      </c>
      <c r="AD16" s="1314">
        <f>AC16/AC18</f>
        <v>0.49209340810885355</v>
      </c>
      <c r="AE16" s="1855">
        <v>10325</v>
      </c>
      <c r="AF16" s="1314">
        <f>AE16/AE18</f>
        <v>0.47730214497041418</v>
      </c>
      <c r="AG16" s="1855">
        <v>10881</v>
      </c>
      <c r="AH16" s="1314">
        <f>AG16/AG18</f>
        <v>0.49090909090909091</v>
      </c>
      <c r="AI16" s="1855">
        <v>10793</v>
      </c>
      <c r="AJ16" s="1314">
        <f>AI16/AI18</f>
        <v>0.49737327188940095</v>
      </c>
    </row>
    <row r="17" spans="1:43" ht="15.75" thickBot="1" x14ac:dyDescent="0.3">
      <c r="A17" s="2103" t="s">
        <v>112</v>
      </c>
      <c r="B17" s="2104"/>
      <c r="C17" s="951">
        <v>5859</v>
      </c>
      <c r="D17" s="952">
        <v>0.22147042147042148</v>
      </c>
      <c r="E17" s="951">
        <v>3603</v>
      </c>
      <c r="F17" s="952">
        <v>0.14683946692749725</v>
      </c>
      <c r="G17" s="948">
        <v>602</v>
      </c>
      <c r="H17" s="263">
        <v>2.4286924597571306E-2</v>
      </c>
      <c r="I17" s="948">
        <v>259</v>
      </c>
      <c r="J17" s="263">
        <v>1.0984350481360533E-2</v>
      </c>
      <c r="K17" s="948">
        <v>303</v>
      </c>
      <c r="L17" s="263">
        <v>1.2491239642165149E-2</v>
      </c>
      <c r="M17" s="948">
        <v>309</v>
      </c>
      <c r="N17" s="263">
        <v>1.2825301954924666E-2</v>
      </c>
      <c r="O17" s="948">
        <v>375</v>
      </c>
      <c r="P17" s="263">
        <v>1.5664814737457705E-2</v>
      </c>
      <c r="Q17" s="948">
        <v>285</v>
      </c>
      <c r="R17" s="263">
        <f>Q17/Q18</f>
        <v>1.2334458582186444E-2</v>
      </c>
      <c r="S17" s="948">
        <v>295</v>
      </c>
      <c r="T17" s="263">
        <f>S17/S18</f>
        <v>1.2355503434411124E-2</v>
      </c>
      <c r="U17" s="1856">
        <v>285</v>
      </c>
      <c r="V17" s="1315">
        <f>U17/U18</f>
        <v>1.3387195265160412E-2</v>
      </c>
      <c r="W17" s="1857">
        <v>254</v>
      </c>
      <c r="X17" s="1315">
        <f>W17/W18</f>
        <v>1.1425486932661599E-2</v>
      </c>
      <c r="Y17" s="1857">
        <v>269</v>
      </c>
      <c r="Z17" s="1315">
        <f>Y17/Y18</f>
        <v>1.2092061494201205E-2</v>
      </c>
      <c r="AA17" s="1857">
        <v>260</v>
      </c>
      <c r="AB17" s="1315">
        <f>AA17/AA18</f>
        <v>1.0907412845576205E-2</v>
      </c>
      <c r="AC17" s="1857">
        <v>285</v>
      </c>
      <c r="AD17" s="1315">
        <f>AC17/AC18</f>
        <v>1.310103888939965E-2</v>
      </c>
      <c r="AE17" s="1857">
        <v>333</v>
      </c>
      <c r="AF17" s="1315">
        <f>AE17/AE18</f>
        <v>1.5393860946745563E-2</v>
      </c>
      <c r="AG17" s="1857">
        <v>278</v>
      </c>
      <c r="AH17" s="1315">
        <f>AG17/AG18</f>
        <v>1.2542296413264155E-2</v>
      </c>
      <c r="AI17" s="1857">
        <v>277</v>
      </c>
      <c r="AJ17" s="1315">
        <f>AI17/AI18</f>
        <v>1.2764976958525345E-2</v>
      </c>
    </row>
    <row r="18" spans="1:43" ht="16.5" thickTop="1" thickBot="1" x14ac:dyDescent="0.3">
      <c r="A18" s="2101" t="s">
        <v>107</v>
      </c>
      <c r="B18" s="2102"/>
      <c r="C18" s="949">
        <f>SUM(C14:C17)</f>
        <v>26455</v>
      </c>
      <c r="D18" s="953">
        <f>C18/C18</f>
        <v>1</v>
      </c>
      <c r="E18" s="949">
        <f>SUM(E14:E17)</f>
        <v>24537</v>
      </c>
      <c r="F18" s="953">
        <f>E18/E18</f>
        <v>1</v>
      </c>
      <c r="G18" s="1306">
        <f>SUM(G14:G17)</f>
        <v>24787</v>
      </c>
      <c r="H18" s="534">
        <f>G18/G18</f>
        <v>1</v>
      </c>
      <c r="I18" s="1306">
        <f>SUM(I14:I17)</f>
        <v>23579</v>
      </c>
      <c r="J18" s="534">
        <f>I18/I18</f>
        <v>1</v>
      </c>
      <c r="K18" s="1306">
        <f>SUM(K14:K17)</f>
        <v>24257</v>
      </c>
      <c r="L18" s="534">
        <f>K18/K18</f>
        <v>1</v>
      </c>
      <c r="M18" s="1306">
        <f>SUM(M14:M17)</f>
        <v>24093</v>
      </c>
      <c r="N18" s="534">
        <f>M18/M18</f>
        <v>1</v>
      </c>
      <c r="O18" s="1306">
        <f>SUM(O14:O17)</f>
        <v>23939</v>
      </c>
      <c r="P18" s="534">
        <f>O18/O18</f>
        <v>1</v>
      </c>
      <c r="Q18" s="1306">
        <f>SUM(Q14:Q17)</f>
        <v>23106</v>
      </c>
      <c r="R18" s="534">
        <f>SUM(R14:R17)</f>
        <v>1.0001399636458064</v>
      </c>
      <c r="S18" s="1306">
        <f>SUM(S14:S17)</f>
        <v>23876</v>
      </c>
      <c r="T18" s="534">
        <f>S18/S18</f>
        <v>1</v>
      </c>
      <c r="U18" s="1306">
        <f>SUM(U14:U17)</f>
        <v>21289</v>
      </c>
      <c r="V18" s="1316">
        <f>U18/U18</f>
        <v>1</v>
      </c>
      <c r="W18" s="1306">
        <f>SUM(W14:W17)</f>
        <v>22231</v>
      </c>
      <c r="X18" s="1316">
        <f>W18/W18</f>
        <v>1</v>
      </c>
      <c r="Y18" s="1306">
        <f>SUM(Y14:Y17)</f>
        <v>22246</v>
      </c>
      <c r="Z18" s="1316">
        <f>Y18/Y18</f>
        <v>1</v>
      </c>
      <c r="AA18" s="1306">
        <f>SUM(AA14:AA17)</f>
        <v>23837</v>
      </c>
      <c r="AB18" s="1316">
        <f>AA18/AA18</f>
        <v>1</v>
      </c>
      <c r="AC18" s="1306">
        <f>SUM(AC14:AC17)</f>
        <v>21754</v>
      </c>
      <c r="AD18" s="1316">
        <f>AC18/AC18</f>
        <v>1</v>
      </c>
      <c r="AE18" s="1306">
        <f>SUM(AE14:AE17)</f>
        <v>21632</v>
      </c>
      <c r="AF18" s="1316">
        <f>AE18/AE18</f>
        <v>1</v>
      </c>
      <c r="AG18" s="1306">
        <f>SUM(AG14:AG17)</f>
        <v>22165</v>
      </c>
      <c r="AH18" s="1316">
        <f>AG18/AG18</f>
        <v>1</v>
      </c>
      <c r="AI18" s="1306">
        <f>SUM(AI14:AI17)</f>
        <v>21700</v>
      </c>
      <c r="AJ18" s="1316">
        <f>AI18/AI18</f>
        <v>1</v>
      </c>
    </row>
    <row r="19" spans="1:43" ht="14.25" customHeight="1" x14ac:dyDescent="0.25">
      <c r="A19" s="1536"/>
      <c r="B19" s="1537"/>
      <c r="C19" s="1538"/>
      <c r="D19" s="1539"/>
      <c r="E19" s="1538"/>
      <c r="F19" s="1539"/>
      <c r="G19" s="1538"/>
      <c r="H19" s="1539"/>
      <c r="I19" s="1538"/>
      <c r="J19" s="1539"/>
      <c r="K19" s="1538"/>
      <c r="L19" s="1539"/>
      <c r="M19" s="1538"/>
      <c r="N19" s="1539"/>
      <c r="O19" s="1538"/>
      <c r="P19" s="1539"/>
      <c r="Q19" s="1538"/>
      <c r="R19" s="1540"/>
      <c r="S19" s="1538"/>
      <c r="T19" s="1539"/>
    </row>
    <row r="20" spans="1:43" ht="19.5" customHeight="1" x14ac:dyDescent="0.25">
      <c r="A20" s="2121" t="s">
        <v>113</v>
      </c>
      <c r="B20" s="2122"/>
      <c r="C20" s="2122"/>
      <c r="D20" s="2122"/>
      <c r="E20" s="2122"/>
      <c r="F20" s="2122"/>
      <c r="G20" s="2122"/>
      <c r="H20" s="2122"/>
      <c r="I20" s="2122"/>
      <c r="J20" s="2122"/>
      <c r="K20" s="2122"/>
      <c r="L20" s="2122"/>
      <c r="M20" s="2122"/>
      <c r="N20" s="2122"/>
      <c r="O20" s="2122"/>
      <c r="P20" s="2122"/>
      <c r="Q20" s="2122"/>
      <c r="R20" s="2122"/>
      <c r="S20" s="2122"/>
      <c r="T20" s="2122"/>
      <c r="U20" s="2122"/>
      <c r="V20" s="2122"/>
      <c r="W20" s="2122"/>
      <c r="X20" s="2122"/>
      <c r="Y20" s="2122"/>
      <c r="Z20" s="2122"/>
      <c r="AA20" s="2122"/>
      <c r="AB20" s="2122"/>
      <c r="AC20" s="2122"/>
      <c r="AD20" s="2122"/>
      <c r="AE20" s="2122"/>
      <c r="AF20" s="2122"/>
      <c r="AG20" s="2122"/>
      <c r="AH20" s="2122"/>
      <c r="AI20" s="1885"/>
      <c r="AJ20" s="1885"/>
    </row>
    <row r="21" spans="1:43" ht="14.25" customHeight="1" thickBot="1" x14ac:dyDescent="0.3">
      <c r="A21" s="2113" t="s">
        <v>1045</v>
      </c>
      <c r="B21" s="2114"/>
      <c r="C21" s="2114"/>
      <c r="D21" s="2114"/>
      <c r="E21" s="2114"/>
      <c r="F21" s="2114"/>
      <c r="G21" s="2114"/>
      <c r="H21" s="2114"/>
      <c r="I21" s="2114"/>
      <c r="J21" s="2114"/>
      <c r="K21" s="2114"/>
      <c r="L21" s="2114"/>
      <c r="M21" s="2114"/>
      <c r="N21" s="2114"/>
      <c r="O21" s="2114"/>
      <c r="P21" s="2114"/>
      <c r="Q21" s="2114"/>
      <c r="R21" s="2114"/>
      <c r="S21" s="2114"/>
      <c r="T21" s="2114"/>
      <c r="U21" s="2114"/>
      <c r="V21" s="2114"/>
      <c r="W21" s="2114"/>
      <c r="X21" s="2114"/>
      <c r="Y21" s="2114"/>
      <c r="Z21" s="2114"/>
      <c r="AA21" s="2114"/>
      <c r="AB21" s="2114"/>
      <c r="AC21" s="2114"/>
      <c r="AD21" s="2114"/>
      <c r="AE21" s="2114"/>
      <c r="AF21" s="2114"/>
      <c r="AG21" s="2114"/>
      <c r="AH21" s="2114"/>
      <c r="AI21" s="1884"/>
      <c r="AJ21" s="1884"/>
    </row>
    <row r="22" spans="1:43" ht="72" customHeight="1" thickBot="1" x14ac:dyDescent="0.3">
      <c r="A22" s="1545"/>
      <c r="B22" s="962" t="s">
        <v>115</v>
      </c>
      <c r="C22" s="1546"/>
      <c r="D22" s="1546"/>
      <c r="E22" s="1546"/>
      <c r="F22" s="1546"/>
      <c r="G22" s="1546"/>
      <c r="H22" s="1546"/>
      <c r="I22" s="1546"/>
      <c r="J22" s="1546"/>
      <c r="K22" s="1546"/>
      <c r="L22" s="1546"/>
      <c r="M22" s="1546"/>
      <c r="N22" s="1546"/>
      <c r="O22" s="1546"/>
      <c r="P22" s="1546"/>
      <c r="Q22" s="1546"/>
      <c r="R22" s="1546"/>
      <c r="S22" s="1546"/>
      <c r="T22" s="1546"/>
      <c r="U22" s="1547" t="s">
        <v>116</v>
      </c>
      <c r="V22" s="1547" t="s">
        <v>117</v>
      </c>
      <c r="W22" s="1547" t="s">
        <v>118</v>
      </c>
      <c r="X22" s="1547" t="s">
        <v>119</v>
      </c>
      <c r="Y22" s="1547" t="s">
        <v>120</v>
      </c>
      <c r="Z22" s="1547" t="s">
        <v>121</v>
      </c>
      <c r="AA22" s="1547" t="s">
        <v>122</v>
      </c>
      <c r="AB22" s="1547" t="s">
        <v>123</v>
      </c>
      <c r="AC22" s="1547" t="s">
        <v>124</v>
      </c>
      <c r="AD22" s="1547" t="s">
        <v>125</v>
      </c>
      <c r="AE22" s="1547" t="s">
        <v>126</v>
      </c>
      <c r="AF22" s="1547" t="s">
        <v>127</v>
      </c>
      <c r="AG22" s="1547" t="s">
        <v>128</v>
      </c>
      <c r="AH22" s="1548" t="s">
        <v>129</v>
      </c>
      <c r="AI22" s="962" t="s">
        <v>130</v>
      </c>
      <c r="AJ22" s="1548" t="s">
        <v>131</v>
      </c>
    </row>
    <row r="23" spans="1:43" x14ac:dyDescent="0.25">
      <c r="A23" s="1541" t="s">
        <v>109</v>
      </c>
      <c r="B23" s="1613">
        <v>0</v>
      </c>
      <c r="C23" s="1614"/>
      <c r="D23" s="1614"/>
      <c r="E23" s="1614"/>
      <c r="F23" s="1614"/>
      <c r="G23" s="1614"/>
      <c r="H23" s="1614"/>
      <c r="I23" s="1614"/>
      <c r="J23" s="1614"/>
      <c r="K23" s="1614"/>
      <c r="L23" s="1614"/>
      <c r="M23" s="1614"/>
      <c r="N23" s="1614"/>
      <c r="O23" s="1614"/>
      <c r="P23" s="1614"/>
      <c r="Q23" s="1614"/>
      <c r="R23" s="1614"/>
      <c r="S23" s="1614"/>
      <c r="T23" s="1614"/>
      <c r="U23" s="1615">
        <v>0</v>
      </c>
      <c r="V23" s="1615">
        <v>0</v>
      </c>
      <c r="W23" s="1615">
        <v>0</v>
      </c>
      <c r="X23" s="1615">
        <v>0</v>
      </c>
      <c r="Y23" s="1615">
        <v>0</v>
      </c>
      <c r="Z23" s="1615">
        <v>0</v>
      </c>
      <c r="AA23" s="1319">
        <v>0</v>
      </c>
      <c r="AB23" s="1319">
        <v>0</v>
      </c>
      <c r="AC23" s="1319">
        <v>0</v>
      </c>
      <c r="AD23" s="1319">
        <v>0</v>
      </c>
      <c r="AE23" s="1319">
        <v>0</v>
      </c>
      <c r="AF23" s="1319">
        <v>0</v>
      </c>
      <c r="AG23" s="1319">
        <v>0</v>
      </c>
      <c r="AH23" s="1616">
        <v>0</v>
      </c>
      <c r="AI23" s="1858">
        <f>SUM(B23:AH23)</f>
        <v>0</v>
      </c>
      <c r="AJ23" s="1676">
        <v>0</v>
      </c>
    </row>
    <row r="24" spans="1:43" x14ac:dyDescent="0.25">
      <c r="A24" s="1542" t="s">
        <v>110</v>
      </c>
      <c r="B24" s="1617">
        <v>0</v>
      </c>
      <c r="C24" s="1618"/>
      <c r="D24" s="1618"/>
      <c r="E24" s="1618"/>
      <c r="F24" s="1618"/>
      <c r="G24" s="1618"/>
      <c r="H24" s="1618"/>
      <c r="I24" s="1618"/>
      <c r="J24" s="1618"/>
      <c r="K24" s="1618"/>
      <c r="L24" s="1618"/>
      <c r="M24" s="1618"/>
      <c r="N24" s="1618"/>
      <c r="O24" s="1618"/>
      <c r="P24" s="1618"/>
      <c r="Q24" s="1618"/>
      <c r="R24" s="1618"/>
      <c r="S24" s="1618"/>
      <c r="T24" s="1618"/>
      <c r="U24" s="1619">
        <v>0</v>
      </c>
      <c r="V24" s="1619">
        <v>0</v>
      </c>
      <c r="W24" s="1619">
        <v>0</v>
      </c>
      <c r="X24" s="1619">
        <v>0</v>
      </c>
      <c r="Y24" s="1619">
        <v>0</v>
      </c>
      <c r="Z24" s="1619">
        <v>0</v>
      </c>
      <c r="AA24" s="1619">
        <v>0</v>
      </c>
      <c r="AB24" s="1619">
        <v>0</v>
      </c>
      <c r="AC24" s="1619">
        <v>0</v>
      </c>
      <c r="AD24" s="1619">
        <v>0</v>
      </c>
      <c r="AE24" s="1619">
        <v>0</v>
      </c>
      <c r="AF24" s="342">
        <v>0</v>
      </c>
      <c r="AG24" s="342">
        <v>0</v>
      </c>
      <c r="AH24" s="1620">
        <v>0</v>
      </c>
      <c r="AI24" s="602">
        <f>SUM(B24:AH24)</f>
        <v>0</v>
      </c>
      <c r="AJ24" s="1677">
        <v>0</v>
      </c>
      <c r="AL24" s="781"/>
      <c r="AN24" s="781"/>
      <c r="AO24" s="781"/>
      <c r="AP24" s="781"/>
      <c r="AQ24" s="781"/>
    </row>
    <row r="25" spans="1:43" x14ac:dyDescent="0.25">
      <c r="A25" s="1542" t="s">
        <v>111</v>
      </c>
      <c r="B25" s="1617">
        <v>0</v>
      </c>
      <c r="C25" s="1618"/>
      <c r="D25" s="1618"/>
      <c r="E25" s="1618"/>
      <c r="F25" s="1618"/>
      <c r="G25" s="1618"/>
      <c r="H25" s="1618"/>
      <c r="I25" s="1618"/>
      <c r="J25" s="1618"/>
      <c r="K25" s="1618"/>
      <c r="L25" s="1618"/>
      <c r="M25" s="1618"/>
      <c r="N25" s="1618"/>
      <c r="O25" s="1618"/>
      <c r="P25" s="1618"/>
      <c r="Q25" s="1618"/>
      <c r="R25" s="1618"/>
      <c r="S25" s="1618"/>
      <c r="T25" s="1618"/>
      <c r="U25" s="1619">
        <v>0</v>
      </c>
      <c r="V25" s="1619">
        <v>0</v>
      </c>
      <c r="W25" s="1619">
        <v>0</v>
      </c>
      <c r="X25" s="1619">
        <v>0</v>
      </c>
      <c r="Y25" s="1619">
        <v>0</v>
      </c>
      <c r="Z25" s="1619">
        <v>0</v>
      </c>
      <c r="AA25" s="342">
        <v>0</v>
      </c>
      <c r="AB25" s="342">
        <v>0</v>
      </c>
      <c r="AC25" s="342">
        <v>0</v>
      </c>
      <c r="AD25" s="1619">
        <v>0</v>
      </c>
      <c r="AE25" s="1619">
        <v>0</v>
      </c>
      <c r="AF25" s="342">
        <v>0</v>
      </c>
      <c r="AG25" s="342">
        <v>0</v>
      </c>
      <c r="AH25" s="1620">
        <v>0</v>
      </c>
      <c r="AI25" s="602">
        <f>SUM(B25:AH25)</f>
        <v>0</v>
      </c>
      <c r="AJ25" s="1677">
        <v>0</v>
      </c>
      <c r="AK25" s="1694"/>
      <c r="AL25" s="781"/>
      <c r="AM25" s="1694"/>
      <c r="AN25" s="781"/>
      <c r="AO25" s="781"/>
      <c r="AP25" s="781"/>
      <c r="AQ25" s="781"/>
    </row>
    <row r="26" spans="1:43" ht="15.75" thickBot="1" x14ac:dyDescent="0.3">
      <c r="A26" s="1543" t="s">
        <v>112</v>
      </c>
      <c r="B26" s="1621">
        <v>0</v>
      </c>
      <c r="C26" s="1622"/>
      <c r="D26" s="1622"/>
      <c r="E26" s="1622"/>
      <c r="F26" s="1622"/>
      <c r="G26" s="1622"/>
      <c r="H26" s="1622"/>
      <c r="I26" s="1622"/>
      <c r="J26" s="1622"/>
      <c r="K26" s="1622"/>
      <c r="L26" s="1622"/>
      <c r="M26" s="1622"/>
      <c r="N26" s="1622"/>
      <c r="O26" s="1622"/>
      <c r="P26" s="1622"/>
      <c r="Q26" s="1622"/>
      <c r="R26" s="1622"/>
      <c r="S26" s="1622"/>
      <c r="T26" s="1622"/>
      <c r="U26" s="1623">
        <v>0</v>
      </c>
      <c r="V26" s="1623">
        <v>0</v>
      </c>
      <c r="W26" s="1623">
        <v>0</v>
      </c>
      <c r="X26" s="1623">
        <v>0</v>
      </c>
      <c r="Y26" s="1623">
        <v>0</v>
      </c>
      <c r="Z26" s="1623">
        <v>0</v>
      </c>
      <c r="AA26" s="343">
        <v>0</v>
      </c>
      <c r="AB26" s="343">
        <v>0</v>
      </c>
      <c r="AC26" s="343">
        <v>0</v>
      </c>
      <c r="AD26" s="343">
        <v>0</v>
      </c>
      <c r="AE26" s="343">
        <v>0</v>
      </c>
      <c r="AF26" s="343">
        <v>0</v>
      </c>
      <c r="AG26" s="343">
        <v>0</v>
      </c>
      <c r="AH26" s="1624">
        <v>0</v>
      </c>
      <c r="AI26" s="603">
        <f>SUM(B26:AH26)</f>
        <v>0</v>
      </c>
      <c r="AJ26" s="1678">
        <v>0</v>
      </c>
    </row>
    <row r="27" spans="1:43" ht="15.75" thickTop="1" x14ac:dyDescent="0.25">
      <c r="A27" s="1541" t="s">
        <v>132</v>
      </c>
      <c r="B27" s="1716">
        <f>SUM(B23:B26)</f>
        <v>0</v>
      </c>
      <c r="C27" s="1717"/>
      <c r="D27" s="1717"/>
      <c r="E27" s="1717"/>
      <c r="F27" s="1717"/>
      <c r="G27" s="1717"/>
      <c r="H27" s="1717"/>
      <c r="I27" s="1717"/>
      <c r="J27" s="1717"/>
      <c r="K27" s="1717"/>
      <c r="L27" s="1717"/>
      <c r="M27" s="1717"/>
      <c r="N27" s="1717"/>
      <c r="O27" s="1717"/>
      <c r="P27" s="1717"/>
      <c r="Q27" s="1717"/>
      <c r="R27" s="1717"/>
      <c r="S27" s="1717"/>
      <c r="T27" s="1717"/>
      <c r="U27" s="1718">
        <f>SUM(U23:U26)</f>
        <v>0</v>
      </c>
      <c r="V27" s="1718">
        <f t="shared" ref="V27:AG27" si="0">SUM(V23:V26)</f>
        <v>0</v>
      </c>
      <c r="W27" s="1718">
        <f t="shared" si="0"/>
        <v>0</v>
      </c>
      <c r="X27" s="1718">
        <f t="shared" si="0"/>
        <v>0</v>
      </c>
      <c r="Y27" s="1718">
        <f t="shared" si="0"/>
        <v>0</v>
      </c>
      <c r="Z27" s="1718">
        <f t="shared" si="0"/>
        <v>0</v>
      </c>
      <c r="AA27" s="1718">
        <f t="shared" si="0"/>
        <v>0</v>
      </c>
      <c r="AB27" s="1718">
        <f t="shared" si="0"/>
        <v>0</v>
      </c>
      <c r="AC27" s="1718">
        <f t="shared" si="0"/>
        <v>0</v>
      </c>
      <c r="AD27" s="1718">
        <f t="shared" si="0"/>
        <v>0</v>
      </c>
      <c r="AE27" s="1718">
        <f t="shared" si="0"/>
        <v>0</v>
      </c>
      <c r="AF27" s="1718">
        <f t="shared" si="0"/>
        <v>0</v>
      </c>
      <c r="AG27" s="1718">
        <f t="shared" si="0"/>
        <v>0</v>
      </c>
      <c r="AH27" s="1719">
        <f>SUM(AH23:AH26)</f>
        <v>0</v>
      </c>
      <c r="AI27" s="1715">
        <f>SUM(B27:AH27)</f>
        <v>0</v>
      </c>
      <c r="AJ27" s="1675">
        <v>0</v>
      </c>
    </row>
    <row r="28" spans="1:43" ht="15.75" hidden="1" thickBot="1" x14ac:dyDescent="0.3">
      <c r="A28" s="1544" t="s">
        <v>133</v>
      </c>
      <c r="B28" s="1679">
        <v>0</v>
      </c>
      <c r="C28" s="1680" t="e">
        <f>C27/$AE$62</f>
        <v>#DIV/0!</v>
      </c>
      <c r="D28" s="1680" t="e">
        <f>D27/$AE$62</f>
        <v>#DIV/0!</v>
      </c>
      <c r="E28" s="1680" t="e">
        <f>E27/$AE$62</f>
        <v>#DIV/0!</v>
      </c>
      <c r="F28" s="1680" t="e">
        <f>F27/$AE$62</f>
        <v>#DIV/0!</v>
      </c>
      <c r="G28" s="1680"/>
      <c r="H28" s="1680"/>
      <c r="I28" s="1680" t="e">
        <f>I27/$AE$62</f>
        <v>#DIV/0!</v>
      </c>
      <c r="J28" s="1680" t="e">
        <f>J27/$AE$62</f>
        <v>#DIV/0!</v>
      </c>
      <c r="K28" s="1680"/>
      <c r="L28" s="1680"/>
      <c r="M28" s="1680"/>
      <c r="N28" s="1680"/>
      <c r="O28" s="1680"/>
      <c r="P28" s="1680"/>
      <c r="Q28" s="1680"/>
      <c r="R28" s="1680"/>
      <c r="S28" s="1681">
        <v>0</v>
      </c>
      <c r="T28" s="1681">
        <v>0</v>
      </c>
      <c r="U28" s="1681">
        <v>0</v>
      </c>
      <c r="V28" s="1681">
        <v>0</v>
      </c>
      <c r="W28" s="1681">
        <v>0</v>
      </c>
      <c r="X28" s="1681">
        <v>0</v>
      </c>
      <c r="Y28" s="1681">
        <v>0</v>
      </c>
      <c r="Z28" s="1681">
        <v>0</v>
      </c>
      <c r="AA28" s="1681">
        <v>0</v>
      </c>
      <c r="AB28" s="1681">
        <v>0</v>
      </c>
      <c r="AC28" s="1681">
        <v>0</v>
      </c>
      <c r="AD28" s="1681">
        <v>0</v>
      </c>
      <c r="AE28" s="1681">
        <v>0</v>
      </c>
      <c r="AF28" s="1682">
        <v>0</v>
      </c>
      <c r="AG28" s="1679">
        <v>0</v>
      </c>
      <c r="AH28" s="970"/>
      <c r="AI28" s="1679">
        <v>0</v>
      </c>
      <c r="AJ28" s="970"/>
    </row>
    <row r="29" spans="1:43" ht="19.5" hidden="1" customHeight="1" x14ac:dyDescent="0.25">
      <c r="A29" s="2121" t="s">
        <v>113</v>
      </c>
      <c r="B29" s="2122"/>
      <c r="C29" s="2122"/>
      <c r="D29" s="2122"/>
      <c r="E29" s="2122"/>
      <c r="F29" s="2122"/>
      <c r="G29" s="2122"/>
      <c r="H29" s="2122"/>
      <c r="I29" s="2122"/>
      <c r="J29" s="2122"/>
      <c r="K29" s="2122"/>
      <c r="L29" s="2122"/>
      <c r="M29" s="2122"/>
      <c r="N29" s="2122"/>
      <c r="O29" s="2122"/>
      <c r="P29" s="2122"/>
      <c r="Q29" s="2122"/>
      <c r="R29" s="2122"/>
      <c r="S29" s="2122"/>
      <c r="T29" s="2122"/>
      <c r="U29" s="2122"/>
      <c r="V29" s="2122"/>
      <c r="W29" s="2122"/>
      <c r="X29" s="2122"/>
      <c r="Y29" s="2122"/>
      <c r="Z29" s="2122"/>
      <c r="AA29" s="2122"/>
      <c r="AB29" s="2122"/>
      <c r="AC29" s="2122"/>
      <c r="AD29" s="2122"/>
      <c r="AE29" s="2122"/>
      <c r="AF29" s="2122"/>
    </row>
    <row r="30" spans="1:43" ht="14.25" hidden="1" customHeight="1" thickBot="1" x14ac:dyDescent="0.3">
      <c r="A30" s="2113" t="s">
        <v>114</v>
      </c>
      <c r="B30" s="2114"/>
      <c r="C30" s="2114"/>
      <c r="D30" s="2114"/>
      <c r="E30" s="2114"/>
      <c r="F30" s="2114"/>
      <c r="G30" s="2114"/>
      <c r="H30" s="2114"/>
      <c r="I30" s="2114"/>
      <c r="J30" s="2114"/>
      <c r="K30" s="2114"/>
      <c r="L30" s="2114"/>
      <c r="M30" s="2114"/>
      <c r="N30" s="2114"/>
      <c r="O30" s="2114"/>
      <c r="P30" s="2114"/>
      <c r="Q30" s="2114"/>
      <c r="R30" s="2114"/>
      <c r="S30" s="2114"/>
      <c r="T30" s="2114"/>
      <c r="U30" s="2114"/>
      <c r="V30" s="2114"/>
      <c r="W30" s="2114"/>
      <c r="X30" s="2114"/>
      <c r="Y30" s="2114"/>
      <c r="Z30" s="2114"/>
      <c r="AA30" s="2114"/>
      <c r="AB30" s="2114"/>
      <c r="AC30" s="2114"/>
      <c r="AD30" s="2114"/>
      <c r="AE30" s="2114"/>
      <c r="AF30" s="2114"/>
    </row>
    <row r="31" spans="1:43" ht="72" hidden="1" customHeight="1" thickBot="1" x14ac:dyDescent="0.3">
      <c r="A31" s="1545"/>
      <c r="B31" s="962" t="s">
        <v>115</v>
      </c>
      <c r="C31" s="1546"/>
      <c r="D31" s="1546"/>
      <c r="E31" s="1546"/>
      <c r="F31" s="1546"/>
      <c r="G31" s="1546"/>
      <c r="H31" s="1546"/>
      <c r="I31" s="1546"/>
      <c r="J31" s="1546"/>
      <c r="K31" s="1546"/>
      <c r="L31" s="1546"/>
      <c r="M31" s="1546"/>
      <c r="N31" s="1546"/>
      <c r="O31" s="1546"/>
      <c r="P31" s="1546"/>
      <c r="Q31" s="1547" t="s">
        <v>116</v>
      </c>
      <c r="R31" s="1547" t="s">
        <v>117</v>
      </c>
      <c r="S31" s="1547" t="s">
        <v>118</v>
      </c>
      <c r="T31" s="1547" t="s">
        <v>119</v>
      </c>
      <c r="U31" s="1547" t="s">
        <v>120</v>
      </c>
      <c r="V31" s="1547" t="s">
        <v>121</v>
      </c>
      <c r="W31" s="1547" t="s">
        <v>122</v>
      </c>
      <c r="X31" s="1547" t="s">
        <v>123</v>
      </c>
      <c r="Y31" s="1547" t="s">
        <v>124</v>
      </c>
      <c r="Z31" s="1547" t="s">
        <v>125</v>
      </c>
      <c r="AA31" s="1547" t="s">
        <v>126</v>
      </c>
      <c r="AB31" s="1547" t="s">
        <v>127</v>
      </c>
      <c r="AC31" s="1547" t="s">
        <v>128</v>
      </c>
      <c r="AD31" s="1548" t="s">
        <v>129</v>
      </c>
      <c r="AE31" s="962" t="s">
        <v>130</v>
      </c>
      <c r="AF31" s="1548" t="s">
        <v>131</v>
      </c>
    </row>
    <row r="32" spans="1:43" ht="15.75" hidden="1" thickTop="1" x14ac:dyDescent="0.25">
      <c r="A32" s="1541" t="s">
        <v>109</v>
      </c>
      <c r="B32" s="1613">
        <v>0</v>
      </c>
      <c r="C32" s="1614"/>
      <c r="D32" s="1614"/>
      <c r="E32" s="1614"/>
      <c r="F32" s="1614"/>
      <c r="G32" s="1614"/>
      <c r="H32" s="1614"/>
      <c r="I32" s="1614"/>
      <c r="J32" s="1614"/>
      <c r="K32" s="1614"/>
      <c r="L32" s="1614"/>
      <c r="M32" s="1614"/>
      <c r="N32" s="1614"/>
      <c r="O32" s="1614"/>
      <c r="P32" s="1614"/>
      <c r="Q32" s="1615">
        <v>0</v>
      </c>
      <c r="R32" s="1615">
        <v>0</v>
      </c>
      <c r="S32" s="1615">
        <v>0</v>
      </c>
      <c r="T32" s="1615">
        <v>0</v>
      </c>
      <c r="U32" s="1615">
        <v>0</v>
      </c>
      <c r="V32" s="1615">
        <v>0</v>
      </c>
      <c r="W32" s="1319">
        <v>0</v>
      </c>
      <c r="X32" s="1319">
        <v>0</v>
      </c>
      <c r="Y32" s="1319">
        <v>0</v>
      </c>
      <c r="Z32" s="1319">
        <v>0</v>
      </c>
      <c r="AA32" s="1319">
        <v>0</v>
      </c>
      <c r="AB32" s="1319">
        <v>0</v>
      </c>
      <c r="AC32" s="1319">
        <v>0</v>
      </c>
      <c r="AD32" s="1616">
        <v>0</v>
      </c>
      <c r="AE32" s="1715">
        <f>SUM(B32:AD32)</f>
        <v>0</v>
      </c>
      <c r="AF32" s="1676">
        <v>0</v>
      </c>
    </row>
    <row r="33" spans="1:41" hidden="1" x14ac:dyDescent="0.25">
      <c r="A33" s="1542" t="s">
        <v>110</v>
      </c>
      <c r="B33" s="1617">
        <v>0</v>
      </c>
      <c r="C33" s="1618"/>
      <c r="D33" s="1618"/>
      <c r="E33" s="1618"/>
      <c r="F33" s="1618"/>
      <c r="G33" s="1618"/>
      <c r="H33" s="1618"/>
      <c r="I33" s="1618"/>
      <c r="J33" s="1618"/>
      <c r="K33" s="1618"/>
      <c r="L33" s="1618"/>
      <c r="M33" s="1618"/>
      <c r="N33" s="1618"/>
      <c r="O33" s="1618"/>
      <c r="P33" s="1618"/>
      <c r="Q33" s="1619">
        <v>0</v>
      </c>
      <c r="R33" s="1619">
        <v>0</v>
      </c>
      <c r="S33" s="1619">
        <v>0</v>
      </c>
      <c r="T33" s="1619">
        <v>0</v>
      </c>
      <c r="U33" s="1619">
        <v>0</v>
      </c>
      <c r="V33" s="1619">
        <v>0</v>
      </c>
      <c r="W33" s="1619">
        <v>0</v>
      </c>
      <c r="X33" s="1619">
        <v>0</v>
      </c>
      <c r="Y33" s="1619">
        <v>0</v>
      </c>
      <c r="Z33" s="1619">
        <v>0</v>
      </c>
      <c r="AA33" s="1619">
        <v>0</v>
      </c>
      <c r="AB33" s="342">
        <v>0</v>
      </c>
      <c r="AC33" s="342">
        <v>0</v>
      </c>
      <c r="AD33" s="1620">
        <v>0</v>
      </c>
      <c r="AE33" s="602">
        <f>SUM(B33:AD33)</f>
        <v>0</v>
      </c>
      <c r="AF33" s="1677">
        <v>0</v>
      </c>
      <c r="AH33" s="781"/>
      <c r="AJ33" s="781"/>
      <c r="AL33" s="781"/>
      <c r="AM33" s="781"/>
      <c r="AN33" s="781"/>
      <c r="AO33" s="781"/>
    </row>
    <row r="34" spans="1:41" hidden="1" x14ac:dyDescent="0.25">
      <c r="A34" s="1542" t="s">
        <v>111</v>
      </c>
      <c r="B34" s="1617">
        <v>0</v>
      </c>
      <c r="C34" s="1618"/>
      <c r="D34" s="1618"/>
      <c r="E34" s="1618"/>
      <c r="F34" s="1618"/>
      <c r="G34" s="1618"/>
      <c r="H34" s="1618"/>
      <c r="I34" s="1618"/>
      <c r="J34" s="1618"/>
      <c r="K34" s="1618"/>
      <c r="L34" s="1618"/>
      <c r="M34" s="1618"/>
      <c r="N34" s="1618"/>
      <c r="O34" s="1618"/>
      <c r="P34" s="1618"/>
      <c r="Q34" s="1619">
        <v>0</v>
      </c>
      <c r="R34" s="1619">
        <v>0</v>
      </c>
      <c r="S34" s="1619">
        <v>0</v>
      </c>
      <c r="T34" s="1619">
        <v>0</v>
      </c>
      <c r="U34" s="1619">
        <v>0</v>
      </c>
      <c r="V34" s="1619">
        <v>0</v>
      </c>
      <c r="W34" s="342">
        <v>0</v>
      </c>
      <c r="X34" s="342">
        <v>0</v>
      </c>
      <c r="Y34" s="342">
        <v>0</v>
      </c>
      <c r="Z34" s="1619">
        <v>0</v>
      </c>
      <c r="AA34" s="1619">
        <v>0</v>
      </c>
      <c r="AB34" s="342">
        <v>0</v>
      </c>
      <c r="AC34" s="342">
        <v>0</v>
      </c>
      <c r="AD34" s="1620">
        <v>0</v>
      </c>
      <c r="AE34" s="602">
        <f>SUM(B34:AD34)</f>
        <v>0</v>
      </c>
      <c r="AF34" s="1677">
        <v>0</v>
      </c>
      <c r="AG34" s="1694"/>
      <c r="AH34" s="781"/>
      <c r="AI34" s="1694"/>
      <c r="AJ34" s="781"/>
      <c r="AK34" s="1694"/>
      <c r="AL34" s="781"/>
      <c r="AM34" s="781"/>
      <c r="AN34" s="781"/>
      <c r="AO34" s="781"/>
    </row>
    <row r="35" spans="1:41" ht="15.75" hidden="1" thickBot="1" x14ac:dyDescent="0.3">
      <c r="A35" s="1543" t="s">
        <v>112</v>
      </c>
      <c r="B35" s="1621">
        <v>0</v>
      </c>
      <c r="C35" s="1622"/>
      <c r="D35" s="1622"/>
      <c r="E35" s="1622"/>
      <c r="F35" s="1622"/>
      <c r="G35" s="1622"/>
      <c r="H35" s="1622"/>
      <c r="I35" s="1622"/>
      <c r="J35" s="1622"/>
      <c r="K35" s="1622"/>
      <c r="L35" s="1622"/>
      <c r="M35" s="1622"/>
      <c r="N35" s="1622"/>
      <c r="O35" s="1622"/>
      <c r="P35" s="1622"/>
      <c r="Q35" s="1623">
        <v>0</v>
      </c>
      <c r="R35" s="1623">
        <v>0</v>
      </c>
      <c r="S35" s="1623">
        <v>0</v>
      </c>
      <c r="T35" s="1623">
        <v>0</v>
      </c>
      <c r="U35" s="1623">
        <v>0</v>
      </c>
      <c r="V35" s="1623">
        <v>0</v>
      </c>
      <c r="W35" s="343">
        <v>0</v>
      </c>
      <c r="X35" s="343">
        <v>0</v>
      </c>
      <c r="Y35" s="343">
        <v>0</v>
      </c>
      <c r="Z35" s="343">
        <v>0</v>
      </c>
      <c r="AA35" s="343">
        <v>0</v>
      </c>
      <c r="AB35" s="343">
        <v>0</v>
      </c>
      <c r="AC35" s="343">
        <v>0</v>
      </c>
      <c r="AD35" s="1624">
        <v>0</v>
      </c>
      <c r="AE35" s="603">
        <f>SUM(B35:AD35)</f>
        <v>0</v>
      </c>
      <c r="AF35" s="1678">
        <v>0</v>
      </c>
    </row>
    <row r="36" spans="1:41" ht="15.75" hidden="1" thickTop="1" x14ac:dyDescent="0.25">
      <c r="A36" s="1541" t="s">
        <v>132</v>
      </c>
      <c r="B36" s="1716">
        <f>SUM(B32:B35)</f>
        <v>0</v>
      </c>
      <c r="C36" s="1717"/>
      <c r="D36" s="1717"/>
      <c r="E36" s="1717"/>
      <c r="F36" s="1717"/>
      <c r="G36" s="1717"/>
      <c r="H36" s="1717"/>
      <c r="I36" s="1717"/>
      <c r="J36" s="1717"/>
      <c r="K36" s="1717"/>
      <c r="L36" s="1717"/>
      <c r="M36" s="1717"/>
      <c r="N36" s="1717"/>
      <c r="O36" s="1717"/>
      <c r="P36" s="1717"/>
      <c r="Q36" s="1718">
        <f>SUM(Q32:Q35)</f>
        <v>0</v>
      </c>
      <c r="R36" s="1718">
        <f t="shared" ref="R36:AC36" si="1">SUM(R32:R35)</f>
        <v>0</v>
      </c>
      <c r="S36" s="1718">
        <f t="shared" si="1"/>
        <v>0</v>
      </c>
      <c r="T36" s="1718">
        <f t="shared" si="1"/>
        <v>0</v>
      </c>
      <c r="U36" s="1718">
        <f t="shared" si="1"/>
        <v>0</v>
      </c>
      <c r="V36" s="1718">
        <f t="shared" si="1"/>
        <v>0</v>
      </c>
      <c r="W36" s="1718">
        <f t="shared" si="1"/>
        <v>0</v>
      </c>
      <c r="X36" s="1718">
        <f t="shared" si="1"/>
        <v>0</v>
      </c>
      <c r="Y36" s="1718">
        <f t="shared" si="1"/>
        <v>0</v>
      </c>
      <c r="Z36" s="1718">
        <f t="shared" si="1"/>
        <v>0</v>
      </c>
      <c r="AA36" s="1718">
        <f t="shared" si="1"/>
        <v>0</v>
      </c>
      <c r="AB36" s="1718">
        <f t="shared" si="1"/>
        <v>0</v>
      </c>
      <c r="AC36" s="1718">
        <f t="shared" si="1"/>
        <v>0</v>
      </c>
      <c r="AD36" s="1719">
        <f>SUM(AD32:AD35)</f>
        <v>0</v>
      </c>
      <c r="AE36" s="1715">
        <f>SUM(B36:AD36)</f>
        <v>0</v>
      </c>
      <c r="AF36" s="1675">
        <v>0</v>
      </c>
    </row>
    <row r="37" spans="1:41" ht="15.75" hidden="1" thickBot="1" x14ac:dyDescent="0.3">
      <c r="A37" s="1544" t="s">
        <v>133</v>
      </c>
      <c r="B37" s="1679">
        <v>0</v>
      </c>
      <c r="C37" s="1680" t="e">
        <f>C36/$AE$62</f>
        <v>#DIV/0!</v>
      </c>
      <c r="D37" s="1680" t="e">
        <f>D36/$AE$62</f>
        <v>#DIV/0!</v>
      </c>
      <c r="E37" s="1680" t="e">
        <f>E36/$AE$62</f>
        <v>#DIV/0!</v>
      </c>
      <c r="F37" s="1680" t="e">
        <f>F36/$AE$62</f>
        <v>#DIV/0!</v>
      </c>
      <c r="G37" s="1680"/>
      <c r="H37" s="1680"/>
      <c r="I37" s="1680" t="e">
        <f>I36/$AE$62</f>
        <v>#DIV/0!</v>
      </c>
      <c r="J37" s="1680" t="e">
        <f>J36/$AE$62</f>
        <v>#DIV/0!</v>
      </c>
      <c r="K37" s="1680"/>
      <c r="L37" s="1680"/>
      <c r="M37" s="1680"/>
      <c r="N37" s="1680"/>
      <c r="O37" s="1680"/>
      <c r="P37" s="1680"/>
      <c r="Q37" s="1681">
        <v>0</v>
      </c>
      <c r="R37" s="1681">
        <v>0</v>
      </c>
      <c r="S37" s="1681">
        <v>0</v>
      </c>
      <c r="T37" s="1681">
        <v>0</v>
      </c>
      <c r="U37" s="1681">
        <v>0</v>
      </c>
      <c r="V37" s="1681">
        <v>0</v>
      </c>
      <c r="W37" s="1681">
        <v>0</v>
      </c>
      <c r="X37" s="1681">
        <v>0</v>
      </c>
      <c r="Y37" s="1681">
        <v>0</v>
      </c>
      <c r="Z37" s="1681">
        <v>0</v>
      </c>
      <c r="AA37" s="1681">
        <v>0</v>
      </c>
      <c r="AB37" s="1681">
        <v>0</v>
      </c>
      <c r="AC37" s="1681">
        <v>0</v>
      </c>
      <c r="AD37" s="1682">
        <v>0</v>
      </c>
      <c r="AE37" s="1679">
        <v>0</v>
      </c>
      <c r="AF37" s="970"/>
    </row>
    <row r="38" spans="1:41" ht="19.5" hidden="1" customHeight="1" x14ac:dyDescent="0.25">
      <c r="A38" s="2121" t="s">
        <v>113</v>
      </c>
      <c r="B38" s="2122"/>
      <c r="C38" s="2122"/>
      <c r="D38" s="2122"/>
      <c r="E38" s="2122"/>
      <c r="F38" s="2122"/>
      <c r="G38" s="2122"/>
      <c r="H38" s="2122"/>
      <c r="I38" s="2122"/>
      <c r="J38" s="2122"/>
      <c r="K38" s="2122"/>
      <c r="L38" s="2122"/>
      <c r="M38" s="2122"/>
      <c r="N38" s="2122"/>
      <c r="O38" s="2122"/>
      <c r="P38" s="2122"/>
      <c r="Q38" s="2122"/>
      <c r="R38" s="2122"/>
      <c r="S38" s="2122"/>
      <c r="T38" s="2122"/>
      <c r="U38" s="2122"/>
      <c r="V38" s="2122"/>
      <c r="W38" s="2122"/>
      <c r="X38" s="2122"/>
      <c r="Y38" s="2122"/>
      <c r="Z38" s="2122"/>
      <c r="AA38" s="2122"/>
      <c r="AB38" s="2122"/>
      <c r="AC38" s="2122"/>
      <c r="AD38" s="2122"/>
      <c r="AE38" s="2122"/>
      <c r="AF38" s="2122"/>
    </row>
    <row r="39" spans="1:41" ht="14.25" hidden="1" customHeight="1" thickBot="1" x14ac:dyDescent="0.3">
      <c r="A39" s="2113" t="s">
        <v>134</v>
      </c>
      <c r="B39" s="2114"/>
      <c r="C39" s="2114"/>
      <c r="D39" s="2114"/>
      <c r="E39" s="2114"/>
      <c r="F39" s="2114"/>
      <c r="G39" s="2114"/>
      <c r="H39" s="2114"/>
      <c r="I39" s="2114"/>
      <c r="J39" s="2114"/>
      <c r="K39" s="2114"/>
      <c r="L39" s="2114"/>
      <c r="M39" s="2114"/>
      <c r="N39" s="2114"/>
      <c r="O39" s="2114"/>
      <c r="P39" s="2114"/>
      <c r="Q39" s="2114"/>
      <c r="R39" s="2114"/>
      <c r="S39" s="2114"/>
      <c r="T39" s="2114"/>
      <c r="U39" s="2114"/>
      <c r="V39" s="2114"/>
      <c r="W39" s="2114"/>
      <c r="X39" s="2114"/>
      <c r="Y39" s="2114"/>
      <c r="Z39" s="2114"/>
      <c r="AA39" s="2114"/>
      <c r="AB39" s="2114"/>
      <c r="AC39" s="2114"/>
      <c r="AD39" s="2114"/>
      <c r="AE39" s="2114"/>
      <c r="AF39" s="2114"/>
    </row>
    <row r="40" spans="1:41" ht="72" hidden="1" customHeight="1" thickBot="1" x14ac:dyDescent="0.3">
      <c r="A40" s="1545"/>
      <c r="B40" s="962" t="s">
        <v>115</v>
      </c>
      <c r="C40" s="1546"/>
      <c r="D40" s="1546"/>
      <c r="E40" s="1546"/>
      <c r="F40" s="1546"/>
      <c r="G40" s="1546"/>
      <c r="H40" s="1546"/>
      <c r="I40" s="1546"/>
      <c r="J40" s="1546"/>
      <c r="K40" s="1546"/>
      <c r="L40" s="1546"/>
      <c r="M40" s="1546"/>
      <c r="N40" s="1546"/>
      <c r="O40" s="1546"/>
      <c r="P40" s="1546"/>
      <c r="Q40" s="1547" t="s">
        <v>116</v>
      </c>
      <c r="R40" s="1547" t="s">
        <v>117</v>
      </c>
      <c r="S40" s="1547" t="s">
        <v>118</v>
      </c>
      <c r="T40" s="1547" t="s">
        <v>119</v>
      </c>
      <c r="U40" s="1547" t="s">
        <v>120</v>
      </c>
      <c r="V40" s="1547" t="s">
        <v>121</v>
      </c>
      <c r="W40" s="1547" t="s">
        <v>122</v>
      </c>
      <c r="X40" s="1547" t="s">
        <v>123</v>
      </c>
      <c r="Y40" s="1547" t="s">
        <v>124</v>
      </c>
      <c r="Z40" s="1547" t="s">
        <v>125</v>
      </c>
      <c r="AA40" s="1547" t="s">
        <v>126</v>
      </c>
      <c r="AB40" s="1547" t="s">
        <v>127</v>
      </c>
      <c r="AC40" s="1547" t="s">
        <v>128</v>
      </c>
      <c r="AD40" s="1548" t="s">
        <v>129</v>
      </c>
      <c r="AE40" s="962" t="s">
        <v>130</v>
      </c>
      <c r="AF40" s="1548" t="s">
        <v>131</v>
      </c>
    </row>
    <row r="41" spans="1:41" ht="15.75" hidden="1" thickTop="1" x14ac:dyDescent="0.25">
      <c r="A41" s="1541" t="s">
        <v>109</v>
      </c>
      <c r="B41" s="1613">
        <v>0</v>
      </c>
      <c r="C41" s="1614"/>
      <c r="D41" s="1614"/>
      <c r="E41" s="1614"/>
      <c r="F41" s="1614"/>
      <c r="G41" s="1614"/>
      <c r="H41" s="1614"/>
      <c r="I41" s="1614"/>
      <c r="J41" s="1614"/>
      <c r="K41" s="1614"/>
      <c r="L41" s="1614"/>
      <c r="M41" s="1614"/>
      <c r="N41" s="1614"/>
      <c r="O41" s="1614"/>
      <c r="P41" s="1614"/>
      <c r="Q41" s="1615">
        <v>0</v>
      </c>
      <c r="R41" s="1615">
        <v>0</v>
      </c>
      <c r="S41" s="1615">
        <v>0</v>
      </c>
      <c r="T41" s="1615">
        <v>0</v>
      </c>
      <c r="U41" s="1615">
        <v>0</v>
      </c>
      <c r="V41" s="1615">
        <v>0</v>
      </c>
      <c r="W41" s="1319">
        <v>0</v>
      </c>
      <c r="X41" s="1319">
        <v>0</v>
      </c>
      <c r="Y41" s="1319">
        <v>0</v>
      </c>
      <c r="Z41" s="1319">
        <v>0</v>
      </c>
      <c r="AA41" s="1319">
        <v>0</v>
      </c>
      <c r="AB41" s="1319">
        <v>0</v>
      </c>
      <c r="AC41" s="1319">
        <v>0</v>
      </c>
      <c r="AD41" s="1616">
        <v>0</v>
      </c>
      <c r="AE41" s="1715">
        <f>SUM(B41:AD41)</f>
        <v>0</v>
      </c>
      <c r="AF41" s="1676">
        <v>0</v>
      </c>
    </row>
    <row r="42" spans="1:41" hidden="1" x14ac:dyDescent="0.25">
      <c r="A42" s="1542" t="s">
        <v>110</v>
      </c>
      <c r="B42" s="1617">
        <v>0</v>
      </c>
      <c r="C42" s="1618"/>
      <c r="D42" s="1618"/>
      <c r="E42" s="1618"/>
      <c r="F42" s="1618"/>
      <c r="G42" s="1618"/>
      <c r="H42" s="1618"/>
      <c r="I42" s="1618"/>
      <c r="J42" s="1618"/>
      <c r="K42" s="1618"/>
      <c r="L42" s="1618"/>
      <c r="M42" s="1618"/>
      <c r="N42" s="1618"/>
      <c r="O42" s="1618"/>
      <c r="P42" s="1618"/>
      <c r="Q42" s="1619">
        <v>0</v>
      </c>
      <c r="R42" s="1619">
        <v>0</v>
      </c>
      <c r="S42" s="1619">
        <v>0</v>
      </c>
      <c r="T42" s="1619">
        <v>0</v>
      </c>
      <c r="U42" s="1619">
        <v>0</v>
      </c>
      <c r="V42" s="1619">
        <v>0</v>
      </c>
      <c r="W42" s="1619">
        <v>0</v>
      </c>
      <c r="X42" s="1619">
        <v>0</v>
      </c>
      <c r="Y42" s="1619">
        <v>0</v>
      </c>
      <c r="Z42" s="1619">
        <v>0</v>
      </c>
      <c r="AA42" s="1619">
        <v>0</v>
      </c>
      <c r="AB42" s="342">
        <v>0</v>
      </c>
      <c r="AC42" s="342">
        <v>0</v>
      </c>
      <c r="AD42" s="1620">
        <v>0</v>
      </c>
      <c r="AE42" s="602">
        <f>SUM(B42:AD42)</f>
        <v>0</v>
      </c>
      <c r="AF42" s="1677">
        <v>0</v>
      </c>
      <c r="AH42" s="781"/>
      <c r="AJ42" s="781"/>
      <c r="AL42" s="781"/>
      <c r="AM42" s="781"/>
      <c r="AN42" s="781"/>
      <c r="AO42" s="781"/>
    </row>
    <row r="43" spans="1:41" hidden="1" x14ac:dyDescent="0.25">
      <c r="A43" s="1542" t="s">
        <v>111</v>
      </c>
      <c r="B43" s="1617">
        <v>0</v>
      </c>
      <c r="C43" s="1618"/>
      <c r="D43" s="1618"/>
      <c r="E43" s="1618"/>
      <c r="F43" s="1618"/>
      <c r="G43" s="1618"/>
      <c r="H43" s="1618"/>
      <c r="I43" s="1618"/>
      <c r="J43" s="1618"/>
      <c r="K43" s="1618"/>
      <c r="L43" s="1618"/>
      <c r="M43" s="1618"/>
      <c r="N43" s="1618"/>
      <c r="O43" s="1618"/>
      <c r="P43" s="1618"/>
      <c r="Q43" s="1619">
        <v>0</v>
      </c>
      <c r="R43" s="1619">
        <v>0</v>
      </c>
      <c r="S43" s="1619">
        <v>0</v>
      </c>
      <c r="T43" s="1619">
        <v>0</v>
      </c>
      <c r="U43" s="1619">
        <v>0</v>
      </c>
      <c r="V43" s="1619">
        <v>0</v>
      </c>
      <c r="W43" s="342">
        <v>0</v>
      </c>
      <c r="X43" s="342">
        <v>0</v>
      </c>
      <c r="Y43" s="342">
        <v>0</v>
      </c>
      <c r="Z43" s="1619">
        <v>0</v>
      </c>
      <c r="AA43" s="1619">
        <v>0</v>
      </c>
      <c r="AB43" s="342">
        <v>0</v>
      </c>
      <c r="AC43" s="342">
        <v>0</v>
      </c>
      <c r="AD43" s="1620">
        <v>0</v>
      </c>
      <c r="AE43" s="602">
        <f>SUM(B43:AD43)</f>
        <v>0</v>
      </c>
      <c r="AF43" s="1677">
        <v>0</v>
      </c>
      <c r="AG43" s="1694"/>
      <c r="AH43" s="781"/>
      <c r="AI43" s="1694"/>
      <c r="AJ43" s="781"/>
      <c r="AK43" s="1694"/>
      <c r="AL43" s="781"/>
      <c r="AM43" s="781"/>
      <c r="AN43" s="781"/>
      <c r="AO43" s="781"/>
    </row>
    <row r="44" spans="1:41" ht="15.75" hidden="1" thickBot="1" x14ac:dyDescent="0.3">
      <c r="A44" s="1543" t="s">
        <v>112</v>
      </c>
      <c r="B44" s="1621">
        <v>0</v>
      </c>
      <c r="C44" s="1622"/>
      <c r="D44" s="1622"/>
      <c r="E44" s="1622"/>
      <c r="F44" s="1622"/>
      <c r="G44" s="1622"/>
      <c r="H44" s="1622"/>
      <c r="I44" s="1622"/>
      <c r="J44" s="1622"/>
      <c r="K44" s="1622"/>
      <c r="L44" s="1622"/>
      <c r="M44" s="1622"/>
      <c r="N44" s="1622"/>
      <c r="O44" s="1622"/>
      <c r="P44" s="1622"/>
      <c r="Q44" s="1623">
        <v>0</v>
      </c>
      <c r="R44" s="1623">
        <v>0</v>
      </c>
      <c r="S44" s="1623">
        <v>0</v>
      </c>
      <c r="T44" s="1623">
        <v>0</v>
      </c>
      <c r="U44" s="1623">
        <v>0</v>
      </c>
      <c r="V44" s="1623">
        <v>0</v>
      </c>
      <c r="W44" s="343">
        <v>0</v>
      </c>
      <c r="X44" s="343">
        <v>0</v>
      </c>
      <c r="Y44" s="343">
        <v>0</v>
      </c>
      <c r="Z44" s="343">
        <v>0</v>
      </c>
      <c r="AA44" s="343">
        <v>0</v>
      </c>
      <c r="AB44" s="343">
        <v>0</v>
      </c>
      <c r="AC44" s="343">
        <v>0</v>
      </c>
      <c r="AD44" s="1624">
        <v>0</v>
      </c>
      <c r="AE44" s="603">
        <f>SUM(B44:AD44)</f>
        <v>0</v>
      </c>
      <c r="AF44" s="1678">
        <v>0</v>
      </c>
    </row>
    <row r="45" spans="1:41" ht="15.75" hidden="1" thickTop="1" x14ac:dyDescent="0.25">
      <c r="A45" s="1541" t="s">
        <v>132</v>
      </c>
      <c r="B45" s="1716">
        <f>SUM(B41:B44)</f>
        <v>0</v>
      </c>
      <c r="C45" s="1717"/>
      <c r="D45" s="1717"/>
      <c r="E45" s="1717"/>
      <c r="F45" s="1717"/>
      <c r="G45" s="1717"/>
      <c r="H45" s="1717"/>
      <c r="I45" s="1717"/>
      <c r="J45" s="1717"/>
      <c r="K45" s="1717"/>
      <c r="L45" s="1717"/>
      <c r="M45" s="1717"/>
      <c r="N45" s="1717"/>
      <c r="O45" s="1717"/>
      <c r="P45" s="1717"/>
      <c r="Q45" s="1718">
        <f>SUM(Q41:Q44)</f>
        <v>0</v>
      </c>
      <c r="R45" s="1718">
        <f t="shared" ref="R45:AC45" si="2">SUM(R41:R44)</f>
        <v>0</v>
      </c>
      <c r="S45" s="1718">
        <f t="shared" si="2"/>
        <v>0</v>
      </c>
      <c r="T45" s="1718">
        <f t="shared" si="2"/>
        <v>0</v>
      </c>
      <c r="U45" s="1718">
        <f t="shared" si="2"/>
        <v>0</v>
      </c>
      <c r="V45" s="1718">
        <f t="shared" si="2"/>
        <v>0</v>
      </c>
      <c r="W45" s="1718">
        <f t="shared" si="2"/>
        <v>0</v>
      </c>
      <c r="X45" s="1718">
        <f t="shared" si="2"/>
        <v>0</v>
      </c>
      <c r="Y45" s="1718">
        <f t="shared" si="2"/>
        <v>0</v>
      </c>
      <c r="Z45" s="1718">
        <f t="shared" si="2"/>
        <v>0</v>
      </c>
      <c r="AA45" s="1718">
        <f t="shared" si="2"/>
        <v>0</v>
      </c>
      <c r="AB45" s="1718">
        <f t="shared" si="2"/>
        <v>0</v>
      </c>
      <c r="AC45" s="1718">
        <f t="shared" si="2"/>
        <v>0</v>
      </c>
      <c r="AD45" s="1719">
        <f>SUM(AD41:AD44)</f>
        <v>0</v>
      </c>
      <c r="AE45" s="1715">
        <f>SUM(B45:AD45)</f>
        <v>0</v>
      </c>
      <c r="AF45" s="1675">
        <v>0</v>
      </c>
    </row>
    <row r="46" spans="1:41" ht="15.75" hidden="1" thickBot="1" x14ac:dyDescent="0.3">
      <c r="A46" s="1544" t="s">
        <v>133</v>
      </c>
      <c r="B46" s="1679">
        <v>0</v>
      </c>
      <c r="C46" s="1680" t="e">
        <f>C45/$AE$62</f>
        <v>#DIV/0!</v>
      </c>
      <c r="D46" s="1680" t="e">
        <f>D45/$AE$62</f>
        <v>#DIV/0!</v>
      </c>
      <c r="E46" s="1680" t="e">
        <f>E45/$AE$62</f>
        <v>#DIV/0!</v>
      </c>
      <c r="F46" s="1680" t="e">
        <f>F45/$AE$62</f>
        <v>#DIV/0!</v>
      </c>
      <c r="G46" s="1680"/>
      <c r="H46" s="1680"/>
      <c r="I46" s="1680" t="e">
        <f>I45/$AE$62</f>
        <v>#DIV/0!</v>
      </c>
      <c r="J46" s="1680" t="e">
        <f>J45/$AE$62</f>
        <v>#DIV/0!</v>
      </c>
      <c r="K46" s="1680"/>
      <c r="L46" s="1680"/>
      <c r="M46" s="1680"/>
      <c r="N46" s="1680"/>
      <c r="O46" s="1680"/>
      <c r="P46" s="1680"/>
      <c r="Q46" s="1681">
        <v>0</v>
      </c>
      <c r="R46" s="1681">
        <v>0</v>
      </c>
      <c r="S46" s="1681">
        <v>0</v>
      </c>
      <c r="T46" s="1681">
        <v>0</v>
      </c>
      <c r="U46" s="1681">
        <v>0</v>
      </c>
      <c r="V46" s="1681">
        <v>0</v>
      </c>
      <c r="W46" s="1681">
        <v>0</v>
      </c>
      <c r="X46" s="1681">
        <v>0</v>
      </c>
      <c r="Y46" s="1681">
        <v>0</v>
      </c>
      <c r="Z46" s="1681">
        <v>0</v>
      </c>
      <c r="AA46" s="1681">
        <v>0</v>
      </c>
      <c r="AB46" s="1681">
        <v>0</v>
      </c>
      <c r="AC46" s="1681">
        <v>0</v>
      </c>
      <c r="AD46" s="1682">
        <v>0</v>
      </c>
      <c r="AE46" s="1679">
        <v>0</v>
      </c>
      <c r="AF46" s="970"/>
    </row>
    <row r="47" spans="1:41" ht="19.5" hidden="1" customHeight="1" x14ac:dyDescent="0.25">
      <c r="A47" s="2121" t="s">
        <v>113</v>
      </c>
      <c r="B47" s="2122"/>
      <c r="C47" s="2122"/>
      <c r="D47" s="2122"/>
      <c r="E47" s="2122"/>
      <c r="F47" s="2122"/>
      <c r="G47" s="2122"/>
      <c r="H47" s="2122"/>
      <c r="I47" s="2122"/>
      <c r="J47" s="2122"/>
      <c r="K47" s="2122"/>
      <c r="L47" s="2122"/>
      <c r="M47" s="2122"/>
      <c r="N47" s="2122"/>
      <c r="O47" s="2122"/>
      <c r="P47" s="2122"/>
      <c r="Q47" s="2122"/>
      <c r="R47" s="2122"/>
      <c r="S47" s="2122"/>
      <c r="T47" s="2122"/>
      <c r="U47" s="2122"/>
      <c r="V47" s="2122"/>
      <c r="W47" s="2122"/>
      <c r="X47" s="2122"/>
      <c r="Y47" s="2122"/>
      <c r="Z47" s="2122"/>
      <c r="AA47" s="2122"/>
      <c r="AB47" s="2122"/>
      <c r="AC47" s="2122"/>
      <c r="AD47" s="2122"/>
      <c r="AE47" s="2122"/>
      <c r="AF47" s="2122"/>
    </row>
    <row r="48" spans="1:41" ht="14.25" hidden="1" customHeight="1" thickBot="1" x14ac:dyDescent="0.3">
      <c r="A48" s="2113" t="s">
        <v>134</v>
      </c>
      <c r="B48" s="2114"/>
      <c r="C48" s="2114"/>
      <c r="D48" s="2114"/>
      <c r="E48" s="2114"/>
      <c r="F48" s="2114"/>
      <c r="G48" s="2114"/>
      <c r="H48" s="2114"/>
      <c r="I48" s="2114"/>
      <c r="J48" s="2114"/>
      <c r="K48" s="2114"/>
      <c r="L48" s="2114"/>
      <c r="M48" s="2114"/>
      <c r="N48" s="2114"/>
      <c r="O48" s="2114"/>
      <c r="P48" s="2114"/>
      <c r="Q48" s="2114"/>
      <c r="R48" s="2114"/>
      <c r="S48" s="2114"/>
      <c r="T48" s="2114"/>
      <c r="U48" s="2114"/>
      <c r="V48" s="2114"/>
      <c r="W48" s="2114"/>
      <c r="X48" s="2114"/>
      <c r="Y48" s="2114"/>
      <c r="Z48" s="2114"/>
      <c r="AA48" s="2114"/>
      <c r="AB48" s="2114"/>
      <c r="AC48" s="2114"/>
      <c r="AD48" s="2114"/>
      <c r="AE48" s="2114"/>
      <c r="AF48" s="2114"/>
    </row>
    <row r="49" spans="1:41" ht="72" hidden="1" customHeight="1" thickBot="1" x14ac:dyDescent="0.3">
      <c r="A49" s="1545"/>
      <c r="B49" s="962" t="s">
        <v>115</v>
      </c>
      <c r="C49" s="1546"/>
      <c r="D49" s="1546"/>
      <c r="E49" s="1546"/>
      <c r="F49" s="1546"/>
      <c r="G49" s="1546"/>
      <c r="H49" s="1546"/>
      <c r="I49" s="1546"/>
      <c r="J49" s="1546"/>
      <c r="K49" s="1546"/>
      <c r="L49" s="1546"/>
      <c r="M49" s="1546"/>
      <c r="N49" s="1546"/>
      <c r="O49" s="1546"/>
      <c r="P49" s="1546"/>
      <c r="Q49" s="1547" t="s">
        <v>116</v>
      </c>
      <c r="R49" s="1547" t="s">
        <v>117</v>
      </c>
      <c r="S49" s="1547" t="s">
        <v>118</v>
      </c>
      <c r="T49" s="1547" t="s">
        <v>119</v>
      </c>
      <c r="U49" s="1547" t="s">
        <v>120</v>
      </c>
      <c r="V49" s="1547" t="s">
        <v>121</v>
      </c>
      <c r="W49" s="1547" t="s">
        <v>122</v>
      </c>
      <c r="X49" s="1547" t="s">
        <v>123</v>
      </c>
      <c r="Y49" s="1547" t="s">
        <v>124</v>
      </c>
      <c r="Z49" s="1547" t="s">
        <v>125</v>
      </c>
      <c r="AA49" s="1547" t="s">
        <v>126</v>
      </c>
      <c r="AB49" s="1547" t="s">
        <v>127</v>
      </c>
      <c r="AC49" s="1547" t="s">
        <v>128</v>
      </c>
      <c r="AD49" s="1548" t="s">
        <v>129</v>
      </c>
      <c r="AE49" s="962" t="s">
        <v>130</v>
      </c>
      <c r="AF49" s="1548" t="s">
        <v>131</v>
      </c>
    </row>
    <row r="50" spans="1:41" ht="15.75" hidden="1" thickTop="1" x14ac:dyDescent="0.25">
      <c r="A50" s="1541" t="s">
        <v>109</v>
      </c>
      <c r="B50" s="1613">
        <v>0</v>
      </c>
      <c r="C50" s="1614"/>
      <c r="D50" s="1614"/>
      <c r="E50" s="1614"/>
      <c r="F50" s="1614"/>
      <c r="G50" s="1614"/>
      <c r="H50" s="1614"/>
      <c r="I50" s="1614"/>
      <c r="J50" s="1614"/>
      <c r="K50" s="1614"/>
      <c r="L50" s="1614"/>
      <c r="M50" s="1614"/>
      <c r="N50" s="1614"/>
      <c r="O50" s="1614"/>
      <c r="P50" s="1614"/>
      <c r="Q50" s="1615">
        <v>0</v>
      </c>
      <c r="R50" s="1615">
        <v>0</v>
      </c>
      <c r="S50" s="1615">
        <v>0</v>
      </c>
      <c r="T50" s="1615">
        <v>0</v>
      </c>
      <c r="U50" s="1615">
        <v>0</v>
      </c>
      <c r="V50" s="1615">
        <v>0</v>
      </c>
      <c r="W50" s="1319">
        <v>0</v>
      </c>
      <c r="X50" s="1319">
        <v>0</v>
      </c>
      <c r="Y50" s="1319">
        <v>0</v>
      </c>
      <c r="Z50" s="1319">
        <v>0</v>
      </c>
      <c r="AA50" s="1319">
        <v>0</v>
      </c>
      <c r="AB50" s="1319">
        <v>0</v>
      </c>
      <c r="AC50" s="1319">
        <v>0</v>
      </c>
      <c r="AD50" s="1616">
        <v>0</v>
      </c>
      <c r="AE50" s="1715">
        <f>SUM(B50:AD50)</f>
        <v>0</v>
      </c>
      <c r="AF50" s="1676">
        <v>0</v>
      </c>
    </row>
    <row r="51" spans="1:41" hidden="1" x14ac:dyDescent="0.25">
      <c r="A51" s="1542" t="s">
        <v>110</v>
      </c>
      <c r="B51" s="1617">
        <v>0</v>
      </c>
      <c r="C51" s="1618"/>
      <c r="D51" s="1618"/>
      <c r="E51" s="1618"/>
      <c r="F51" s="1618"/>
      <c r="G51" s="1618"/>
      <c r="H51" s="1618"/>
      <c r="I51" s="1618"/>
      <c r="J51" s="1618"/>
      <c r="K51" s="1618"/>
      <c r="L51" s="1618"/>
      <c r="M51" s="1618"/>
      <c r="N51" s="1618"/>
      <c r="O51" s="1618"/>
      <c r="P51" s="1618"/>
      <c r="Q51" s="1619">
        <v>0</v>
      </c>
      <c r="R51" s="1619">
        <v>0</v>
      </c>
      <c r="S51" s="1619">
        <v>0</v>
      </c>
      <c r="T51" s="1619">
        <v>0</v>
      </c>
      <c r="U51" s="1619">
        <v>0</v>
      </c>
      <c r="V51" s="1619">
        <v>0</v>
      </c>
      <c r="W51" s="1619">
        <v>0</v>
      </c>
      <c r="X51" s="1619">
        <v>0</v>
      </c>
      <c r="Y51" s="1619">
        <v>0</v>
      </c>
      <c r="Z51" s="1619">
        <v>0</v>
      </c>
      <c r="AA51" s="1619">
        <v>0</v>
      </c>
      <c r="AB51" s="342">
        <v>0</v>
      </c>
      <c r="AC51" s="342">
        <v>0</v>
      </c>
      <c r="AD51" s="1620">
        <v>0</v>
      </c>
      <c r="AE51" s="602">
        <f>SUM(B51:AD51)</f>
        <v>0</v>
      </c>
      <c r="AF51" s="1677">
        <v>0</v>
      </c>
      <c r="AH51" s="781"/>
      <c r="AJ51" s="781"/>
      <c r="AL51" s="781"/>
      <c r="AM51" s="781"/>
      <c r="AN51" s="781"/>
      <c r="AO51" s="781"/>
    </row>
    <row r="52" spans="1:41" hidden="1" x14ac:dyDescent="0.25">
      <c r="A52" s="1542" t="s">
        <v>111</v>
      </c>
      <c r="B52" s="1617">
        <v>0</v>
      </c>
      <c r="C52" s="1618"/>
      <c r="D52" s="1618"/>
      <c r="E52" s="1618"/>
      <c r="F52" s="1618"/>
      <c r="G52" s="1618"/>
      <c r="H52" s="1618"/>
      <c r="I52" s="1618"/>
      <c r="J52" s="1618"/>
      <c r="K52" s="1618"/>
      <c r="L52" s="1618"/>
      <c r="M52" s="1618"/>
      <c r="N52" s="1618"/>
      <c r="O52" s="1618"/>
      <c r="P52" s="1618"/>
      <c r="Q52" s="1619">
        <v>0</v>
      </c>
      <c r="R52" s="1619">
        <v>0</v>
      </c>
      <c r="S52" s="1619">
        <v>0</v>
      </c>
      <c r="T52" s="1619">
        <v>0</v>
      </c>
      <c r="U52" s="1619">
        <v>0</v>
      </c>
      <c r="V52" s="1619">
        <v>0</v>
      </c>
      <c r="W52" s="342">
        <v>0</v>
      </c>
      <c r="X52" s="342">
        <v>0</v>
      </c>
      <c r="Y52" s="342">
        <v>0</v>
      </c>
      <c r="Z52" s="1619">
        <v>0</v>
      </c>
      <c r="AA52" s="1619">
        <v>0</v>
      </c>
      <c r="AB52" s="342">
        <v>0</v>
      </c>
      <c r="AC52" s="342">
        <v>0</v>
      </c>
      <c r="AD52" s="1620">
        <v>0</v>
      </c>
      <c r="AE52" s="602">
        <f>SUM(B52:AD52)</f>
        <v>0</v>
      </c>
      <c r="AF52" s="1677">
        <v>0</v>
      </c>
      <c r="AG52" s="1694"/>
      <c r="AH52" s="781"/>
      <c r="AI52" s="1694"/>
      <c r="AJ52" s="781"/>
      <c r="AK52" s="1694"/>
      <c r="AL52" s="781"/>
      <c r="AM52" s="781"/>
      <c r="AN52" s="781"/>
      <c r="AO52" s="781"/>
    </row>
    <row r="53" spans="1:41" ht="15.75" hidden="1" thickBot="1" x14ac:dyDescent="0.3">
      <c r="A53" s="1543" t="s">
        <v>112</v>
      </c>
      <c r="B53" s="1621">
        <v>0</v>
      </c>
      <c r="C53" s="1622"/>
      <c r="D53" s="1622"/>
      <c r="E53" s="1622"/>
      <c r="F53" s="1622"/>
      <c r="G53" s="1622"/>
      <c r="H53" s="1622"/>
      <c r="I53" s="1622"/>
      <c r="J53" s="1622"/>
      <c r="K53" s="1622"/>
      <c r="L53" s="1622"/>
      <c r="M53" s="1622"/>
      <c r="N53" s="1622"/>
      <c r="O53" s="1622"/>
      <c r="P53" s="1622"/>
      <c r="Q53" s="1623">
        <v>0</v>
      </c>
      <c r="R53" s="1623">
        <v>0</v>
      </c>
      <c r="S53" s="1623">
        <v>0</v>
      </c>
      <c r="T53" s="1623">
        <v>0</v>
      </c>
      <c r="U53" s="1623">
        <v>0</v>
      </c>
      <c r="V53" s="1623">
        <v>0</v>
      </c>
      <c r="W53" s="343">
        <v>0</v>
      </c>
      <c r="X53" s="343">
        <v>0</v>
      </c>
      <c r="Y53" s="343">
        <v>0</v>
      </c>
      <c r="Z53" s="343">
        <v>0</v>
      </c>
      <c r="AA53" s="343">
        <v>0</v>
      </c>
      <c r="AB53" s="343">
        <v>0</v>
      </c>
      <c r="AC53" s="343">
        <v>0</v>
      </c>
      <c r="AD53" s="1624">
        <v>0</v>
      </c>
      <c r="AE53" s="603">
        <f>SUM(B53:AD53)</f>
        <v>0</v>
      </c>
      <c r="AF53" s="1678">
        <v>0</v>
      </c>
    </row>
    <row r="54" spans="1:41" ht="15.75" hidden="1" thickTop="1" x14ac:dyDescent="0.25">
      <c r="A54" s="1541" t="s">
        <v>132</v>
      </c>
      <c r="B54" s="1716">
        <f>SUM(B50:B53)</f>
        <v>0</v>
      </c>
      <c r="C54" s="1717"/>
      <c r="D54" s="1717"/>
      <c r="E54" s="1717"/>
      <c r="F54" s="1717"/>
      <c r="G54" s="1717"/>
      <c r="H54" s="1717"/>
      <c r="I54" s="1717"/>
      <c r="J54" s="1717"/>
      <c r="K54" s="1717"/>
      <c r="L54" s="1717"/>
      <c r="M54" s="1717"/>
      <c r="N54" s="1717"/>
      <c r="O54" s="1717"/>
      <c r="P54" s="1717"/>
      <c r="Q54" s="1718">
        <f>SUM(Q50:Q53)</f>
        <v>0</v>
      </c>
      <c r="R54" s="1718">
        <f t="shared" ref="R54:AC54" si="3">SUM(R50:R53)</f>
        <v>0</v>
      </c>
      <c r="S54" s="1718">
        <f t="shared" si="3"/>
        <v>0</v>
      </c>
      <c r="T54" s="1718">
        <f t="shared" si="3"/>
        <v>0</v>
      </c>
      <c r="U54" s="1718">
        <f t="shared" si="3"/>
        <v>0</v>
      </c>
      <c r="V54" s="1718">
        <f t="shared" si="3"/>
        <v>0</v>
      </c>
      <c r="W54" s="1718">
        <f t="shared" si="3"/>
        <v>0</v>
      </c>
      <c r="X54" s="1718">
        <f t="shared" si="3"/>
        <v>0</v>
      </c>
      <c r="Y54" s="1718">
        <f t="shared" si="3"/>
        <v>0</v>
      </c>
      <c r="Z54" s="1718">
        <f t="shared" si="3"/>
        <v>0</v>
      </c>
      <c r="AA54" s="1718">
        <f t="shared" si="3"/>
        <v>0</v>
      </c>
      <c r="AB54" s="1718">
        <f t="shared" si="3"/>
        <v>0</v>
      </c>
      <c r="AC54" s="1718">
        <f t="shared" si="3"/>
        <v>0</v>
      </c>
      <c r="AD54" s="1719">
        <f>SUM(AD50:AD53)</f>
        <v>0</v>
      </c>
      <c r="AE54" s="1715">
        <f>SUM(B54:AD54)</f>
        <v>0</v>
      </c>
      <c r="AF54" s="1675">
        <v>0</v>
      </c>
    </row>
    <row r="55" spans="1:41" ht="15.75" hidden="1" thickBot="1" x14ac:dyDescent="0.3">
      <c r="A55" s="1544" t="s">
        <v>133</v>
      </c>
      <c r="B55" s="1679">
        <v>0</v>
      </c>
      <c r="C55" s="1680" t="e">
        <f>C54/$AE$62</f>
        <v>#DIV/0!</v>
      </c>
      <c r="D55" s="1680" t="e">
        <f>D54/$AE$62</f>
        <v>#DIV/0!</v>
      </c>
      <c r="E55" s="1680" t="e">
        <f>E54/$AE$62</f>
        <v>#DIV/0!</v>
      </c>
      <c r="F55" s="1680" t="e">
        <f>F54/$AE$62</f>
        <v>#DIV/0!</v>
      </c>
      <c r="G55" s="1680"/>
      <c r="H55" s="1680"/>
      <c r="I55" s="1680" t="e">
        <f>I54/$AE$62</f>
        <v>#DIV/0!</v>
      </c>
      <c r="J55" s="1680" t="e">
        <f>J54/$AE$62</f>
        <v>#DIV/0!</v>
      </c>
      <c r="K55" s="1680"/>
      <c r="L55" s="1680"/>
      <c r="M55" s="1680"/>
      <c r="N55" s="1680"/>
      <c r="O55" s="1680"/>
      <c r="P55" s="1680"/>
      <c r="Q55" s="1681">
        <v>0</v>
      </c>
      <c r="R55" s="1681">
        <v>0</v>
      </c>
      <c r="S55" s="1681">
        <v>0</v>
      </c>
      <c r="T55" s="1681">
        <v>0</v>
      </c>
      <c r="U55" s="1681">
        <v>0</v>
      </c>
      <c r="V55" s="1681">
        <v>0</v>
      </c>
      <c r="W55" s="1681">
        <v>0</v>
      </c>
      <c r="X55" s="1681">
        <v>0</v>
      </c>
      <c r="Y55" s="1681">
        <v>0</v>
      </c>
      <c r="Z55" s="1681">
        <v>0</v>
      </c>
      <c r="AA55" s="1681">
        <v>0</v>
      </c>
      <c r="AB55" s="1681">
        <v>0</v>
      </c>
      <c r="AC55" s="1681">
        <v>0</v>
      </c>
      <c r="AD55" s="1682">
        <v>0</v>
      </c>
      <c r="AE55" s="1679">
        <v>0</v>
      </c>
      <c r="AF55" s="970"/>
    </row>
    <row r="56" spans="1:41" ht="14.25" hidden="1" customHeight="1" thickBot="1" x14ac:dyDescent="0.3">
      <c r="A56" s="2113" t="s">
        <v>135</v>
      </c>
      <c r="B56" s="2114"/>
      <c r="C56" s="2114"/>
      <c r="D56" s="2114"/>
      <c r="E56" s="2114"/>
      <c r="F56" s="2114"/>
      <c r="G56" s="2114"/>
      <c r="H56" s="2114"/>
      <c r="I56" s="2114"/>
      <c r="J56" s="2114"/>
      <c r="K56" s="2114"/>
      <c r="L56" s="2114"/>
      <c r="M56" s="2114"/>
      <c r="N56" s="2114"/>
      <c r="O56" s="2114"/>
      <c r="P56" s="2114"/>
      <c r="Q56" s="2114"/>
      <c r="R56" s="2114"/>
      <c r="S56" s="2114"/>
      <c r="T56" s="2114"/>
      <c r="U56" s="2114"/>
      <c r="V56" s="2114"/>
      <c r="W56" s="2114"/>
      <c r="X56" s="2114"/>
      <c r="Y56" s="2114"/>
      <c r="Z56" s="2114"/>
      <c r="AA56" s="2114"/>
      <c r="AB56" s="2114"/>
    </row>
    <row r="57" spans="1:41" ht="72" hidden="1" customHeight="1" thickBot="1" x14ac:dyDescent="0.3">
      <c r="A57" s="1545"/>
      <c r="B57" s="962" t="s">
        <v>115</v>
      </c>
      <c r="C57" s="1546"/>
      <c r="D57" s="1546"/>
      <c r="E57" s="1546"/>
      <c r="F57" s="1546"/>
      <c r="G57" s="1546"/>
      <c r="H57" s="1546"/>
      <c r="I57" s="1546"/>
      <c r="J57" s="1546"/>
      <c r="K57" s="1546"/>
      <c r="L57" s="1546"/>
      <c r="M57" s="1546"/>
      <c r="N57" s="1546"/>
      <c r="O57" s="1546"/>
      <c r="P57" s="1546"/>
      <c r="Q57" s="1547" t="s">
        <v>116</v>
      </c>
      <c r="R57" s="1547" t="s">
        <v>117</v>
      </c>
      <c r="S57" s="1547" t="s">
        <v>118</v>
      </c>
      <c r="T57" s="1547" t="s">
        <v>119</v>
      </c>
      <c r="U57" s="1547" t="s">
        <v>120</v>
      </c>
      <c r="V57" s="1547" t="s">
        <v>121</v>
      </c>
      <c r="W57" s="1547" t="s">
        <v>122</v>
      </c>
      <c r="X57" s="1547" t="s">
        <v>123</v>
      </c>
      <c r="Y57" s="1547" t="s">
        <v>124</v>
      </c>
      <c r="Z57" s="1547" t="s">
        <v>125</v>
      </c>
      <c r="AA57" s="1547" t="s">
        <v>126</v>
      </c>
      <c r="AB57" s="1547" t="s">
        <v>127</v>
      </c>
      <c r="AC57" s="1547" t="s">
        <v>128</v>
      </c>
      <c r="AD57" s="1548" t="s">
        <v>129</v>
      </c>
      <c r="AE57" s="962" t="s">
        <v>130</v>
      </c>
      <c r="AF57" s="1548" t="s">
        <v>131</v>
      </c>
    </row>
    <row r="58" spans="1:41" ht="15.75" hidden="1" thickTop="1" x14ac:dyDescent="0.25">
      <c r="A58" s="1541" t="s">
        <v>109</v>
      </c>
      <c r="B58" s="1613">
        <v>0</v>
      </c>
      <c r="C58" s="1614"/>
      <c r="D58" s="1614"/>
      <c r="E58" s="1614"/>
      <c r="F58" s="1614"/>
      <c r="G58" s="1614"/>
      <c r="H58" s="1614"/>
      <c r="I58" s="1614"/>
      <c r="J58" s="1614"/>
      <c r="K58" s="1614"/>
      <c r="L58" s="1614"/>
      <c r="M58" s="1614"/>
      <c r="N58" s="1614"/>
      <c r="O58" s="1614"/>
      <c r="P58" s="1614"/>
      <c r="Q58" s="1615">
        <v>0</v>
      </c>
      <c r="R58" s="1615">
        <v>0</v>
      </c>
      <c r="S58" s="1615">
        <v>0</v>
      </c>
      <c r="T58" s="1615">
        <v>0</v>
      </c>
      <c r="U58" s="1615">
        <v>0</v>
      </c>
      <c r="V58" s="1615">
        <v>0</v>
      </c>
      <c r="W58" s="1319">
        <v>0</v>
      </c>
      <c r="X58" s="1319">
        <v>0</v>
      </c>
      <c r="Y58" s="1319">
        <v>0</v>
      </c>
      <c r="Z58" s="1319">
        <v>0</v>
      </c>
      <c r="AA58" s="1319">
        <v>0</v>
      </c>
      <c r="AB58" s="1319">
        <v>0</v>
      </c>
      <c r="AC58" s="1319">
        <v>0</v>
      </c>
      <c r="AD58" s="1616">
        <v>0</v>
      </c>
      <c r="AE58" s="955">
        <f t="shared" ref="AE58:AE63" si="4">SUM(B58:AD58)</f>
        <v>0</v>
      </c>
      <c r="AF58" s="1625" t="e">
        <f>AE58/AE62</f>
        <v>#DIV/0!</v>
      </c>
    </row>
    <row r="59" spans="1:41" hidden="1" x14ac:dyDescent="0.25">
      <c r="A59" s="1542" t="s">
        <v>110</v>
      </c>
      <c r="B59" s="1617">
        <v>0</v>
      </c>
      <c r="C59" s="1618"/>
      <c r="D59" s="1618"/>
      <c r="E59" s="1618"/>
      <c r="F59" s="1618"/>
      <c r="G59" s="1618"/>
      <c r="H59" s="1618"/>
      <c r="I59" s="1618"/>
      <c r="J59" s="1618"/>
      <c r="K59" s="1618"/>
      <c r="L59" s="1618"/>
      <c r="M59" s="1618"/>
      <c r="N59" s="1618"/>
      <c r="O59" s="1618"/>
      <c r="P59" s="1618"/>
      <c r="Q59" s="1619">
        <v>0</v>
      </c>
      <c r="R59" s="1619">
        <v>0</v>
      </c>
      <c r="S59" s="1619">
        <v>0</v>
      </c>
      <c r="T59" s="1619">
        <v>0</v>
      </c>
      <c r="U59" s="1619">
        <v>0</v>
      </c>
      <c r="V59" s="1619">
        <v>0</v>
      </c>
      <c r="W59" s="342">
        <v>0</v>
      </c>
      <c r="X59" s="342">
        <v>0</v>
      </c>
      <c r="Y59" s="342">
        <v>0</v>
      </c>
      <c r="Z59" s="342">
        <v>0</v>
      </c>
      <c r="AA59" s="342">
        <v>0</v>
      </c>
      <c r="AB59" s="342">
        <v>0</v>
      </c>
      <c r="AC59" s="342">
        <v>0</v>
      </c>
      <c r="AD59" s="1620">
        <v>0</v>
      </c>
      <c r="AE59" s="1048">
        <f t="shared" si="4"/>
        <v>0</v>
      </c>
      <c r="AF59" s="1626" t="e">
        <f>AE59/AE62</f>
        <v>#DIV/0!</v>
      </c>
    </row>
    <row r="60" spans="1:41" hidden="1" x14ac:dyDescent="0.25">
      <c r="A60" s="1542" t="s">
        <v>111</v>
      </c>
      <c r="B60" s="1617">
        <v>0</v>
      </c>
      <c r="C60" s="1618"/>
      <c r="D60" s="1618"/>
      <c r="E60" s="1618"/>
      <c r="F60" s="1618"/>
      <c r="G60" s="1618"/>
      <c r="H60" s="1618"/>
      <c r="I60" s="1618"/>
      <c r="J60" s="1618"/>
      <c r="K60" s="1618"/>
      <c r="L60" s="1618"/>
      <c r="M60" s="1618"/>
      <c r="N60" s="1618"/>
      <c r="O60" s="1618"/>
      <c r="P60" s="1618"/>
      <c r="Q60" s="1619">
        <v>0</v>
      </c>
      <c r="R60" s="1619">
        <v>0</v>
      </c>
      <c r="S60" s="1619">
        <v>0</v>
      </c>
      <c r="T60" s="1619">
        <v>0</v>
      </c>
      <c r="U60" s="1619">
        <v>0</v>
      </c>
      <c r="V60" s="1619">
        <v>0</v>
      </c>
      <c r="W60" s="342">
        <v>0</v>
      </c>
      <c r="X60" s="342">
        <v>0</v>
      </c>
      <c r="Y60" s="342">
        <v>0</v>
      </c>
      <c r="Z60" s="342">
        <v>0</v>
      </c>
      <c r="AA60" s="342">
        <v>0</v>
      </c>
      <c r="AB60" s="342">
        <v>0</v>
      </c>
      <c r="AC60" s="342">
        <v>0</v>
      </c>
      <c r="AD60" s="1620">
        <v>0</v>
      </c>
      <c r="AE60" s="1048">
        <f t="shared" si="4"/>
        <v>0</v>
      </c>
      <c r="AF60" s="1626" t="e">
        <f>AE60/AE62</f>
        <v>#DIV/0!</v>
      </c>
    </row>
    <row r="61" spans="1:41" ht="15.75" hidden="1" thickBot="1" x14ac:dyDescent="0.3">
      <c r="A61" s="1543" t="s">
        <v>112</v>
      </c>
      <c r="B61" s="1621">
        <v>0</v>
      </c>
      <c r="C61" s="1622"/>
      <c r="D61" s="1622"/>
      <c r="E61" s="1622"/>
      <c r="F61" s="1622"/>
      <c r="G61" s="1622"/>
      <c r="H61" s="1622"/>
      <c r="I61" s="1622"/>
      <c r="J61" s="1622"/>
      <c r="K61" s="1622"/>
      <c r="L61" s="1622"/>
      <c r="M61" s="1622"/>
      <c r="N61" s="1622"/>
      <c r="O61" s="1622"/>
      <c r="P61" s="1622"/>
      <c r="Q61" s="1623">
        <v>0</v>
      </c>
      <c r="R61" s="1623">
        <v>0</v>
      </c>
      <c r="S61" s="1623">
        <v>0</v>
      </c>
      <c r="T61" s="1623">
        <v>0</v>
      </c>
      <c r="U61" s="1623">
        <v>0</v>
      </c>
      <c r="V61" s="1623">
        <v>0</v>
      </c>
      <c r="W61" s="343">
        <v>0</v>
      </c>
      <c r="X61" s="343">
        <v>0</v>
      </c>
      <c r="Y61" s="343">
        <v>0</v>
      </c>
      <c r="Z61" s="343">
        <v>0</v>
      </c>
      <c r="AA61" s="343">
        <v>0</v>
      </c>
      <c r="AB61" s="343">
        <v>0</v>
      </c>
      <c r="AC61" s="343">
        <v>0</v>
      </c>
      <c r="AD61" s="1624">
        <v>0</v>
      </c>
      <c r="AE61" s="1049">
        <f t="shared" si="4"/>
        <v>0</v>
      </c>
      <c r="AF61" s="1627" t="e">
        <f>AE61/AE62</f>
        <v>#DIV/0!</v>
      </c>
    </row>
    <row r="62" spans="1:41" ht="15.75" hidden="1" thickTop="1" x14ac:dyDescent="0.25">
      <c r="A62" s="1541" t="s">
        <v>132</v>
      </c>
      <c r="B62" s="966">
        <f>SUM(B58:B61)</f>
        <v>0</v>
      </c>
      <c r="C62" s="1490"/>
      <c r="D62" s="1490"/>
      <c r="E62" s="1490"/>
      <c r="F62" s="1490"/>
      <c r="G62" s="1490"/>
      <c r="H62" s="1490"/>
      <c r="I62" s="1490"/>
      <c r="J62" s="1490"/>
      <c r="K62" s="1490"/>
      <c r="L62" s="1490"/>
      <c r="M62" s="1490"/>
      <c r="N62" s="1490"/>
      <c r="O62" s="1490"/>
      <c r="P62" s="1490"/>
      <c r="Q62" s="70">
        <f>SUM(Q58:Q61)</f>
        <v>0</v>
      </c>
      <c r="R62" s="70">
        <f t="shared" ref="R62:AC62" si="5">SUM(R58:R61)</f>
        <v>0</v>
      </c>
      <c r="S62" s="70">
        <f t="shared" si="5"/>
        <v>0</v>
      </c>
      <c r="T62" s="70">
        <f t="shared" si="5"/>
        <v>0</v>
      </c>
      <c r="U62" s="70">
        <f t="shared" si="5"/>
        <v>0</v>
      </c>
      <c r="V62" s="70">
        <f t="shared" si="5"/>
        <v>0</v>
      </c>
      <c r="W62" s="70">
        <f t="shared" si="5"/>
        <v>0</v>
      </c>
      <c r="X62" s="70">
        <f t="shared" si="5"/>
        <v>0</v>
      </c>
      <c r="Y62" s="70">
        <f t="shared" si="5"/>
        <v>0</v>
      </c>
      <c r="Z62" s="70">
        <f t="shared" si="5"/>
        <v>0</v>
      </c>
      <c r="AA62" s="70">
        <f t="shared" si="5"/>
        <v>0</v>
      </c>
      <c r="AB62" s="70">
        <f t="shared" si="5"/>
        <v>0</v>
      </c>
      <c r="AC62" s="70">
        <f t="shared" si="5"/>
        <v>0</v>
      </c>
      <c r="AD62" s="1549">
        <f>SUM(AD58:AD61)</f>
        <v>0</v>
      </c>
      <c r="AE62" s="955">
        <f t="shared" si="4"/>
        <v>0</v>
      </c>
      <c r="AF62" s="1628" t="e">
        <f>AE62/AE62</f>
        <v>#DIV/0!</v>
      </c>
    </row>
    <row r="63" spans="1:41" ht="15.75" hidden="1" thickBot="1" x14ac:dyDescent="0.3">
      <c r="A63" s="1544" t="s">
        <v>133</v>
      </c>
      <c r="B63" s="1629" t="e">
        <f>B62/$AE$62</f>
        <v>#DIV/0!</v>
      </c>
      <c r="C63" s="1630" t="e">
        <f>C62/$AE$62</f>
        <v>#DIV/0!</v>
      </c>
      <c r="D63" s="1630" t="e">
        <f>D62/$AE$62</f>
        <v>#DIV/0!</v>
      </c>
      <c r="E63" s="1630" t="e">
        <f>E62/$AE$62</f>
        <v>#DIV/0!</v>
      </c>
      <c r="F63" s="1630" t="e">
        <f>F62/$AE$62</f>
        <v>#DIV/0!</v>
      </c>
      <c r="G63" s="1630"/>
      <c r="H63" s="1630"/>
      <c r="I63" s="1630" t="e">
        <f>I62/$AE$62</f>
        <v>#DIV/0!</v>
      </c>
      <c r="J63" s="1630" t="e">
        <f>J62/$AE$62</f>
        <v>#DIV/0!</v>
      </c>
      <c r="K63" s="1630"/>
      <c r="L63" s="1630"/>
      <c r="M63" s="1630"/>
      <c r="N63" s="1630"/>
      <c r="O63" s="1630"/>
      <c r="P63" s="1630"/>
      <c r="Q63" s="1630" t="e">
        <f t="shared" ref="Q63:AD63" si="6">Q62/$AE$62</f>
        <v>#DIV/0!</v>
      </c>
      <c r="R63" s="1630" t="e">
        <f t="shared" si="6"/>
        <v>#DIV/0!</v>
      </c>
      <c r="S63" s="1630" t="e">
        <f t="shared" si="6"/>
        <v>#DIV/0!</v>
      </c>
      <c r="T63" s="1630" t="e">
        <f t="shared" si="6"/>
        <v>#DIV/0!</v>
      </c>
      <c r="U63" s="1630" t="e">
        <f t="shared" si="6"/>
        <v>#DIV/0!</v>
      </c>
      <c r="V63" s="1630" t="e">
        <f t="shared" si="6"/>
        <v>#DIV/0!</v>
      </c>
      <c r="W63" s="1630" t="e">
        <f t="shared" si="6"/>
        <v>#DIV/0!</v>
      </c>
      <c r="X63" s="1630" t="e">
        <f t="shared" si="6"/>
        <v>#DIV/0!</v>
      </c>
      <c r="Y63" s="1630" t="e">
        <f t="shared" si="6"/>
        <v>#DIV/0!</v>
      </c>
      <c r="Z63" s="1630" t="e">
        <f t="shared" si="6"/>
        <v>#DIV/0!</v>
      </c>
      <c r="AA63" s="1630" t="e">
        <f t="shared" si="6"/>
        <v>#DIV/0!</v>
      </c>
      <c r="AB63" s="1630" t="e">
        <f t="shared" si="6"/>
        <v>#DIV/0!</v>
      </c>
      <c r="AC63" s="1630" t="e">
        <f t="shared" si="6"/>
        <v>#DIV/0!</v>
      </c>
      <c r="AD63" s="1631" t="e">
        <f t="shared" si="6"/>
        <v>#DIV/0!</v>
      </c>
      <c r="AE63" s="1629" t="e">
        <f t="shared" si="4"/>
        <v>#DIV/0!</v>
      </c>
      <c r="AF63" s="970"/>
    </row>
    <row r="64" spans="1:41" ht="14.25" hidden="1" customHeight="1" x14ac:dyDescent="0.25">
      <c r="A64" s="2090" t="s">
        <v>136</v>
      </c>
      <c r="B64" s="2089"/>
      <c r="C64" s="2089"/>
      <c r="D64" s="2089"/>
      <c r="E64" s="2089"/>
      <c r="F64" s="2089"/>
      <c r="G64" s="2089"/>
      <c r="H64" s="2089"/>
      <c r="I64" s="2089"/>
      <c r="J64" s="2089"/>
      <c r="K64" s="2089"/>
      <c r="L64" s="2089"/>
      <c r="M64" s="2089"/>
      <c r="N64" s="2089"/>
      <c r="O64" s="2089"/>
      <c r="P64" s="2089"/>
      <c r="Q64" s="2089"/>
      <c r="R64" s="2089"/>
      <c r="S64" s="2089"/>
      <c r="T64" s="2089"/>
      <c r="U64" s="2089"/>
      <c r="V64" s="2089"/>
      <c r="W64" s="2089"/>
      <c r="X64" s="2089"/>
      <c r="Y64" s="2089"/>
      <c r="Z64" s="2089"/>
      <c r="AA64" s="2089"/>
      <c r="AB64" s="2089"/>
    </row>
    <row r="65" spans="1:32" ht="15.75" hidden="1" x14ac:dyDescent="0.25">
      <c r="A65" s="2107" t="s">
        <v>137</v>
      </c>
      <c r="B65" s="2108"/>
      <c r="C65" s="2108"/>
      <c r="D65" s="2108"/>
      <c r="E65" s="2108"/>
      <c r="F65" s="2108"/>
      <c r="G65" s="2108"/>
      <c r="H65" s="2108"/>
      <c r="I65" s="2108"/>
      <c r="J65" s="2108"/>
      <c r="K65" s="2108"/>
      <c r="L65" s="2108"/>
      <c r="M65" s="2108"/>
      <c r="N65" s="2108"/>
      <c r="O65" s="2108"/>
      <c r="P65" s="2108"/>
      <c r="Q65" s="2108"/>
      <c r="R65" s="2108"/>
      <c r="S65" s="2108"/>
      <c r="T65" s="2108"/>
      <c r="U65" s="2108"/>
      <c r="V65" s="2108"/>
      <c r="W65" s="2108"/>
      <c r="X65" s="2108"/>
      <c r="Y65" s="2108"/>
      <c r="Z65" s="2108"/>
      <c r="AA65" s="2108"/>
      <c r="AB65" s="2108"/>
    </row>
    <row r="66" spans="1:32" ht="61.5" hidden="1" x14ac:dyDescent="0.25">
      <c r="A66" s="535"/>
      <c r="B66" s="959" t="s">
        <v>115</v>
      </c>
      <c r="C66" s="1489"/>
      <c r="D66" s="1489"/>
      <c r="E66" s="1489"/>
      <c r="F66" s="1489"/>
      <c r="G66" s="1489"/>
      <c r="H66" s="1489"/>
      <c r="I66" s="960" t="s">
        <v>116</v>
      </c>
      <c r="J66" s="960" t="s">
        <v>117</v>
      </c>
      <c r="K66" s="960" t="s">
        <v>138</v>
      </c>
      <c r="L66" s="961" t="s">
        <v>116</v>
      </c>
      <c r="M66" s="960" t="s">
        <v>118</v>
      </c>
      <c r="N66" s="960" t="s">
        <v>119</v>
      </c>
      <c r="O66" s="960" t="s">
        <v>120</v>
      </c>
      <c r="P66" s="960" t="s">
        <v>121</v>
      </c>
      <c r="Q66" s="960" t="s">
        <v>122</v>
      </c>
      <c r="R66" s="960" t="s">
        <v>123</v>
      </c>
      <c r="S66" s="960" t="s">
        <v>124</v>
      </c>
      <c r="T66" s="960" t="s">
        <v>125</v>
      </c>
      <c r="U66" s="960" t="s">
        <v>126</v>
      </c>
      <c r="V66" s="960" t="s">
        <v>127</v>
      </c>
      <c r="W66" s="960" t="s">
        <v>128</v>
      </c>
      <c r="X66" s="961" t="s">
        <v>129</v>
      </c>
      <c r="Y66" s="962" t="s">
        <v>130</v>
      </c>
      <c r="Z66" s="960" t="s">
        <v>131</v>
      </c>
      <c r="AA66" s="962" t="s">
        <v>130</v>
      </c>
      <c r="AB66" s="960" t="s">
        <v>131</v>
      </c>
      <c r="AC66" s="962" t="s">
        <v>130</v>
      </c>
      <c r="AD66" s="960" t="s">
        <v>131</v>
      </c>
      <c r="AE66" s="962" t="s">
        <v>130</v>
      </c>
      <c r="AF66" s="960" t="s">
        <v>131</v>
      </c>
    </row>
    <row r="67" spans="1:32" hidden="1" x14ac:dyDescent="0.25">
      <c r="A67" s="958" t="s">
        <v>109</v>
      </c>
      <c r="B67" s="1318">
        <v>0</v>
      </c>
      <c r="C67" s="1490"/>
      <c r="D67" s="1490"/>
      <c r="E67" s="1490"/>
      <c r="F67" s="1490"/>
      <c r="G67" s="1490"/>
      <c r="H67" s="1490"/>
      <c r="I67" s="1319">
        <v>0</v>
      </c>
      <c r="J67" s="1319">
        <v>0</v>
      </c>
      <c r="K67" s="1319">
        <v>0</v>
      </c>
      <c r="L67" s="1320">
        <v>0</v>
      </c>
      <c r="M67" s="1319">
        <v>0</v>
      </c>
      <c r="N67" s="1319">
        <v>0</v>
      </c>
      <c r="O67" s="1319">
        <v>0</v>
      </c>
      <c r="P67" s="1319">
        <v>0</v>
      </c>
      <c r="Q67" s="1319">
        <v>0</v>
      </c>
      <c r="R67" s="1319">
        <v>0</v>
      </c>
      <c r="S67" s="1319">
        <v>0</v>
      </c>
      <c r="T67" s="1319">
        <v>0</v>
      </c>
      <c r="U67" s="1319">
        <v>0</v>
      </c>
      <c r="V67" s="1319">
        <v>0</v>
      </c>
      <c r="W67" s="1319">
        <v>0</v>
      </c>
      <c r="X67" s="1320">
        <v>0</v>
      </c>
      <c r="Y67" s="1047">
        <v>0</v>
      </c>
      <c r="Z67" s="963">
        <v>0</v>
      </c>
      <c r="AA67" s="1047">
        <v>0</v>
      </c>
      <c r="AB67" s="963">
        <v>0</v>
      </c>
      <c r="AC67" s="1047">
        <v>0</v>
      </c>
      <c r="AD67" s="963">
        <v>0</v>
      </c>
      <c r="AE67" s="1047">
        <v>0</v>
      </c>
      <c r="AF67" s="963">
        <v>0</v>
      </c>
    </row>
    <row r="68" spans="1:32" hidden="1" x14ac:dyDescent="0.25">
      <c r="A68" s="1758" t="s">
        <v>110</v>
      </c>
      <c r="B68" s="1321">
        <v>0</v>
      </c>
      <c r="C68" s="1491"/>
      <c r="D68" s="1491"/>
      <c r="E68" s="1491"/>
      <c r="F68" s="1491"/>
      <c r="G68" s="1491"/>
      <c r="H68" s="1491"/>
      <c r="I68" s="342">
        <v>0</v>
      </c>
      <c r="J68" s="342">
        <v>0</v>
      </c>
      <c r="K68" s="342">
        <v>0</v>
      </c>
      <c r="L68" s="599">
        <v>0</v>
      </c>
      <c r="M68" s="342">
        <v>0</v>
      </c>
      <c r="N68" s="342">
        <v>0</v>
      </c>
      <c r="O68" s="342">
        <v>0</v>
      </c>
      <c r="P68" s="342">
        <v>0</v>
      </c>
      <c r="Q68" s="342">
        <v>0</v>
      </c>
      <c r="R68" s="342">
        <v>0</v>
      </c>
      <c r="S68" s="342">
        <v>0</v>
      </c>
      <c r="T68" s="342">
        <v>0</v>
      </c>
      <c r="U68" s="342">
        <v>0</v>
      </c>
      <c r="V68" s="342">
        <v>0</v>
      </c>
      <c r="W68" s="342">
        <v>0</v>
      </c>
      <c r="X68" s="599">
        <v>0</v>
      </c>
      <c r="Y68" s="1048">
        <v>0</v>
      </c>
      <c r="Z68" s="964">
        <v>0</v>
      </c>
      <c r="AA68" s="1048">
        <v>0</v>
      </c>
      <c r="AB68" s="964">
        <v>0</v>
      </c>
      <c r="AC68" s="1048">
        <v>0</v>
      </c>
      <c r="AD68" s="964">
        <v>0</v>
      </c>
      <c r="AE68" s="1048">
        <v>0</v>
      </c>
      <c r="AF68" s="964">
        <v>0</v>
      </c>
    </row>
    <row r="69" spans="1:32" hidden="1" x14ac:dyDescent="0.25">
      <c r="A69" s="1758" t="s">
        <v>111</v>
      </c>
      <c r="B69" s="1321">
        <v>0</v>
      </c>
      <c r="C69" s="1491"/>
      <c r="D69" s="1491"/>
      <c r="E69" s="1491"/>
      <c r="F69" s="1491"/>
      <c r="G69" s="1491"/>
      <c r="H69" s="1491"/>
      <c r="I69" s="342">
        <v>0</v>
      </c>
      <c r="J69" s="342">
        <v>0</v>
      </c>
      <c r="K69" s="342">
        <v>0</v>
      </c>
      <c r="L69" s="599">
        <v>0</v>
      </c>
      <c r="M69" s="342">
        <v>0</v>
      </c>
      <c r="N69" s="342">
        <v>0</v>
      </c>
      <c r="O69" s="342">
        <v>0</v>
      </c>
      <c r="P69" s="342">
        <v>0</v>
      </c>
      <c r="Q69" s="342">
        <v>0</v>
      </c>
      <c r="R69" s="342">
        <v>0</v>
      </c>
      <c r="S69" s="342">
        <v>0</v>
      </c>
      <c r="T69" s="342">
        <v>0</v>
      </c>
      <c r="U69" s="342">
        <v>0</v>
      </c>
      <c r="V69" s="342">
        <v>0</v>
      </c>
      <c r="W69" s="342">
        <v>0</v>
      </c>
      <c r="X69" s="599">
        <v>0</v>
      </c>
      <c r="Y69" s="1048">
        <v>0</v>
      </c>
      <c r="Z69" s="964">
        <v>0</v>
      </c>
      <c r="AA69" s="1048">
        <v>0</v>
      </c>
      <c r="AB69" s="964">
        <v>0</v>
      </c>
      <c r="AC69" s="1048">
        <v>0</v>
      </c>
      <c r="AD69" s="964">
        <v>0</v>
      </c>
      <c r="AE69" s="1048">
        <v>0</v>
      </c>
      <c r="AF69" s="964">
        <v>0</v>
      </c>
    </row>
    <row r="70" spans="1:32" ht="15.75" hidden="1" thickBot="1" x14ac:dyDescent="0.3">
      <c r="A70" s="1757" t="s">
        <v>112</v>
      </c>
      <c r="B70" s="1322">
        <v>0</v>
      </c>
      <c r="C70" s="1492"/>
      <c r="D70" s="1492"/>
      <c r="E70" s="1492"/>
      <c r="F70" s="1492"/>
      <c r="G70" s="1492"/>
      <c r="H70" s="1492"/>
      <c r="I70" s="343">
        <v>0</v>
      </c>
      <c r="J70" s="343">
        <v>0</v>
      </c>
      <c r="K70" s="343">
        <v>0</v>
      </c>
      <c r="L70" s="600">
        <v>0</v>
      </c>
      <c r="M70" s="343">
        <v>0</v>
      </c>
      <c r="N70" s="343">
        <v>0</v>
      </c>
      <c r="O70" s="343">
        <v>0</v>
      </c>
      <c r="P70" s="343">
        <v>0</v>
      </c>
      <c r="Q70" s="343">
        <v>0</v>
      </c>
      <c r="R70" s="343">
        <v>0</v>
      </c>
      <c r="S70" s="343">
        <v>0</v>
      </c>
      <c r="T70" s="343">
        <v>0</v>
      </c>
      <c r="U70" s="343">
        <v>0</v>
      </c>
      <c r="V70" s="343">
        <v>0</v>
      </c>
      <c r="W70" s="343">
        <v>0</v>
      </c>
      <c r="X70" s="600">
        <v>0</v>
      </c>
      <c r="Y70" s="1049">
        <v>0</v>
      </c>
      <c r="Z70" s="965">
        <v>0</v>
      </c>
      <c r="AA70" s="1049">
        <v>0</v>
      </c>
      <c r="AB70" s="965">
        <v>0</v>
      </c>
      <c r="AC70" s="1049">
        <v>0</v>
      </c>
      <c r="AD70" s="965">
        <v>0</v>
      </c>
      <c r="AE70" s="1049">
        <v>0</v>
      </c>
      <c r="AF70" s="965">
        <v>0</v>
      </c>
    </row>
    <row r="71" spans="1:32" ht="15.75" hidden="1" thickTop="1" x14ac:dyDescent="0.25">
      <c r="A71" s="958" t="s">
        <v>132</v>
      </c>
      <c r="B71" s="966">
        <v>0</v>
      </c>
      <c r="C71" s="1490"/>
      <c r="D71" s="1490"/>
      <c r="E71" s="1490"/>
      <c r="F71" s="1490"/>
      <c r="G71" s="1490"/>
      <c r="H71" s="1490"/>
      <c r="I71" s="70">
        <v>0</v>
      </c>
      <c r="J71" s="70">
        <v>0</v>
      </c>
      <c r="K71" s="70">
        <v>0</v>
      </c>
      <c r="L71" s="954">
        <v>0</v>
      </c>
      <c r="M71" s="70">
        <v>0</v>
      </c>
      <c r="N71" s="70">
        <v>0</v>
      </c>
      <c r="O71" s="70">
        <v>0</v>
      </c>
      <c r="P71" s="70">
        <v>0</v>
      </c>
      <c r="Q71" s="70">
        <v>0</v>
      </c>
      <c r="R71" s="70">
        <v>0</v>
      </c>
      <c r="S71" s="70">
        <v>0</v>
      </c>
      <c r="T71" s="70">
        <v>0</v>
      </c>
      <c r="U71" s="70">
        <v>0</v>
      </c>
      <c r="V71" s="70">
        <v>0</v>
      </c>
      <c r="W71" s="70">
        <v>0</v>
      </c>
      <c r="X71" s="954">
        <v>0</v>
      </c>
      <c r="Y71" s="955">
        <v>0</v>
      </c>
      <c r="Z71" s="967">
        <v>0</v>
      </c>
      <c r="AA71" s="955">
        <v>0</v>
      </c>
      <c r="AB71" s="967">
        <v>0</v>
      </c>
      <c r="AC71" s="955">
        <v>0</v>
      </c>
      <c r="AD71" s="967">
        <v>0</v>
      </c>
      <c r="AE71" s="955">
        <v>0</v>
      </c>
      <c r="AF71" s="967">
        <v>0</v>
      </c>
    </row>
    <row r="72" spans="1:32" ht="14.25" hidden="1" customHeight="1" thickBot="1" x14ac:dyDescent="0.3">
      <c r="A72" s="1758" t="s">
        <v>133</v>
      </c>
      <c r="B72" s="956">
        <v>0</v>
      </c>
      <c r="C72" s="1493"/>
      <c r="D72" s="1493"/>
      <c r="E72" s="1493"/>
      <c r="F72" s="1493"/>
      <c r="G72" s="1493"/>
      <c r="H72" s="1493"/>
      <c r="I72" s="968">
        <v>0</v>
      </c>
      <c r="J72" s="968">
        <v>0</v>
      </c>
      <c r="K72" s="968">
        <v>0</v>
      </c>
      <c r="L72" s="969">
        <v>0</v>
      </c>
      <c r="M72" s="968">
        <v>0</v>
      </c>
      <c r="N72" s="968">
        <v>0</v>
      </c>
      <c r="O72" s="968">
        <v>0</v>
      </c>
      <c r="P72" s="968">
        <v>0</v>
      </c>
      <c r="Q72" s="968">
        <v>0</v>
      </c>
      <c r="R72" s="968">
        <v>0</v>
      </c>
      <c r="S72" s="968">
        <v>0</v>
      </c>
      <c r="T72" s="968">
        <v>0</v>
      </c>
      <c r="U72" s="968">
        <v>0</v>
      </c>
      <c r="V72" s="968">
        <v>0</v>
      </c>
      <c r="W72" s="968">
        <v>0</v>
      </c>
      <c r="X72" s="969">
        <v>0</v>
      </c>
      <c r="Y72" s="956">
        <v>0</v>
      </c>
      <c r="Z72" s="970"/>
      <c r="AA72" s="956">
        <v>0</v>
      </c>
      <c r="AB72" s="970"/>
      <c r="AC72" s="956">
        <v>0</v>
      </c>
      <c r="AD72" s="970"/>
      <c r="AE72" s="956">
        <v>0</v>
      </c>
      <c r="AF72" s="970"/>
    </row>
    <row r="73" spans="1:32" ht="14.25" hidden="1" customHeight="1" x14ac:dyDescent="0.25">
      <c r="A73" s="2090" t="s">
        <v>136</v>
      </c>
      <c r="B73" s="2089"/>
      <c r="C73" s="2089"/>
      <c r="D73" s="2089"/>
      <c r="E73" s="2089"/>
      <c r="F73" s="2089"/>
      <c r="G73" s="2089"/>
      <c r="H73" s="2089"/>
      <c r="I73" s="2089"/>
      <c r="J73" s="2089"/>
      <c r="K73" s="2089"/>
      <c r="L73" s="2089"/>
      <c r="M73" s="2089"/>
      <c r="N73" s="2089"/>
      <c r="O73" s="2089"/>
      <c r="P73" s="2089"/>
      <c r="Q73" s="2089"/>
      <c r="R73" s="2089"/>
      <c r="S73" s="2089"/>
      <c r="T73" s="2089"/>
      <c r="U73" s="2089"/>
      <c r="V73" s="2089"/>
      <c r="W73" s="2089"/>
      <c r="X73" s="2089"/>
      <c r="Y73" s="2089"/>
      <c r="Z73" s="2089"/>
      <c r="AA73" s="2089"/>
      <c r="AB73" s="2089"/>
    </row>
    <row r="74" spans="1:32" ht="15.75" hidden="1" x14ac:dyDescent="0.25">
      <c r="A74" s="2107" t="s">
        <v>139</v>
      </c>
      <c r="B74" s="2108"/>
      <c r="C74" s="2108"/>
      <c r="D74" s="2108"/>
      <c r="E74" s="2108"/>
      <c r="F74" s="2108"/>
      <c r="G74" s="2108"/>
      <c r="H74" s="2108"/>
      <c r="I74" s="2108"/>
      <c r="J74" s="2108"/>
      <c r="K74" s="2108"/>
      <c r="L74" s="2108"/>
      <c r="M74" s="2108"/>
      <c r="N74" s="2108"/>
      <c r="O74" s="2108"/>
      <c r="P74" s="2108"/>
      <c r="Q74" s="2108"/>
      <c r="R74" s="2108"/>
      <c r="S74" s="2108"/>
      <c r="T74" s="2108"/>
      <c r="U74" s="2108"/>
      <c r="V74" s="2108"/>
      <c r="W74" s="2108"/>
      <c r="X74" s="2108"/>
      <c r="Y74" s="2108"/>
      <c r="Z74" s="2108"/>
      <c r="AA74" s="2108"/>
      <c r="AB74" s="2108"/>
    </row>
    <row r="75" spans="1:32" ht="61.5" hidden="1" x14ac:dyDescent="0.25">
      <c r="A75" s="535"/>
      <c r="B75" s="959" t="s">
        <v>115</v>
      </c>
      <c r="C75" s="1489"/>
      <c r="D75" s="1489"/>
      <c r="E75" s="1489"/>
      <c r="F75" s="1489"/>
      <c r="G75" s="1489"/>
      <c r="H75" s="1489"/>
      <c r="I75" s="960" t="s">
        <v>116</v>
      </c>
      <c r="J75" s="960" t="s">
        <v>117</v>
      </c>
      <c r="K75" s="960" t="s">
        <v>138</v>
      </c>
      <c r="L75" s="961" t="s">
        <v>116</v>
      </c>
      <c r="M75" s="960" t="s">
        <v>118</v>
      </c>
      <c r="N75" s="960" t="s">
        <v>119</v>
      </c>
      <c r="O75" s="960" t="s">
        <v>120</v>
      </c>
      <c r="P75" s="960" t="s">
        <v>121</v>
      </c>
      <c r="Q75" s="960" t="s">
        <v>122</v>
      </c>
      <c r="R75" s="960" t="s">
        <v>123</v>
      </c>
      <c r="S75" s="960" t="s">
        <v>124</v>
      </c>
      <c r="T75" s="960" t="s">
        <v>125</v>
      </c>
      <c r="U75" s="960" t="s">
        <v>126</v>
      </c>
      <c r="V75" s="960" t="s">
        <v>127</v>
      </c>
      <c r="W75" s="960" t="s">
        <v>128</v>
      </c>
      <c r="X75" s="961" t="s">
        <v>129</v>
      </c>
      <c r="Y75" s="962" t="s">
        <v>130</v>
      </c>
      <c r="Z75" s="960" t="s">
        <v>131</v>
      </c>
      <c r="AA75" s="962" t="s">
        <v>130</v>
      </c>
      <c r="AB75" s="960" t="s">
        <v>131</v>
      </c>
      <c r="AC75" s="962" t="s">
        <v>130</v>
      </c>
      <c r="AD75" s="960" t="s">
        <v>131</v>
      </c>
      <c r="AE75" s="962" t="s">
        <v>130</v>
      </c>
      <c r="AF75" s="960" t="s">
        <v>131</v>
      </c>
    </row>
    <row r="76" spans="1:32" hidden="1" x14ac:dyDescent="0.25">
      <c r="A76" s="958" t="s">
        <v>109</v>
      </c>
      <c r="B76" s="1318">
        <v>0</v>
      </c>
      <c r="C76" s="1490"/>
      <c r="D76" s="1490"/>
      <c r="E76" s="1490"/>
      <c r="F76" s="1490"/>
      <c r="G76" s="1490"/>
      <c r="H76" s="1490"/>
      <c r="I76" s="1319">
        <v>0</v>
      </c>
      <c r="J76" s="1319">
        <v>0</v>
      </c>
      <c r="K76" s="1319">
        <v>0</v>
      </c>
      <c r="L76" s="1320">
        <v>0</v>
      </c>
      <c r="M76" s="1319">
        <v>0</v>
      </c>
      <c r="N76" s="1319">
        <v>0</v>
      </c>
      <c r="O76" s="1319">
        <v>0</v>
      </c>
      <c r="P76" s="1319">
        <v>0</v>
      </c>
      <c r="Q76" s="1319">
        <v>0</v>
      </c>
      <c r="R76" s="1319">
        <v>0</v>
      </c>
      <c r="S76" s="1319">
        <v>0</v>
      </c>
      <c r="T76" s="1319">
        <v>0</v>
      </c>
      <c r="U76" s="1319">
        <v>0</v>
      </c>
      <c r="V76" s="1319">
        <v>0</v>
      </c>
      <c r="W76" s="1319">
        <v>0</v>
      </c>
      <c r="X76" s="1320">
        <v>0</v>
      </c>
      <c r="Y76" s="1047">
        <v>0</v>
      </c>
      <c r="Z76" s="963">
        <v>0</v>
      </c>
      <c r="AA76" s="1047">
        <v>0</v>
      </c>
      <c r="AB76" s="963">
        <v>0</v>
      </c>
      <c r="AC76" s="1047">
        <v>0</v>
      </c>
      <c r="AD76" s="963">
        <v>0</v>
      </c>
      <c r="AE76" s="1047">
        <v>0</v>
      </c>
      <c r="AF76" s="963">
        <v>0</v>
      </c>
    </row>
    <row r="77" spans="1:32" hidden="1" x14ac:dyDescent="0.25">
      <c r="A77" s="1758" t="s">
        <v>110</v>
      </c>
      <c r="B77" s="1321">
        <v>0</v>
      </c>
      <c r="C77" s="1491"/>
      <c r="D77" s="1491"/>
      <c r="E77" s="1491"/>
      <c r="F77" s="1491"/>
      <c r="G77" s="1491"/>
      <c r="H77" s="1491"/>
      <c r="I77" s="342">
        <v>0</v>
      </c>
      <c r="J77" s="342">
        <v>0</v>
      </c>
      <c r="K77" s="342">
        <v>0</v>
      </c>
      <c r="L77" s="599">
        <v>0</v>
      </c>
      <c r="M77" s="342">
        <v>0</v>
      </c>
      <c r="N77" s="342">
        <v>0</v>
      </c>
      <c r="O77" s="342">
        <v>0</v>
      </c>
      <c r="P77" s="342">
        <v>0</v>
      </c>
      <c r="Q77" s="342">
        <v>0</v>
      </c>
      <c r="R77" s="342">
        <v>0</v>
      </c>
      <c r="S77" s="342">
        <v>0</v>
      </c>
      <c r="T77" s="342">
        <v>0</v>
      </c>
      <c r="U77" s="342">
        <v>0</v>
      </c>
      <c r="V77" s="342">
        <v>0</v>
      </c>
      <c r="W77" s="342">
        <v>0</v>
      </c>
      <c r="X77" s="599">
        <v>0</v>
      </c>
      <c r="Y77" s="1048">
        <v>0</v>
      </c>
      <c r="Z77" s="964">
        <v>0</v>
      </c>
      <c r="AA77" s="1048">
        <v>0</v>
      </c>
      <c r="AB77" s="964">
        <v>0</v>
      </c>
      <c r="AC77" s="1048">
        <v>0</v>
      </c>
      <c r="AD77" s="964">
        <v>0</v>
      </c>
      <c r="AE77" s="1048">
        <v>0</v>
      </c>
      <c r="AF77" s="964">
        <v>0</v>
      </c>
    </row>
    <row r="78" spans="1:32" hidden="1" x14ac:dyDescent="0.25">
      <c r="A78" s="1758" t="s">
        <v>111</v>
      </c>
      <c r="B78" s="1321">
        <v>0</v>
      </c>
      <c r="C78" s="1491"/>
      <c r="D78" s="1491"/>
      <c r="E78" s="1491"/>
      <c r="F78" s="1491"/>
      <c r="G78" s="1491"/>
      <c r="H78" s="1491"/>
      <c r="I78" s="342">
        <v>0</v>
      </c>
      <c r="J78" s="342">
        <v>0</v>
      </c>
      <c r="K78" s="342">
        <v>0</v>
      </c>
      <c r="L78" s="599">
        <v>0</v>
      </c>
      <c r="M78" s="342">
        <v>0</v>
      </c>
      <c r="N78" s="342">
        <v>0</v>
      </c>
      <c r="O78" s="342">
        <v>0</v>
      </c>
      <c r="P78" s="342">
        <v>0</v>
      </c>
      <c r="Q78" s="342">
        <v>0</v>
      </c>
      <c r="R78" s="342">
        <v>0</v>
      </c>
      <c r="S78" s="342">
        <v>0</v>
      </c>
      <c r="T78" s="342">
        <v>0</v>
      </c>
      <c r="U78" s="342">
        <v>0</v>
      </c>
      <c r="V78" s="342">
        <v>0</v>
      </c>
      <c r="W78" s="342">
        <v>0</v>
      </c>
      <c r="X78" s="599">
        <v>0</v>
      </c>
      <c r="Y78" s="1048">
        <v>0</v>
      </c>
      <c r="Z78" s="964">
        <v>0</v>
      </c>
      <c r="AA78" s="1048">
        <v>0</v>
      </c>
      <c r="AB78" s="964">
        <v>0</v>
      </c>
      <c r="AC78" s="1048">
        <v>0</v>
      </c>
      <c r="AD78" s="964">
        <v>0</v>
      </c>
      <c r="AE78" s="1048">
        <v>0</v>
      </c>
      <c r="AF78" s="964">
        <v>0</v>
      </c>
    </row>
    <row r="79" spans="1:32" ht="15.75" hidden="1" thickBot="1" x14ac:dyDescent="0.3">
      <c r="A79" s="1757" t="s">
        <v>112</v>
      </c>
      <c r="B79" s="1322">
        <v>0</v>
      </c>
      <c r="C79" s="1492"/>
      <c r="D79" s="1492"/>
      <c r="E79" s="1492"/>
      <c r="F79" s="1492"/>
      <c r="G79" s="1492"/>
      <c r="H79" s="1492"/>
      <c r="I79" s="343">
        <v>0</v>
      </c>
      <c r="J79" s="343">
        <v>0</v>
      </c>
      <c r="K79" s="343">
        <v>0</v>
      </c>
      <c r="L79" s="600">
        <v>0</v>
      </c>
      <c r="M79" s="343">
        <v>0</v>
      </c>
      <c r="N79" s="343">
        <v>0</v>
      </c>
      <c r="O79" s="343">
        <v>0</v>
      </c>
      <c r="P79" s="343">
        <v>0</v>
      </c>
      <c r="Q79" s="343">
        <v>0</v>
      </c>
      <c r="R79" s="343">
        <v>0</v>
      </c>
      <c r="S79" s="343">
        <v>0</v>
      </c>
      <c r="T79" s="343">
        <v>0</v>
      </c>
      <c r="U79" s="343">
        <v>0</v>
      </c>
      <c r="V79" s="343">
        <v>0</v>
      </c>
      <c r="W79" s="343">
        <v>0</v>
      </c>
      <c r="X79" s="600">
        <v>0</v>
      </c>
      <c r="Y79" s="1049">
        <v>0</v>
      </c>
      <c r="Z79" s="965">
        <v>0</v>
      </c>
      <c r="AA79" s="1049">
        <v>0</v>
      </c>
      <c r="AB79" s="965">
        <v>0</v>
      </c>
      <c r="AC79" s="1049">
        <v>0</v>
      </c>
      <c r="AD79" s="965">
        <v>0</v>
      </c>
      <c r="AE79" s="1049">
        <v>0</v>
      </c>
      <c r="AF79" s="965">
        <v>0</v>
      </c>
    </row>
    <row r="80" spans="1:32" ht="15.75" hidden="1" thickTop="1" x14ac:dyDescent="0.25">
      <c r="A80" s="958" t="s">
        <v>132</v>
      </c>
      <c r="B80" s="966">
        <v>0</v>
      </c>
      <c r="C80" s="1490"/>
      <c r="D80" s="1490"/>
      <c r="E80" s="1490"/>
      <c r="F80" s="1490"/>
      <c r="G80" s="1490"/>
      <c r="H80" s="1490"/>
      <c r="I80" s="70">
        <v>0</v>
      </c>
      <c r="J80" s="70">
        <v>0</v>
      </c>
      <c r="K80" s="70">
        <v>0</v>
      </c>
      <c r="L80" s="954">
        <v>0</v>
      </c>
      <c r="M80" s="70">
        <v>0</v>
      </c>
      <c r="N80" s="70">
        <v>0</v>
      </c>
      <c r="O80" s="70">
        <v>0</v>
      </c>
      <c r="P80" s="70">
        <v>0</v>
      </c>
      <c r="Q80" s="70">
        <v>0</v>
      </c>
      <c r="R80" s="70">
        <v>0</v>
      </c>
      <c r="S80" s="70">
        <v>0</v>
      </c>
      <c r="T80" s="70">
        <v>0</v>
      </c>
      <c r="U80" s="70">
        <v>0</v>
      </c>
      <c r="V80" s="70">
        <v>0</v>
      </c>
      <c r="W80" s="70">
        <v>0</v>
      </c>
      <c r="X80" s="954">
        <v>0</v>
      </c>
      <c r="Y80" s="955">
        <v>0</v>
      </c>
      <c r="Z80" s="967">
        <v>0</v>
      </c>
      <c r="AA80" s="955">
        <v>0</v>
      </c>
      <c r="AB80" s="967">
        <v>0</v>
      </c>
      <c r="AC80" s="955">
        <v>0</v>
      </c>
      <c r="AD80" s="967">
        <v>0</v>
      </c>
      <c r="AE80" s="955">
        <v>0</v>
      </c>
      <c r="AF80" s="967">
        <v>0</v>
      </c>
    </row>
    <row r="81" spans="1:32" ht="14.25" hidden="1" customHeight="1" thickBot="1" x14ac:dyDescent="0.3">
      <c r="A81" s="1758" t="s">
        <v>133</v>
      </c>
      <c r="B81" s="956">
        <v>0</v>
      </c>
      <c r="C81" s="1493"/>
      <c r="D81" s="1493"/>
      <c r="E81" s="1493"/>
      <c r="F81" s="1493"/>
      <c r="G81" s="1493"/>
      <c r="H81" s="1493"/>
      <c r="I81" s="968">
        <v>0</v>
      </c>
      <c r="J81" s="968">
        <v>0</v>
      </c>
      <c r="K81" s="968">
        <v>0</v>
      </c>
      <c r="L81" s="969">
        <v>0</v>
      </c>
      <c r="M81" s="968">
        <v>0</v>
      </c>
      <c r="N81" s="968">
        <v>0</v>
      </c>
      <c r="O81" s="968">
        <v>0</v>
      </c>
      <c r="P81" s="968">
        <v>0</v>
      </c>
      <c r="Q81" s="968">
        <v>0</v>
      </c>
      <c r="R81" s="968">
        <v>0</v>
      </c>
      <c r="S81" s="968">
        <v>0</v>
      </c>
      <c r="T81" s="968">
        <v>0</v>
      </c>
      <c r="U81" s="968">
        <v>0</v>
      </c>
      <c r="V81" s="968">
        <v>0</v>
      </c>
      <c r="W81" s="968">
        <v>0</v>
      </c>
      <c r="X81" s="969">
        <v>0</v>
      </c>
      <c r="Y81" s="956">
        <v>0</v>
      </c>
      <c r="Z81" s="970"/>
      <c r="AA81" s="956">
        <v>0</v>
      </c>
      <c r="AB81" s="970"/>
      <c r="AC81" s="956">
        <v>0</v>
      </c>
      <c r="AD81" s="970"/>
      <c r="AE81" s="956">
        <v>0</v>
      </c>
      <c r="AF81" s="970"/>
    </row>
    <row r="82" spans="1:32" ht="15.75" hidden="1" x14ac:dyDescent="0.25">
      <c r="A82" s="2095" t="s">
        <v>140</v>
      </c>
      <c r="B82" s="2096"/>
      <c r="C82" s="2096"/>
      <c r="D82" s="2096"/>
      <c r="E82" s="2096"/>
      <c r="F82" s="2096"/>
      <c r="G82" s="2096"/>
      <c r="H82" s="2096"/>
      <c r="I82" s="2096"/>
      <c r="J82" s="2096"/>
      <c r="K82" s="2096"/>
      <c r="L82" s="2096"/>
      <c r="M82" s="2096"/>
      <c r="N82" s="2096"/>
      <c r="O82" s="2096"/>
      <c r="P82" s="2096"/>
      <c r="Q82" s="2096"/>
      <c r="R82" s="2096"/>
      <c r="S82" s="2096"/>
      <c r="T82" s="2096"/>
      <c r="U82" s="2096"/>
      <c r="V82" s="2096"/>
      <c r="W82" s="2096"/>
      <c r="X82" s="2096"/>
      <c r="Y82" s="2096"/>
      <c r="Z82" s="2096"/>
      <c r="AA82" s="2096"/>
      <c r="AB82" s="2096"/>
    </row>
    <row r="83" spans="1:32" ht="54.75" hidden="1" x14ac:dyDescent="0.25">
      <c r="A83" s="535"/>
      <c r="B83" s="959" t="s">
        <v>115</v>
      </c>
      <c r="C83" s="959"/>
      <c r="D83" s="959"/>
      <c r="E83" s="959"/>
      <c r="F83" s="959"/>
      <c r="G83" s="959"/>
      <c r="H83" s="959"/>
      <c r="I83" s="960" t="s">
        <v>116</v>
      </c>
      <c r="J83" s="960" t="s">
        <v>117</v>
      </c>
      <c r="K83" s="960" t="s">
        <v>138</v>
      </c>
      <c r="L83" s="961" t="s">
        <v>116</v>
      </c>
      <c r="M83" s="960" t="s">
        <v>118</v>
      </c>
      <c r="N83" s="960" t="s">
        <v>119</v>
      </c>
      <c r="O83" s="960" t="s">
        <v>120</v>
      </c>
      <c r="P83" s="960" t="s">
        <v>121</v>
      </c>
      <c r="Q83" s="960" t="s">
        <v>122</v>
      </c>
      <c r="R83" s="960" t="s">
        <v>123</v>
      </c>
      <c r="S83" s="960" t="s">
        <v>124</v>
      </c>
      <c r="T83" s="960" t="s">
        <v>125</v>
      </c>
      <c r="U83" s="960" t="s">
        <v>126</v>
      </c>
      <c r="V83" s="960" t="s">
        <v>127</v>
      </c>
      <c r="W83" s="960" t="s">
        <v>128</v>
      </c>
      <c r="X83" s="961" t="s">
        <v>129</v>
      </c>
      <c r="Y83" s="962" t="s">
        <v>130</v>
      </c>
      <c r="Z83" s="960" t="s">
        <v>131</v>
      </c>
      <c r="AA83" s="962" t="s">
        <v>130</v>
      </c>
      <c r="AB83" s="960" t="s">
        <v>131</v>
      </c>
      <c r="AC83" s="962" t="s">
        <v>130</v>
      </c>
      <c r="AD83" s="960" t="s">
        <v>131</v>
      </c>
      <c r="AE83" s="962" t="s">
        <v>130</v>
      </c>
      <c r="AF83" s="960" t="s">
        <v>131</v>
      </c>
    </row>
    <row r="84" spans="1:32" hidden="1" x14ac:dyDescent="0.25">
      <c r="A84" s="958" t="s">
        <v>109</v>
      </c>
      <c r="B84" s="1318">
        <v>0</v>
      </c>
      <c r="C84" s="1490"/>
      <c r="D84" s="1490"/>
      <c r="E84" s="1490"/>
      <c r="F84" s="1490"/>
      <c r="G84" s="1490"/>
      <c r="H84" s="1490"/>
      <c r="I84" s="1038">
        <v>0</v>
      </c>
      <c r="J84" s="1039">
        <v>0</v>
      </c>
      <c r="K84" s="1039">
        <v>0</v>
      </c>
      <c r="L84" s="1039">
        <v>0</v>
      </c>
      <c r="M84" s="1040">
        <v>0</v>
      </c>
      <c r="N84" s="1039">
        <v>0</v>
      </c>
      <c r="O84" s="1039">
        <v>0</v>
      </c>
      <c r="P84" s="1039">
        <v>0</v>
      </c>
      <c r="Q84" s="1039">
        <v>0</v>
      </c>
      <c r="R84" s="1039">
        <v>0</v>
      </c>
      <c r="S84" s="1039">
        <v>0</v>
      </c>
      <c r="T84" s="1039">
        <v>0</v>
      </c>
      <c r="U84" s="1039">
        <v>0</v>
      </c>
      <c r="V84" s="1039">
        <v>0</v>
      </c>
      <c r="W84" s="1039">
        <v>0</v>
      </c>
      <c r="X84" s="1039">
        <v>0</v>
      </c>
      <c r="Y84" s="1040">
        <v>0</v>
      </c>
      <c r="Z84" s="1047">
        <v>0</v>
      </c>
      <c r="AA84" s="1040">
        <v>0</v>
      </c>
      <c r="AB84" s="1047">
        <v>0</v>
      </c>
      <c r="AC84" s="1040">
        <v>0</v>
      </c>
      <c r="AD84" s="1047">
        <v>0</v>
      </c>
      <c r="AE84" s="1040">
        <v>0</v>
      </c>
      <c r="AF84" s="1047">
        <v>0</v>
      </c>
    </row>
    <row r="85" spans="1:32" hidden="1" x14ac:dyDescent="0.25">
      <c r="A85" s="1758" t="s">
        <v>110</v>
      </c>
      <c r="B85" s="1321">
        <v>0</v>
      </c>
      <c r="C85" s="1491"/>
      <c r="D85" s="1491"/>
      <c r="E85" s="1491"/>
      <c r="F85" s="1491"/>
      <c r="G85" s="1491"/>
      <c r="H85" s="1491"/>
      <c r="I85" s="1041">
        <v>0</v>
      </c>
      <c r="J85" s="1042">
        <v>0</v>
      </c>
      <c r="K85" s="1042">
        <v>0</v>
      </c>
      <c r="L85" s="1042">
        <v>0</v>
      </c>
      <c r="M85" s="1043">
        <v>0</v>
      </c>
      <c r="N85" s="1042">
        <v>0</v>
      </c>
      <c r="O85" s="1042">
        <v>0</v>
      </c>
      <c r="P85" s="1042">
        <v>0</v>
      </c>
      <c r="Q85" s="1042">
        <v>0</v>
      </c>
      <c r="R85" s="1042">
        <v>0</v>
      </c>
      <c r="S85" s="1042">
        <v>0</v>
      </c>
      <c r="T85" s="1042">
        <v>0</v>
      </c>
      <c r="U85" s="1042">
        <v>0</v>
      </c>
      <c r="V85" s="1042">
        <v>0</v>
      </c>
      <c r="W85" s="1042">
        <v>0</v>
      </c>
      <c r="X85" s="1042">
        <v>0</v>
      </c>
      <c r="Y85" s="1043">
        <v>0</v>
      </c>
      <c r="Z85" s="1048">
        <v>0</v>
      </c>
      <c r="AA85" s="1043">
        <v>0</v>
      </c>
      <c r="AB85" s="1048">
        <v>0</v>
      </c>
      <c r="AC85" s="1043">
        <v>0</v>
      </c>
      <c r="AD85" s="1048">
        <v>0</v>
      </c>
      <c r="AE85" s="1043">
        <v>0</v>
      </c>
      <c r="AF85" s="1048">
        <v>0</v>
      </c>
    </row>
    <row r="86" spans="1:32" hidden="1" x14ac:dyDescent="0.25">
      <c r="A86" s="1758" t="s">
        <v>111</v>
      </c>
      <c r="B86" s="1321">
        <v>0</v>
      </c>
      <c r="C86" s="1491"/>
      <c r="D86" s="1491"/>
      <c r="E86" s="1491"/>
      <c r="F86" s="1491"/>
      <c r="G86" s="1491"/>
      <c r="H86" s="1491"/>
      <c r="I86" s="1041">
        <v>0</v>
      </c>
      <c r="J86" s="1042">
        <v>0</v>
      </c>
      <c r="K86" s="1042">
        <v>0</v>
      </c>
      <c r="L86" s="1042">
        <v>0</v>
      </c>
      <c r="M86" s="1043">
        <v>0</v>
      </c>
      <c r="N86" s="1042">
        <v>0</v>
      </c>
      <c r="O86" s="1042">
        <v>0</v>
      </c>
      <c r="P86" s="1042">
        <v>0</v>
      </c>
      <c r="Q86" s="1042">
        <v>0</v>
      </c>
      <c r="R86" s="1042">
        <v>0</v>
      </c>
      <c r="S86" s="1042">
        <v>0</v>
      </c>
      <c r="T86" s="1042">
        <v>0</v>
      </c>
      <c r="U86" s="1042">
        <v>0</v>
      </c>
      <c r="V86" s="1042">
        <v>0</v>
      </c>
      <c r="W86" s="1042">
        <v>0</v>
      </c>
      <c r="X86" s="1042">
        <v>0</v>
      </c>
      <c r="Y86" s="1043">
        <v>0</v>
      </c>
      <c r="Z86" s="1048">
        <v>0</v>
      </c>
      <c r="AA86" s="1043">
        <v>0</v>
      </c>
      <c r="AB86" s="1048">
        <v>0</v>
      </c>
      <c r="AC86" s="1043">
        <v>0</v>
      </c>
      <c r="AD86" s="1048">
        <v>0</v>
      </c>
      <c r="AE86" s="1043">
        <v>0</v>
      </c>
      <c r="AF86" s="1048">
        <v>0</v>
      </c>
    </row>
    <row r="87" spans="1:32" ht="15.75" hidden="1" thickBot="1" x14ac:dyDescent="0.3">
      <c r="A87" s="1757" t="s">
        <v>112</v>
      </c>
      <c r="B87" s="1322">
        <v>0</v>
      </c>
      <c r="C87" s="1492"/>
      <c r="D87" s="1492"/>
      <c r="E87" s="1492"/>
      <c r="F87" s="1492"/>
      <c r="G87" s="1492"/>
      <c r="H87" s="1492"/>
      <c r="I87" s="1044">
        <v>0</v>
      </c>
      <c r="J87" s="1045">
        <v>0</v>
      </c>
      <c r="K87" s="1045">
        <v>0</v>
      </c>
      <c r="L87" s="1045">
        <v>0</v>
      </c>
      <c r="M87" s="1046">
        <v>0</v>
      </c>
      <c r="N87" s="1045">
        <v>0</v>
      </c>
      <c r="O87" s="1045">
        <v>0</v>
      </c>
      <c r="P87" s="1045">
        <v>0</v>
      </c>
      <c r="Q87" s="1045">
        <v>0</v>
      </c>
      <c r="R87" s="1045">
        <v>0</v>
      </c>
      <c r="S87" s="1045">
        <v>0</v>
      </c>
      <c r="T87" s="1045">
        <v>0</v>
      </c>
      <c r="U87" s="1045">
        <v>0</v>
      </c>
      <c r="V87" s="1045">
        <v>0</v>
      </c>
      <c r="W87" s="1045">
        <v>0</v>
      </c>
      <c r="X87" s="1045">
        <v>0</v>
      </c>
      <c r="Y87" s="1046">
        <v>0</v>
      </c>
      <c r="Z87" s="1049">
        <v>0</v>
      </c>
      <c r="AA87" s="1046">
        <v>0</v>
      </c>
      <c r="AB87" s="1049">
        <v>0</v>
      </c>
      <c r="AC87" s="1046">
        <v>0</v>
      </c>
      <c r="AD87" s="1049">
        <v>0</v>
      </c>
      <c r="AE87" s="1046">
        <v>0</v>
      </c>
      <c r="AF87" s="1049">
        <v>0</v>
      </c>
    </row>
    <row r="88" spans="1:32" ht="15.75" hidden="1" thickTop="1" x14ac:dyDescent="0.25">
      <c r="A88" s="958" t="s">
        <v>132</v>
      </c>
      <c r="B88" s="966">
        <v>0</v>
      </c>
      <c r="C88" s="1490"/>
      <c r="D88" s="1490"/>
      <c r="E88" s="1490"/>
      <c r="F88" s="1490"/>
      <c r="G88" s="1490"/>
      <c r="H88" s="1490"/>
      <c r="I88" s="966">
        <v>0</v>
      </c>
      <c r="J88" s="70">
        <v>0</v>
      </c>
      <c r="K88" s="70">
        <v>0</v>
      </c>
      <c r="L88" s="70">
        <v>0</v>
      </c>
      <c r="M88" s="954">
        <v>0</v>
      </c>
      <c r="N88" s="70">
        <v>0</v>
      </c>
      <c r="O88" s="70">
        <v>0</v>
      </c>
      <c r="P88" s="70">
        <v>0</v>
      </c>
      <c r="Q88" s="70">
        <v>0</v>
      </c>
      <c r="R88" s="70">
        <v>0</v>
      </c>
      <c r="S88" s="70">
        <v>0</v>
      </c>
      <c r="T88" s="70">
        <v>0</v>
      </c>
      <c r="U88" s="70">
        <v>0</v>
      </c>
      <c r="V88" s="70">
        <v>0</v>
      </c>
      <c r="W88" s="70">
        <v>0</v>
      </c>
      <c r="X88" s="70">
        <v>0</v>
      </c>
      <c r="Y88" s="954">
        <v>0</v>
      </c>
      <c r="Z88" s="955">
        <v>0</v>
      </c>
      <c r="AA88" s="954">
        <v>0</v>
      </c>
      <c r="AB88" s="955">
        <v>0</v>
      </c>
      <c r="AC88" s="954">
        <v>0</v>
      </c>
      <c r="AD88" s="955">
        <v>0</v>
      </c>
      <c r="AE88" s="954">
        <v>0</v>
      </c>
      <c r="AF88" s="955">
        <v>0</v>
      </c>
    </row>
    <row r="89" spans="1:32" ht="14.25" hidden="1" customHeight="1" thickBot="1" x14ac:dyDescent="0.3">
      <c r="A89" s="1758" t="s">
        <v>133</v>
      </c>
      <c r="B89" s="956">
        <v>0</v>
      </c>
      <c r="C89" s="1493"/>
      <c r="D89" s="1493"/>
      <c r="E89" s="1493"/>
      <c r="F89" s="1493"/>
      <c r="G89" s="1493"/>
      <c r="H89" s="1493"/>
      <c r="I89" s="956">
        <v>0</v>
      </c>
      <c r="J89" s="968">
        <v>0</v>
      </c>
      <c r="K89" s="968">
        <v>0</v>
      </c>
      <c r="L89" s="968">
        <v>0</v>
      </c>
      <c r="M89" s="969">
        <v>0</v>
      </c>
      <c r="N89" s="968">
        <v>0</v>
      </c>
      <c r="O89" s="968">
        <v>0</v>
      </c>
      <c r="P89" s="968">
        <v>0</v>
      </c>
      <c r="Q89" s="968">
        <v>0</v>
      </c>
      <c r="R89" s="968">
        <v>0</v>
      </c>
      <c r="S89" s="968">
        <v>0</v>
      </c>
      <c r="T89" s="968">
        <v>0</v>
      </c>
      <c r="U89" s="968">
        <v>0</v>
      </c>
      <c r="V89" s="968">
        <v>0</v>
      </c>
      <c r="W89" s="968">
        <v>0</v>
      </c>
      <c r="X89" s="968">
        <v>0</v>
      </c>
      <c r="Y89" s="969">
        <v>0</v>
      </c>
      <c r="Z89" s="956">
        <v>0</v>
      </c>
      <c r="AA89" s="969">
        <v>0</v>
      </c>
      <c r="AB89" s="956">
        <v>0</v>
      </c>
      <c r="AC89" s="969">
        <v>0</v>
      </c>
      <c r="AD89" s="956">
        <v>0</v>
      </c>
      <c r="AE89" s="969">
        <v>0</v>
      </c>
      <c r="AF89" s="956">
        <v>0</v>
      </c>
    </row>
    <row r="90" spans="1:32" ht="15.75" hidden="1" x14ac:dyDescent="0.25">
      <c r="A90" s="2095" t="s">
        <v>141</v>
      </c>
      <c r="B90" s="2096"/>
      <c r="C90" s="2096"/>
      <c r="D90" s="2096"/>
      <c r="E90" s="2096"/>
      <c r="F90" s="2096"/>
      <c r="G90" s="2096"/>
      <c r="H90" s="2096"/>
      <c r="I90" s="2096"/>
      <c r="J90" s="2096"/>
      <c r="K90" s="2096"/>
      <c r="L90" s="2096"/>
      <c r="M90" s="2096"/>
      <c r="N90" s="2096"/>
      <c r="O90" s="2096"/>
      <c r="P90" s="2096"/>
      <c r="Q90" s="2096"/>
      <c r="R90" s="2096"/>
      <c r="S90" s="2096"/>
      <c r="T90" s="2096"/>
      <c r="U90" s="2096"/>
      <c r="V90" s="2096"/>
      <c r="W90" s="2096"/>
      <c r="X90" s="2096"/>
      <c r="Y90" s="2096"/>
      <c r="Z90" s="2096"/>
      <c r="AA90" s="2096"/>
      <c r="AB90" s="2096"/>
    </row>
    <row r="91" spans="1:32" ht="54.75" hidden="1" x14ac:dyDescent="0.25">
      <c r="A91" s="535"/>
      <c r="B91" s="959" t="s">
        <v>115</v>
      </c>
      <c r="C91" s="1489"/>
      <c r="D91" s="1489"/>
      <c r="E91" s="1489"/>
      <c r="F91" s="1489"/>
      <c r="G91" s="1489"/>
      <c r="H91" s="1489"/>
      <c r="I91" s="960" t="s">
        <v>116</v>
      </c>
      <c r="J91" s="960" t="s">
        <v>117</v>
      </c>
      <c r="K91" s="960" t="s">
        <v>118</v>
      </c>
      <c r="L91" s="960" t="s">
        <v>119</v>
      </c>
      <c r="M91" s="960" t="s">
        <v>120</v>
      </c>
      <c r="N91" s="960" t="s">
        <v>121</v>
      </c>
      <c r="O91" s="960" t="s">
        <v>122</v>
      </c>
      <c r="P91" s="960" t="s">
        <v>123</v>
      </c>
      <c r="Q91" s="960" t="s">
        <v>124</v>
      </c>
      <c r="R91" s="960" t="s">
        <v>125</v>
      </c>
      <c r="S91" s="960" t="s">
        <v>126</v>
      </c>
      <c r="T91" s="960" t="s">
        <v>127</v>
      </c>
      <c r="U91" s="960" t="s">
        <v>128</v>
      </c>
      <c r="V91" s="961" t="s">
        <v>129</v>
      </c>
      <c r="W91" s="962" t="s">
        <v>130</v>
      </c>
      <c r="X91" s="960" t="s">
        <v>131</v>
      </c>
      <c r="Y91" s="960" t="s">
        <v>128</v>
      </c>
      <c r="Z91" s="961" t="s">
        <v>129</v>
      </c>
      <c r="AA91" s="960" t="s">
        <v>128</v>
      </c>
      <c r="AB91" s="961" t="s">
        <v>129</v>
      </c>
      <c r="AC91" s="960" t="s">
        <v>128</v>
      </c>
      <c r="AD91" s="961" t="s">
        <v>129</v>
      </c>
      <c r="AE91" s="960" t="s">
        <v>128</v>
      </c>
      <c r="AF91" s="961" t="s">
        <v>129</v>
      </c>
    </row>
    <row r="92" spans="1:32" hidden="1" x14ac:dyDescent="0.25">
      <c r="A92" s="958" t="s">
        <v>109</v>
      </c>
      <c r="B92" s="1318">
        <v>0</v>
      </c>
      <c r="C92" s="1490"/>
      <c r="D92" s="1490"/>
      <c r="E92" s="1490"/>
      <c r="F92" s="1490"/>
      <c r="G92" s="1490"/>
      <c r="H92" s="1490"/>
      <c r="I92" s="1039">
        <v>0</v>
      </c>
      <c r="J92" s="1039">
        <v>0</v>
      </c>
      <c r="K92" s="1039">
        <v>0</v>
      </c>
      <c r="L92" s="1039">
        <v>0</v>
      </c>
      <c r="M92" s="1039">
        <v>0</v>
      </c>
      <c r="N92" s="1039">
        <v>0</v>
      </c>
      <c r="O92" s="1039">
        <v>0</v>
      </c>
      <c r="P92" s="1039">
        <v>0</v>
      </c>
      <c r="Q92" s="1039">
        <v>0</v>
      </c>
      <c r="R92" s="1039">
        <v>0</v>
      </c>
      <c r="S92" s="1039">
        <v>0</v>
      </c>
      <c r="T92" s="1039">
        <v>0</v>
      </c>
      <c r="U92" s="1039">
        <v>0</v>
      </c>
      <c r="V92" s="1040">
        <v>0</v>
      </c>
      <c r="W92" s="1047">
        <v>0</v>
      </c>
      <c r="X92" s="963">
        <v>0</v>
      </c>
      <c r="Y92" s="1039">
        <v>0</v>
      </c>
      <c r="Z92" s="1040">
        <v>0</v>
      </c>
      <c r="AA92" s="1039">
        <v>0</v>
      </c>
      <c r="AB92" s="1040">
        <v>0</v>
      </c>
      <c r="AC92" s="1039">
        <v>0</v>
      </c>
      <c r="AD92" s="1040">
        <v>0</v>
      </c>
      <c r="AE92" s="1039">
        <v>0</v>
      </c>
      <c r="AF92" s="1040">
        <v>0</v>
      </c>
    </row>
    <row r="93" spans="1:32" hidden="1" x14ac:dyDescent="0.25">
      <c r="A93" s="1758" t="s">
        <v>110</v>
      </c>
      <c r="B93" s="1321">
        <v>0</v>
      </c>
      <c r="C93" s="1491"/>
      <c r="D93" s="1491"/>
      <c r="E93" s="1491"/>
      <c r="F93" s="1491"/>
      <c r="G93" s="1491"/>
      <c r="H93" s="1491"/>
      <c r="I93" s="1042">
        <v>0</v>
      </c>
      <c r="J93" s="1042">
        <v>0</v>
      </c>
      <c r="K93" s="1042">
        <v>0</v>
      </c>
      <c r="L93" s="1042">
        <v>0</v>
      </c>
      <c r="M93" s="1042">
        <v>0</v>
      </c>
      <c r="N93" s="1042">
        <v>0</v>
      </c>
      <c r="O93" s="1042">
        <v>0</v>
      </c>
      <c r="P93" s="1042">
        <v>0</v>
      </c>
      <c r="Q93" s="1042">
        <v>0</v>
      </c>
      <c r="R93" s="1042">
        <v>0</v>
      </c>
      <c r="S93" s="1042">
        <v>0</v>
      </c>
      <c r="T93" s="1042">
        <v>0</v>
      </c>
      <c r="U93" s="1042">
        <v>0</v>
      </c>
      <c r="V93" s="1043">
        <v>0</v>
      </c>
      <c r="W93" s="1048">
        <v>0</v>
      </c>
      <c r="X93" s="964">
        <v>0</v>
      </c>
      <c r="Y93" s="1042">
        <v>0</v>
      </c>
      <c r="Z93" s="1043">
        <v>0</v>
      </c>
      <c r="AA93" s="1042">
        <v>0</v>
      </c>
      <c r="AB93" s="1043">
        <v>0</v>
      </c>
      <c r="AC93" s="1042">
        <v>0</v>
      </c>
      <c r="AD93" s="1043">
        <v>0</v>
      </c>
      <c r="AE93" s="1042">
        <v>0</v>
      </c>
      <c r="AF93" s="1043">
        <v>0</v>
      </c>
    </row>
    <row r="94" spans="1:32" hidden="1" x14ac:dyDescent="0.25">
      <c r="A94" s="1758" t="s">
        <v>111</v>
      </c>
      <c r="B94" s="1321">
        <v>0</v>
      </c>
      <c r="C94" s="1491"/>
      <c r="D94" s="1491"/>
      <c r="E94" s="1491"/>
      <c r="F94" s="1491"/>
      <c r="G94" s="1491"/>
      <c r="H94" s="1491"/>
      <c r="I94" s="1042">
        <v>0</v>
      </c>
      <c r="J94" s="1042">
        <v>0</v>
      </c>
      <c r="K94" s="1042">
        <v>0</v>
      </c>
      <c r="L94" s="1042">
        <v>0</v>
      </c>
      <c r="M94" s="1042">
        <v>0</v>
      </c>
      <c r="N94" s="1042">
        <v>0</v>
      </c>
      <c r="O94" s="1042">
        <v>0</v>
      </c>
      <c r="P94" s="1042">
        <v>0</v>
      </c>
      <c r="Q94" s="1042">
        <v>0</v>
      </c>
      <c r="R94" s="1042">
        <v>0</v>
      </c>
      <c r="S94" s="1042">
        <v>0</v>
      </c>
      <c r="T94" s="1042">
        <v>0</v>
      </c>
      <c r="U94" s="1042">
        <v>0</v>
      </c>
      <c r="V94" s="1043">
        <v>0</v>
      </c>
      <c r="W94" s="1048">
        <v>0</v>
      </c>
      <c r="X94" s="964">
        <v>0</v>
      </c>
      <c r="Y94" s="1042">
        <v>0</v>
      </c>
      <c r="Z94" s="1043">
        <v>0</v>
      </c>
      <c r="AA94" s="1042">
        <v>0</v>
      </c>
      <c r="AB94" s="1043">
        <v>0</v>
      </c>
      <c r="AC94" s="1042">
        <v>0</v>
      </c>
      <c r="AD94" s="1043">
        <v>0</v>
      </c>
      <c r="AE94" s="1042">
        <v>0</v>
      </c>
      <c r="AF94" s="1043">
        <v>0</v>
      </c>
    </row>
    <row r="95" spans="1:32" ht="15.75" hidden="1" thickBot="1" x14ac:dyDescent="0.3">
      <c r="A95" s="1757" t="s">
        <v>112</v>
      </c>
      <c r="B95" s="1322">
        <v>0</v>
      </c>
      <c r="C95" s="1492"/>
      <c r="D95" s="1492"/>
      <c r="E95" s="1492"/>
      <c r="F95" s="1492"/>
      <c r="G95" s="1492"/>
      <c r="H95" s="1492"/>
      <c r="I95" s="1045">
        <v>0</v>
      </c>
      <c r="J95" s="1045">
        <v>0</v>
      </c>
      <c r="K95" s="1045">
        <v>0</v>
      </c>
      <c r="L95" s="1045">
        <v>0</v>
      </c>
      <c r="M95" s="1045">
        <v>0</v>
      </c>
      <c r="N95" s="1045">
        <v>0</v>
      </c>
      <c r="O95" s="1045">
        <v>0</v>
      </c>
      <c r="P95" s="1045">
        <v>0</v>
      </c>
      <c r="Q95" s="1045">
        <v>0</v>
      </c>
      <c r="R95" s="1045">
        <v>0</v>
      </c>
      <c r="S95" s="1045">
        <v>0</v>
      </c>
      <c r="T95" s="1045">
        <v>0</v>
      </c>
      <c r="U95" s="1045">
        <v>0</v>
      </c>
      <c r="V95" s="1046">
        <v>0</v>
      </c>
      <c r="W95" s="1049">
        <v>0</v>
      </c>
      <c r="X95" s="965">
        <v>0</v>
      </c>
      <c r="Y95" s="1045">
        <v>0</v>
      </c>
      <c r="Z95" s="1046">
        <v>0</v>
      </c>
      <c r="AA95" s="1045">
        <v>0</v>
      </c>
      <c r="AB95" s="1046">
        <v>0</v>
      </c>
      <c r="AC95" s="1045">
        <v>0</v>
      </c>
      <c r="AD95" s="1046">
        <v>0</v>
      </c>
      <c r="AE95" s="1045">
        <v>0</v>
      </c>
      <c r="AF95" s="1046">
        <v>0</v>
      </c>
    </row>
    <row r="96" spans="1:32" ht="15.75" hidden="1" thickTop="1" x14ac:dyDescent="0.25">
      <c r="A96" s="958" t="s">
        <v>132</v>
      </c>
      <c r="B96" s="966">
        <v>0</v>
      </c>
      <c r="C96" s="1490"/>
      <c r="D96" s="1490"/>
      <c r="E96" s="1490"/>
      <c r="F96" s="1490"/>
      <c r="G96" s="1490"/>
      <c r="H96" s="1490"/>
      <c r="I96" s="70">
        <v>0</v>
      </c>
      <c r="J96" s="70">
        <v>0</v>
      </c>
      <c r="K96" s="70">
        <v>0</v>
      </c>
      <c r="L96" s="70">
        <v>0</v>
      </c>
      <c r="M96" s="70">
        <v>0</v>
      </c>
      <c r="N96" s="70">
        <v>0</v>
      </c>
      <c r="O96" s="70">
        <v>0</v>
      </c>
      <c r="P96" s="70">
        <v>0</v>
      </c>
      <c r="Q96" s="70">
        <v>0</v>
      </c>
      <c r="R96" s="70">
        <v>0</v>
      </c>
      <c r="S96" s="70">
        <v>0</v>
      </c>
      <c r="T96" s="70">
        <v>0</v>
      </c>
      <c r="U96" s="70">
        <v>0</v>
      </c>
      <c r="V96" s="954">
        <v>0</v>
      </c>
      <c r="W96" s="955">
        <v>0</v>
      </c>
      <c r="X96" s="967">
        <v>0</v>
      </c>
      <c r="Y96" s="70">
        <v>0</v>
      </c>
      <c r="Z96" s="954">
        <v>0</v>
      </c>
      <c r="AA96" s="70">
        <v>0</v>
      </c>
      <c r="AB96" s="954">
        <v>0</v>
      </c>
      <c r="AC96" s="70">
        <v>0</v>
      </c>
      <c r="AD96" s="954">
        <v>0</v>
      </c>
      <c r="AE96" s="70">
        <v>0</v>
      </c>
      <c r="AF96" s="954">
        <v>0</v>
      </c>
    </row>
    <row r="97" spans="1:36" ht="15.75" hidden="1" thickBot="1" x14ac:dyDescent="0.3">
      <c r="A97" s="1758" t="s">
        <v>133</v>
      </c>
      <c r="B97" s="956">
        <v>0</v>
      </c>
      <c r="C97" s="1493"/>
      <c r="D97" s="1493"/>
      <c r="E97" s="1493"/>
      <c r="F97" s="1493"/>
      <c r="G97" s="1493"/>
      <c r="H97" s="1493"/>
      <c r="I97" s="968">
        <v>0</v>
      </c>
      <c r="J97" s="968">
        <v>0</v>
      </c>
      <c r="K97" s="968">
        <v>0</v>
      </c>
      <c r="L97" s="968">
        <v>0</v>
      </c>
      <c r="M97" s="968">
        <v>0</v>
      </c>
      <c r="N97" s="968">
        <v>0</v>
      </c>
      <c r="O97" s="968">
        <v>0</v>
      </c>
      <c r="P97" s="968">
        <v>0</v>
      </c>
      <c r="Q97" s="968">
        <v>0</v>
      </c>
      <c r="R97" s="968">
        <v>0</v>
      </c>
      <c r="S97" s="968">
        <v>0</v>
      </c>
      <c r="T97" s="968">
        <v>0</v>
      </c>
      <c r="U97" s="968">
        <v>0</v>
      </c>
      <c r="V97" s="969">
        <v>0</v>
      </c>
      <c r="W97" s="956">
        <v>0</v>
      </c>
      <c r="X97" s="970"/>
      <c r="Y97" s="968">
        <v>0</v>
      </c>
      <c r="Z97" s="969">
        <v>0</v>
      </c>
      <c r="AA97" s="968">
        <v>0</v>
      </c>
      <c r="AB97" s="969">
        <v>0</v>
      </c>
      <c r="AC97" s="968">
        <v>0</v>
      </c>
      <c r="AD97" s="969">
        <v>0</v>
      </c>
      <c r="AE97" s="968">
        <v>0</v>
      </c>
      <c r="AF97" s="969">
        <v>0</v>
      </c>
    </row>
    <row r="98" spans="1:36" ht="15.75" hidden="1" x14ac:dyDescent="0.25">
      <c r="A98" s="2095" t="s">
        <v>142</v>
      </c>
      <c r="B98" s="2096"/>
      <c r="C98" s="2096"/>
      <c r="D98" s="2096"/>
      <c r="E98" s="2096"/>
      <c r="F98" s="2096"/>
      <c r="G98" s="2096"/>
      <c r="H98" s="2096"/>
      <c r="I98" s="2096"/>
      <c r="J98" s="2096"/>
      <c r="K98" s="2096"/>
      <c r="L98" s="2096"/>
      <c r="M98" s="2096"/>
      <c r="N98" s="2096"/>
      <c r="O98" s="2096"/>
      <c r="P98" s="2096"/>
      <c r="Q98" s="2096"/>
      <c r="R98" s="2096"/>
      <c r="S98" s="2096"/>
      <c r="T98" s="2096"/>
      <c r="U98" s="2096"/>
      <c r="V98" s="2096"/>
      <c r="W98" s="2096"/>
      <c r="X98" s="2096"/>
      <c r="Y98" s="2096"/>
      <c r="Z98" s="2096"/>
      <c r="AA98" s="2096"/>
      <c r="AB98" s="2096"/>
    </row>
    <row r="99" spans="1:36" ht="54.75" hidden="1" x14ac:dyDescent="0.25">
      <c r="A99" s="535"/>
      <c r="B99" s="959" t="s">
        <v>115</v>
      </c>
      <c r="C99" s="1494"/>
      <c r="D99" s="1494"/>
      <c r="E99" s="1494"/>
      <c r="F99" s="1494"/>
      <c r="G99" s="1494"/>
      <c r="H99" s="1494"/>
      <c r="I99" s="152" t="s">
        <v>116</v>
      </c>
      <c r="J99" s="152" t="s">
        <v>117</v>
      </c>
      <c r="K99" s="152" t="s">
        <v>118</v>
      </c>
      <c r="L99" s="152" t="s">
        <v>119</v>
      </c>
      <c r="M99" s="152" t="s">
        <v>120</v>
      </c>
      <c r="N99" s="152" t="s">
        <v>121</v>
      </c>
      <c r="O99" s="152" t="s">
        <v>122</v>
      </c>
      <c r="P99" s="152" t="s">
        <v>123</v>
      </c>
      <c r="Q99" s="152" t="s">
        <v>124</v>
      </c>
      <c r="R99" s="152" t="s">
        <v>125</v>
      </c>
      <c r="S99" s="152" t="s">
        <v>126</v>
      </c>
      <c r="T99" s="152" t="s">
        <v>127</v>
      </c>
      <c r="U99" s="152" t="s">
        <v>128</v>
      </c>
      <c r="V99" s="598" t="s">
        <v>129</v>
      </c>
      <c r="W99" s="601" t="s">
        <v>130</v>
      </c>
      <c r="X99" s="152" t="s">
        <v>131</v>
      </c>
      <c r="Y99" s="152" t="s">
        <v>128</v>
      </c>
      <c r="Z99" s="598" t="s">
        <v>129</v>
      </c>
      <c r="AA99" s="152" t="s">
        <v>128</v>
      </c>
      <c r="AB99" s="598" t="s">
        <v>129</v>
      </c>
      <c r="AC99" s="152" t="s">
        <v>128</v>
      </c>
      <c r="AD99" s="598" t="s">
        <v>129</v>
      </c>
      <c r="AE99" s="152" t="s">
        <v>128</v>
      </c>
      <c r="AF99" s="598" t="s">
        <v>129</v>
      </c>
    </row>
    <row r="100" spans="1:36" hidden="1" x14ac:dyDescent="0.25">
      <c r="A100" s="857" t="s">
        <v>109</v>
      </c>
      <c r="B100" s="1318">
        <v>0</v>
      </c>
      <c r="C100" s="857"/>
      <c r="D100" s="857"/>
      <c r="E100" s="857"/>
      <c r="F100" s="857"/>
      <c r="G100" s="857"/>
      <c r="H100" s="857"/>
      <c r="I100" s="342">
        <v>0</v>
      </c>
      <c r="J100" s="342">
        <v>0</v>
      </c>
      <c r="K100" s="342">
        <v>0</v>
      </c>
      <c r="L100" s="342">
        <v>0</v>
      </c>
      <c r="M100" s="342">
        <v>0</v>
      </c>
      <c r="N100" s="342">
        <v>0</v>
      </c>
      <c r="O100" s="342">
        <v>0</v>
      </c>
      <c r="P100" s="342">
        <v>0</v>
      </c>
      <c r="Q100" s="342">
        <v>0</v>
      </c>
      <c r="R100" s="342">
        <v>0</v>
      </c>
      <c r="S100" s="342">
        <v>0</v>
      </c>
      <c r="T100" s="342">
        <v>0</v>
      </c>
      <c r="U100" s="342">
        <v>0</v>
      </c>
      <c r="V100" s="599">
        <v>0</v>
      </c>
      <c r="W100" s="602">
        <v>0</v>
      </c>
      <c r="X100" s="18">
        <v>0</v>
      </c>
      <c r="Y100" s="342">
        <v>0</v>
      </c>
      <c r="Z100" s="599">
        <v>0</v>
      </c>
      <c r="AA100" s="342">
        <v>0</v>
      </c>
      <c r="AB100" s="599">
        <v>0</v>
      </c>
      <c r="AC100" s="342">
        <v>0</v>
      </c>
      <c r="AD100" s="599">
        <v>0</v>
      </c>
      <c r="AE100" s="342">
        <v>0</v>
      </c>
      <c r="AF100" s="599">
        <v>0</v>
      </c>
    </row>
    <row r="101" spans="1:36" hidden="1" x14ac:dyDescent="0.25">
      <c r="A101" s="858" t="s">
        <v>110</v>
      </c>
      <c r="B101" s="1321">
        <v>0</v>
      </c>
      <c r="C101" s="858"/>
      <c r="D101" s="858"/>
      <c r="E101" s="858"/>
      <c r="F101" s="858"/>
      <c r="G101" s="858"/>
      <c r="H101" s="858"/>
      <c r="I101" s="342">
        <v>0</v>
      </c>
      <c r="J101" s="342">
        <v>0</v>
      </c>
      <c r="K101" s="342">
        <v>0</v>
      </c>
      <c r="L101" s="342">
        <v>0</v>
      </c>
      <c r="M101" s="342">
        <v>0</v>
      </c>
      <c r="N101" s="342">
        <v>0</v>
      </c>
      <c r="O101" s="342">
        <v>0</v>
      </c>
      <c r="P101" s="342">
        <v>0</v>
      </c>
      <c r="Q101" s="342">
        <v>0</v>
      </c>
      <c r="R101" s="342">
        <v>0</v>
      </c>
      <c r="S101" s="342">
        <v>0</v>
      </c>
      <c r="T101" s="342">
        <v>0</v>
      </c>
      <c r="U101" s="342">
        <v>0</v>
      </c>
      <c r="V101" s="599">
        <v>0</v>
      </c>
      <c r="W101" s="602">
        <v>0</v>
      </c>
      <c r="X101" s="18">
        <v>0</v>
      </c>
      <c r="Y101" s="342">
        <v>0</v>
      </c>
      <c r="Z101" s="599">
        <v>0</v>
      </c>
      <c r="AA101" s="342">
        <v>0</v>
      </c>
      <c r="AB101" s="599">
        <v>0</v>
      </c>
      <c r="AC101" s="342">
        <v>0</v>
      </c>
      <c r="AD101" s="599">
        <v>0</v>
      </c>
      <c r="AE101" s="342">
        <v>0</v>
      </c>
      <c r="AF101" s="599">
        <v>0</v>
      </c>
    </row>
    <row r="102" spans="1:36" hidden="1" x14ac:dyDescent="0.25">
      <c r="A102" s="858" t="s">
        <v>111</v>
      </c>
      <c r="B102" s="1321">
        <v>0</v>
      </c>
      <c r="C102" s="858"/>
      <c r="D102" s="858"/>
      <c r="E102" s="858"/>
      <c r="F102" s="858"/>
      <c r="G102" s="858"/>
      <c r="H102" s="858"/>
      <c r="I102" s="342">
        <v>0</v>
      </c>
      <c r="J102" s="342">
        <v>0</v>
      </c>
      <c r="K102" s="342">
        <v>0</v>
      </c>
      <c r="L102" s="342">
        <v>0</v>
      </c>
      <c r="M102" s="342">
        <v>0</v>
      </c>
      <c r="N102" s="342">
        <v>0</v>
      </c>
      <c r="O102" s="342">
        <v>0</v>
      </c>
      <c r="P102" s="342">
        <v>0</v>
      </c>
      <c r="Q102" s="342">
        <v>0</v>
      </c>
      <c r="R102" s="342">
        <v>0</v>
      </c>
      <c r="S102" s="342">
        <v>0</v>
      </c>
      <c r="T102" s="342">
        <v>0</v>
      </c>
      <c r="U102" s="342">
        <v>0</v>
      </c>
      <c r="V102" s="599">
        <v>0</v>
      </c>
      <c r="W102" s="602">
        <v>0</v>
      </c>
      <c r="X102" s="18">
        <v>0</v>
      </c>
      <c r="Y102" s="342">
        <v>0</v>
      </c>
      <c r="Z102" s="599">
        <v>0</v>
      </c>
      <c r="AA102" s="342">
        <v>0</v>
      </c>
      <c r="AB102" s="599">
        <v>0</v>
      </c>
      <c r="AC102" s="342">
        <v>0</v>
      </c>
      <c r="AD102" s="599">
        <v>0</v>
      </c>
      <c r="AE102" s="342">
        <v>0</v>
      </c>
      <c r="AF102" s="599">
        <v>0</v>
      </c>
    </row>
    <row r="103" spans="1:36" ht="15.75" hidden="1" thickBot="1" x14ac:dyDescent="0.3">
      <c r="A103" s="859" t="s">
        <v>112</v>
      </c>
      <c r="B103" s="1322">
        <v>0</v>
      </c>
      <c r="C103" s="859"/>
      <c r="D103" s="859"/>
      <c r="E103" s="859"/>
      <c r="F103" s="859"/>
      <c r="G103" s="859"/>
      <c r="H103" s="859"/>
      <c r="I103" s="343">
        <v>0</v>
      </c>
      <c r="J103" s="343">
        <v>0</v>
      </c>
      <c r="K103" s="343">
        <v>0</v>
      </c>
      <c r="L103" s="343">
        <v>0</v>
      </c>
      <c r="M103" s="343">
        <v>0</v>
      </c>
      <c r="N103" s="343">
        <v>0</v>
      </c>
      <c r="O103" s="343">
        <v>0</v>
      </c>
      <c r="P103" s="343">
        <v>0</v>
      </c>
      <c r="Q103" s="343">
        <v>0</v>
      </c>
      <c r="R103" s="343">
        <v>0</v>
      </c>
      <c r="S103" s="343">
        <v>0</v>
      </c>
      <c r="T103" s="343">
        <v>0</v>
      </c>
      <c r="U103" s="343">
        <v>0</v>
      </c>
      <c r="V103" s="600">
        <v>0</v>
      </c>
      <c r="W103" s="603">
        <v>0</v>
      </c>
      <c r="X103" s="69">
        <v>0</v>
      </c>
      <c r="Y103" s="343">
        <v>0</v>
      </c>
      <c r="Z103" s="600">
        <v>0</v>
      </c>
      <c r="AA103" s="343">
        <v>0</v>
      </c>
      <c r="AB103" s="600">
        <v>0</v>
      </c>
      <c r="AC103" s="343">
        <v>0</v>
      </c>
      <c r="AD103" s="600">
        <v>0</v>
      </c>
      <c r="AE103" s="343">
        <v>0</v>
      </c>
      <c r="AF103" s="600">
        <v>0</v>
      </c>
    </row>
    <row r="104" spans="1:36" hidden="1" x14ac:dyDescent="0.25">
      <c r="A104" s="857" t="s">
        <v>132</v>
      </c>
      <c r="B104" s="966">
        <v>0</v>
      </c>
      <c r="C104" s="857"/>
      <c r="D104" s="857"/>
      <c r="E104" s="857"/>
      <c r="F104" s="857"/>
      <c r="G104" s="857"/>
      <c r="H104" s="857"/>
      <c r="I104" s="70">
        <v>0</v>
      </c>
      <c r="J104" s="70">
        <v>0</v>
      </c>
      <c r="K104" s="70">
        <v>0</v>
      </c>
      <c r="L104" s="70">
        <v>0</v>
      </c>
      <c r="M104" s="70">
        <v>0</v>
      </c>
      <c r="N104" s="70">
        <v>0</v>
      </c>
      <c r="O104" s="70">
        <v>0</v>
      </c>
      <c r="P104" s="70">
        <v>0</v>
      </c>
      <c r="Q104" s="70">
        <v>0</v>
      </c>
      <c r="R104" s="70">
        <v>0</v>
      </c>
      <c r="S104" s="70">
        <v>0</v>
      </c>
      <c r="T104" s="70">
        <v>0</v>
      </c>
      <c r="U104" s="70">
        <v>0</v>
      </c>
      <c r="V104" s="70">
        <v>0</v>
      </c>
      <c r="W104" s="70">
        <v>0</v>
      </c>
      <c r="X104" s="71">
        <v>0</v>
      </c>
      <c r="Y104" s="70">
        <v>0</v>
      </c>
      <c r="Z104" s="70">
        <v>0</v>
      </c>
      <c r="AA104" s="70">
        <v>0</v>
      </c>
      <c r="AB104" s="70">
        <v>0</v>
      </c>
      <c r="AC104" s="70">
        <v>0</v>
      </c>
      <c r="AD104" s="70">
        <v>0</v>
      </c>
      <c r="AE104" s="70">
        <v>0</v>
      </c>
      <c r="AF104" s="70">
        <v>0</v>
      </c>
    </row>
    <row r="105" spans="1:36" ht="15.75" hidden="1" thickBot="1" x14ac:dyDescent="0.3">
      <c r="A105" s="858" t="s">
        <v>133</v>
      </c>
      <c r="B105" s="956">
        <v>0</v>
      </c>
      <c r="C105" s="858"/>
      <c r="D105" s="858"/>
      <c r="E105" s="858"/>
      <c r="F105" s="858"/>
      <c r="G105" s="858"/>
      <c r="H105" s="858"/>
      <c r="I105" s="18">
        <v>0</v>
      </c>
      <c r="J105" s="18">
        <v>0</v>
      </c>
      <c r="K105" s="18">
        <v>0</v>
      </c>
      <c r="L105" s="18">
        <v>0</v>
      </c>
      <c r="M105" s="18">
        <v>0</v>
      </c>
      <c r="N105" s="18">
        <v>0</v>
      </c>
      <c r="O105" s="18">
        <v>0</v>
      </c>
      <c r="P105" s="18">
        <v>0</v>
      </c>
      <c r="Q105" s="18">
        <v>0</v>
      </c>
      <c r="R105" s="18">
        <v>0</v>
      </c>
      <c r="S105" s="18">
        <v>0</v>
      </c>
      <c r="T105" s="18">
        <v>0</v>
      </c>
      <c r="U105" s="18">
        <v>0</v>
      </c>
      <c r="V105" s="18">
        <v>0</v>
      </c>
      <c r="W105" s="18">
        <v>0</v>
      </c>
      <c r="X105" s="195"/>
      <c r="Y105" s="18">
        <v>0</v>
      </c>
      <c r="Z105" s="18">
        <v>0</v>
      </c>
      <c r="AA105" s="18">
        <v>0</v>
      </c>
      <c r="AB105" s="18">
        <v>0</v>
      </c>
      <c r="AC105" s="18">
        <v>0</v>
      </c>
      <c r="AD105" s="18">
        <v>0</v>
      </c>
      <c r="AE105" s="18">
        <v>0</v>
      </c>
      <c r="AF105" s="18">
        <v>0</v>
      </c>
    </row>
    <row r="106" spans="1:36" ht="45.75" customHeight="1" x14ac:dyDescent="0.25">
      <c r="A106" s="2073" t="s">
        <v>1031</v>
      </c>
      <c r="B106" s="2073"/>
      <c r="C106" s="2073"/>
      <c r="D106" s="2073"/>
      <c r="E106" s="2073"/>
      <c r="F106" s="2073"/>
      <c r="G106" s="2073"/>
      <c r="H106" s="2073"/>
      <c r="I106" s="2073"/>
      <c r="J106" s="2073"/>
      <c r="K106" s="2073"/>
      <c r="L106" s="2073"/>
      <c r="M106" s="2073"/>
      <c r="N106" s="2073"/>
      <c r="O106" s="2073"/>
      <c r="P106" s="2073"/>
      <c r="Q106" s="2073"/>
      <c r="R106" s="2073"/>
      <c r="S106" s="2073"/>
      <c r="T106" s="2073"/>
      <c r="U106" s="2073"/>
      <c r="V106" s="2073"/>
      <c r="W106" s="2073"/>
      <c r="X106" s="2073"/>
      <c r="Y106" s="2073"/>
      <c r="Z106" s="2073"/>
      <c r="AA106" s="2073"/>
      <c r="AB106" s="2073"/>
      <c r="AC106" s="2073"/>
      <c r="AD106" s="2073"/>
      <c r="AE106" s="2073"/>
      <c r="AF106" s="2073"/>
      <c r="AG106" s="2073"/>
      <c r="AH106" s="2073"/>
      <c r="AI106" s="1883"/>
      <c r="AJ106" s="1883"/>
    </row>
    <row r="108" spans="1:36" x14ac:dyDescent="0.25">
      <c r="W108" s="303"/>
    </row>
  </sheetData>
  <sheetProtection algorithmName="SHA-512" hashValue="FrOi6jsCJRKAQYPBj5ldmystsH3kAcVI90QMJS4MQcA+m6xkHnwLnOzXxqdQRk/lKdlH9B0a1568QysFIc0YBg==" saltValue="pulkRKt76mOQEm2PYKOpjw==" spinCount="100000" sheet="1" objects="1" scenarios="1"/>
  <mergeCells count="52">
    <mergeCell ref="A29:AF29"/>
    <mergeCell ref="A30:AF30"/>
    <mergeCell ref="A20:AH20"/>
    <mergeCell ref="Y3:Z3"/>
    <mergeCell ref="AC3:AD3"/>
    <mergeCell ref="A8:B8"/>
    <mergeCell ref="A12:B12"/>
    <mergeCell ref="A5:B5"/>
    <mergeCell ref="A74:AB74"/>
    <mergeCell ref="A56:AB56"/>
    <mergeCell ref="A47:AF47"/>
    <mergeCell ref="A48:AF48"/>
    <mergeCell ref="A38:AF38"/>
    <mergeCell ref="A39:AF39"/>
    <mergeCell ref="A106:AH106"/>
    <mergeCell ref="A82:AB82"/>
    <mergeCell ref="A21:AH21"/>
    <mergeCell ref="A14:B14"/>
    <mergeCell ref="A1:AH1"/>
    <mergeCell ref="AG3:AH3"/>
    <mergeCell ref="K3:L3"/>
    <mergeCell ref="E3:F3"/>
    <mergeCell ref="U3:V3"/>
    <mergeCell ref="M3:N3"/>
    <mergeCell ref="Q3:R3"/>
    <mergeCell ref="AE3:AF3"/>
    <mergeCell ref="C3:D3"/>
    <mergeCell ref="O3:P3"/>
    <mergeCell ref="A6:B6"/>
    <mergeCell ref="A98:AB98"/>
    <mergeCell ref="A90:AB90"/>
    <mergeCell ref="G3:H3"/>
    <mergeCell ref="A73:AB73"/>
    <mergeCell ref="A10:B10"/>
    <mergeCell ref="A18:B18"/>
    <mergeCell ref="A17:B17"/>
    <mergeCell ref="W3:X3"/>
    <mergeCell ref="A15:B15"/>
    <mergeCell ref="A16:B16"/>
    <mergeCell ref="A64:AB64"/>
    <mergeCell ref="A65:AB65"/>
    <mergeCell ref="S3:T3"/>
    <mergeCell ref="A9:B9"/>
    <mergeCell ref="A4:B4"/>
    <mergeCell ref="I3:J3"/>
    <mergeCell ref="A3:B3"/>
    <mergeCell ref="A2:AJ2"/>
    <mergeCell ref="A7:AJ7"/>
    <mergeCell ref="A13:AJ13"/>
    <mergeCell ref="A11:B11"/>
    <mergeCell ref="AI3:AJ3"/>
    <mergeCell ref="AA3:AB3"/>
  </mergeCells>
  <pageMargins left="0.2" right="0.2" top="0.75" bottom="0.25" header="0.3" footer="0.3"/>
  <pageSetup scale="99" fitToHeight="2" orientation="landscape" r:id="rId1"/>
  <headerFooter>
    <oddHeader>&amp;L&amp;9
Semi-Annual Child Welfare Report&amp;C&amp;"-,Bold"&amp;14ARIZONA DEPARTMENT of CHILD SAFETY&amp;R&amp;9
July 1, 2021 through December 31, 2021</oddHeader>
    <oddFooter>&amp;CPage 7</oddFooter>
  </headerFooter>
  <ignoredErrors>
    <ignoredError sqref="P12:Q12 D18:Q18 Q6 G12:O12 E12 T12:AC12 T18:AD18 AE18:AH18 AE12 AD12 AF12:AI12" formula="1"/>
    <ignoredError sqref="AF58:AF62 Q63:AE63 B63:J63"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X225"/>
  <sheetViews>
    <sheetView showGridLines="0" zoomScaleNormal="100" workbookViewId="0">
      <selection sqref="A1:R1"/>
    </sheetView>
  </sheetViews>
  <sheetFormatPr defaultColWidth="15.85546875" defaultRowHeight="15" x14ac:dyDescent="0.25"/>
  <cols>
    <col min="1" max="1" width="13" style="12" customWidth="1"/>
    <col min="2" max="16" width="7.42578125" style="12" customWidth="1"/>
    <col min="17" max="17" width="7.42578125" style="13" customWidth="1"/>
    <col min="18" max="18" width="8.85546875" style="12" customWidth="1"/>
    <col min="19" max="16384" width="15.85546875" style="12"/>
  </cols>
  <sheetData>
    <row r="1" spans="1:18" ht="22.5" customHeight="1" thickBot="1" x14ac:dyDescent="0.3">
      <c r="A1" s="2136" t="s">
        <v>143</v>
      </c>
      <c r="B1" s="2137"/>
      <c r="C1" s="2137"/>
      <c r="D1" s="2137"/>
      <c r="E1" s="2137"/>
      <c r="F1" s="2137"/>
      <c r="G1" s="2137"/>
      <c r="H1" s="2137"/>
      <c r="I1" s="2137"/>
      <c r="J1" s="2137"/>
      <c r="K1" s="2137"/>
      <c r="L1" s="2137"/>
      <c r="M1" s="2137"/>
      <c r="N1" s="2137"/>
      <c r="O1" s="2137"/>
      <c r="P1" s="2137"/>
      <c r="Q1" s="2137"/>
      <c r="R1" s="2138"/>
    </row>
    <row r="2" spans="1:18" ht="14.25" hidden="1" customHeight="1" thickBot="1" x14ac:dyDescent="0.3">
      <c r="A2" s="2130" t="s">
        <v>144</v>
      </c>
      <c r="B2" s="2131"/>
      <c r="C2" s="2131"/>
      <c r="D2" s="2131"/>
      <c r="E2" s="2131"/>
      <c r="F2" s="2131"/>
      <c r="G2" s="2131"/>
      <c r="H2" s="2131"/>
      <c r="I2" s="2131"/>
      <c r="J2" s="2131"/>
      <c r="K2" s="2131"/>
      <c r="L2" s="2131"/>
      <c r="M2" s="2131"/>
      <c r="N2" s="2131"/>
      <c r="O2" s="2131"/>
      <c r="P2" s="2131"/>
      <c r="Q2" s="2131"/>
      <c r="R2" s="2132"/>
    </row>
    <row r="3" spans="1:18" ht="60.75" hidden="1" thickBot="1" x14ac:dyDescent="0.3">
      <c r="A3" s="73"/>
      <c r="B3" s="695" t="s">
        <v>145</v>
      </c>
      <c r="C3" s="696" t="s">
        <v>146</v>
      </c>
      <c r="D3" s="696" t="s">
        <v>147</v>
      </c>
      <c r="E3" s="696" t="s">
        <v>148</v>
      </c>
      <c r="F3" s="696" t="s">
        <v>149</v>
      </c>
      <c r="G3" s="696" t="s">
        <v>150</v>
      </c>
      <c r="H3" s="696" t="s">
        <v>151</v>
      </c>
      <c r="I3" s="696" t="s">
        <v>152</v>
      </c>
      <c r="J3" s="696" t="s">
        <v>153</v>
      </c>
      <c r="K3" s="696" t="s">
        <v>154</v>
      </c>
      <c r="L3" s="696" t="s">
        <v>155</v>
      </c>
      <c r="M3" s="696" t="s">
        <v>156</v>
      </c>
      <c r="N3" s="696" t="s">
        <v>157</v>
      </c>
      <c r="O3" s="696" t="s">
        <v>158</v>
      </c>
      <c r="P3" s="696" t="s">
        <v>159</v>
      </c>
      <c r="Q3" s="696" t="s">
        <v>160</v>
      </c>
      <c r="R3" s="697" t="s">
        <v>161</v>
      </c>
    </row>
    <row r="4" spans="1:18" ht="15.75" hidden="1" thickBot="1" x14ac:dyDescent="0.3">
      <c r="A4" s="2127" t="s">
        <v>162</v>
      </c>
      <c r="B4" s="2128"/>
      <c r="C4" s="2128"/>
      <c r="D4" s="2128"/>
      <c r="E4" s="2128"/>
      <c r="F4" s="2128"/>
      <c r="G4" s="2128"/>
      <c r="H4" s="2128"/>
      <c r="I4" s="2128"/>
      <c r="J4" s="2128"/>
      <c r="K4" s="2128"/>
      <c r="L4" s="2128"/>
      <c r="M4" s="2128"/>
      <c r="N4" s="2128"/>
      <c r="O4" s="2128"/>
      <c r="P4" s="2128"/>
      <c r="Q4" s="2128"/>
      <c r="R4" s="2129"/>
    </row>
    <row r="5" spans="1:18" hidden="1" x14ac:dyDescent="0.25">
      <c r="A5" s="87" t="s">
        <v>109</v>
      </c>
      <c r="B5" s="1739"/>
      <c r="C5" s="1740"/>
      <c r="D5" s="1740"/>
      <c r="E5" s="1740"/>
      <c r="F5" s="1740"/>
      <c r="G5" s="1740"/>
      <c r="H5" s="1740"/>
      <c r="I5" s="1740"/>
      <c r="J5" s="1740"/>
      <c r="K5" s="1740"/>
      <c r="L5" s="1740"/>
      <c r="M5" s="1740"/>
      <c r="N5" s="1740"/>
      <c r="O5" s="1740"/>
      <c r="P5" s="1741"/>
      <c r="Q5" s="133">
        <f t="shared" ref="Q5:Q10" si="0">SUM(B5:P5)</f>
        <v>0</v>
      </c>
      <c r="R5" s="307" t="e">
        <f>SUM(Q5/Q9)</f>
        <v>#DIV/0!</v>
      </c>
    </row>
    <row r="6" spans="1:18" hidden="1" x14ac:dyDescent="0.25">
      <c r="A6" s="88" t="s">
        <v>110</v>
      </c>
      <c r="B6" s="1742"/>
      <c r="C6" s="1743"/>
      <c r="D6" s="1743"/>
      <c r="E6" s="1743"/>
      <c r="F6" s="1743"/>
      <c r="G6" s="1743"/>
      <c r="H6" s="1743"/>
      <c r="I6" s="1743"/>
      <c r="J6" s="1743"/>
      <c r="K6" s="1743"/>
      <c r="L6" s="1743"/>
      <c r="M6" s="1743"/>
      <c r="N6" s="1743"/>
      <c r="O6" s="1743"/>
      <c r="P6" s="1744"/>
      <c r="Q6" s="134">
        <f t="shared" si="0"/>
        <v>0</v>
      </c>
      <c r="R6" s="308" t="e">
        <f>SUM(Q6/Q9)</f>
        <v>#DIV/0!</v>
      </c>
    </row>
    <row r="7" spans="1:18" hidden="1" x14ac:dyDescent="0.25">
      <c r="A7" s="88" t="s">
        <v>111</v>
      </c>
      <c r="B7" s="1742"/>
      <c r="C7" s="1743"/>
      <c r="D7" s="1743"/>
      <c r="E7" s="1743"/>
      <c r="F7" s="1743"/>
      <c r="G7" s="1743"/>
      <c r="H7" s="1743"/>
      <c r="I7" s="1743"/>
      <c r="J7" s="1743"/>
      <c r="K7" s="1743"/>
      <c r="L7" s="1743"/>
      <c r="M7" s="1743"/>
      <c r="N7" s="1743"/>
      <c r="O7" s="1743"/>
      <c r="P7" s="1744"/>
      <c r="Q7" s="134">
        <f t="shared" si="0"/>
        <v>0</v>
      </c>
      <c r="R7" s="308" t="e">
        <f>SUM(Q7/Q9)</f>
        <v>#DIV/0!</v>
      </c>
    </row>
    <row r="8" spans="1:18" ht="15.75" hidden="1" thickBot="1" x14ac:dyDescent="0.3">
      <c r="A8" s="89" t="s">
        <v>112</v>
      </c>
      <c r="B8" s="1745"/>
      <c r="C8" s="1746"/>
      <c r="D8" s="1746"/>
      <c r="E8" s="1746"/>
      <c r="F8" s="1746"/>
      <c r="G8" s="1746"/>
      <c r="H8" s="1746"/>
      <c r="I8" s="1746"/>
      <c r="J8" s="1746"/>
      <c r="K8" s="1746"/>
      <c r="L8" s="1746"/>
      <c r="M8" s="1746"/>
      <c r="N8" s="1746"/>
      <c r="O8" s="1746"/>
      <c r="P8" s="1747"/>
      <c r="Q8" s="135">
        <f t="shared" si="0"/>
        <v>0</v>
      </c>
      <c r="R8" s="309" t="e">
        <f>SUM(Q8/Q9)</f>
        <v>#DIV/0!</v>
      </c>
    </row>
    <row r="9" spans="1:18" ht="16.5" hidden="1" thickTop="1" thickBot="1" x14ac:dyDescent="0.3">
      <c r="A9" s="90" t="s">
        <v>132</v>
      </c>
      <c r="B9" s="120">
        <f t="shared" ref="B9:P9" si="1">SUM(B5:B8)</f>
        <v>0</v>
      </c>
      <c r="C9" s="121">
        <f t="shared" si="1"/>
        <v>0</v>
      </c>
      <c r="D9" s="121">
        <f t="shared" si="1"/>
        <v>0</v>
      </c>
      <c r="E9" s="121">
        <f t="shared" si="1"/>
        <v>0</v>
      </c>
      <c r="F9" s="121">
        <f t="shared" si="1"/>
        <v>0</v>
      </c>
      <c r="G9" s="121">
        <f t="shared" si="1"/>
        <v>0</v>
      </c>
      <c r="H9" s="121">
        <f t="shared" si="1"/>
        <v>0</v>
      </c>
      <c r="I9" s="121">
        <f t="shared" si="1"/>
        <v>0</v>
      </c>
      <c r="J9" s="121">
        <f t="shared" si="1"/>
        <v>0</v>
      </c>
      <c r="K9" s="121">
        <f t="shared" si="1"/>
        <v>0</v>
      </c>
      <c r="L9" s="121">
        <f t="shared" si="1"/>
        <v>0</v>
      </c>
      <c r="M9" s="121">
        <f t="shared" si="1"/>
        <v>0</v>
      </c>
      <c r="N9" s="121">
        <f t="shared" si="1"/>
        <v>0</v>
      </c>
      <c r="O9" s="121">
        <f t="shared" si="1"/>
        <v>0</v>
      </c>
      <c r="P9" s="136">
        <f t="shared" si="1"/>
        <v>0</v>
      </c>
      <c r="Q9" s="231">
        <f t="shared" si="0"/>
        <v>0</v>
      </c>
      <c r="R9" s="323" t="e">
        <f>SUM(R5:R8)</f>
        <v>#DIV/0!</v>
      </c>
    </row>
    <row r="10" spans="1:18" ht="15.75" hidden="1" thickBot="1" x14ac:dyDescent="0.3">
      <c r="A10" s="91" t="s">
        <v>131</v>
      </c>
      <c r="B10" s="305" t="e">
        <f>SUM(B9/Q9)</f>
        <v>#DIV/0!</v>
      </c>
      <c r="C10" s="305" t="e">
        <f>SUM(C9/Q9)</f>
        <v>#DIV/0!</v>
      </c>
      <c r="D10" s="305" t="e">
        <f>SUM(D9/Q9)</f>
        <v>#DIV/0!</v>
      </c>
      <c r="E10" s="305" t="e">
        <f>SUM(E9/Q9)</f>
        <v>#DIV/0!</v>
      </c>
      <c r="F10" s="305" t="e">
        <f>SUM(F9/Q9)</f>
        <v>#DIV/0!</v>
      </c>
      <c r="G10" s="305" t="e">
        <f>SUM(G9/Q9)</f>
        <v>#DIV/0!</v>
      </c>
      <c r="H10" s="305" t="e">
        <f>SUM(H9/Q9)</f>
        <v>#DIV/0!</v>
      </c>
      <c r="I10" s="305" t="e">
        <f>SUM(I9/Q9)</f>
        <v>#DIV/0!</v>
      </c>
      <c r="J10" s="305" t="e">
        <f>SUM(J9/Q9)</f>
        <v>#DIV/0!</v>
      </c>
      <c r="K10" s="305" t="e">
        <f>SUM(K9/Q9)</f>
        <v>#DIV/0!</v>
      </c>
      <c r="L10" s="305" t="e">
        <f>SUM(L9/Q9)</f>
        <v>#DIV/0!</v>
      </c>
      <c r="M10" s="305" t="e">
        <f>SUM(M9/Q9)</f>
        <v>#DIV/0!</v>
      </c>
      <c r="N10" s="305" t="e">
        <f>SUM(N9/Q9)</f>
        <v>#DIV/0!</v>
      </c>
      <c r="O10" s="305" t="e">
        <f>SUM(O9/Q9)</f>
        <v>#DIV/0!</v>
      </c>
      <c r="P10" s="305" t="e">
        <f>SUM(P9/Q9)</f>
        <v>#DIV/0!</v>
      </c>
      <c r="Q10" s="402" t="e">
        <f t="shared" si="0"/>
        <v>#DIV/0!</v>
      </c>
      <c r="R10" s="395"/>
    </row>
    <row r="11" spans="1:18" ht="15.75" hidden="1" customHeight="1" thickBot="1" x14ac:dyDescent="0.3">
      <c r="A11" s="2127" t="s">
        <v>163</v>
      </c>
      <c r="B11" s="2128"/>
      <c r="C11" s="2128"/>
      <c r="D11" s="2128"/>
      <c r="E11" s="2128"/>
      <c r="F11" s="2128"/>
      <c r="G11" s="2128"/>
      <c r="H11" s="2128"/>
      <c r="I11" s="2128"/>
      <c r="J11" s="2128"/>
      <c r="K11" s="2128"/>
      <c r="L11" s="2128"/>
      <c r="M11" s="2128"/>
      <c r="N11" s="2128"/>
      <c r="O11" s="2128"/>
      <c r="P11" s="2128"/>
      <c r="Q11" s="2128"/>
      <c r="R11" s="2129"/>
    </row>
    <row r="12" spans="1:18" hidden="1" x14ac:dyDescent="0.25">
      <c r="A12" s="87" t="s">
        <v>164</v>
      </c>
      <c r="B12" s="1495"/>
      <c r="C12" s="1732"/>
      <c r="D12" s="1732"/>
      <c r="E12" s="1732"/>
      <c r="F12" s="1732"/>
      <c r="G12" s="1732"/>
      <c r="H12" s="1732"/>
      <c r="I12" s="1732"/>
      <c r="J12" s="1732"/>
      <c r="K12" s="1732"/>
      <c r="L12" s="1732"/>
      <c r="M12" s="1732"/>
      <c r="N12" s="1732"/>
      <c r="O12" s="1732"/>
      <c r="P12" s="1733"/>
      <c r="Q12" s="133">
        <f t="shared" ref="Q12:Q17" si="2">SUM(B12:P12)</f>
        <v>0</v>
      </c>
      <c r="R12" s="308" t="e">
        <f>SUM(Q12/Q16)</f>
        <v>#DIV/0!</v>
      </c>
    </row>
    <row r="13" spans="1:18" hidden="1" x14ac:dyDescent="0.25">
      <c r="A13" s="88" t="s">
        <v>165</v>
      </c>
      <c r="B13" s="1496"/>
      <c r="C13" s="1734"/>
      <c r="D13" s="1734"/>
      <c r="E13" s="1734"/>
      <c r="F13" s="1734"/>
      <c r="G13" s="1734"/>
      <c r="H13" s="1734"/>
      <c r="I13" s="1734"/>
      <c r="J13" s="1734"/>
      <c r="K13" s="1734"/>
      <c r="L13" s="1734"/>
      <c r="M13" s="1734"/>
      <c r="N13" s="1734"/>
      <c r="O13" s="1734"/>
      <c r="P13" s="1735"/>
      <c r="Q13" s="134">
        <f t="shared" si="2"/>
        <v>0</v>
      </c>
      <c r="R13" s="308" t="e">
        <f>SUM(Q13/Q16)</f>
        <v>#DIV/0!</v>
      </c>
    </row>
    <row r="14" spans="1:18" hidden="1" x14ac:dyDescent="0.25">
      <c r="A14" s="88" t="s">
        <v>166</v>
      </c>
      <c r="B14" s="1496"/>
      <c r="C14" s="1734"/>
      <c r="D14" s="1734"/>
      <c r="E14" s="1734"/>
      <c r="F14" s="1734"/>
      <c r="G14" s="1734"/>
      <c r="H14" s="1734"/>
      <c r="I14" s="1734"/>
      <c r="J14" s="1734"/>
      <c r="K14" s="1734"/>
      <c r="L14" s="1734"/>
      <c r="M14" s="1734"/>
      <c r="N14" s="1734"/>
      <c r="O14" s="1734"/>
      <c r="P14" s="1735"/>
      <c r="Q14" s="134">
        <f t="shared" si="2"/>
        <v>0</v>
      </c>
      <c r="R14" s="308" t="e">
        <f>SUM(Q14/Q16)</f>
        <v>#DIV/0!</v>
      </c>
    </row>
    <row r="15" spans="1:18" ht="15.75" hidden="1" thickBot="1" x14ac:dyDescent="0.3">
      <c r="A15" s="89" t="s">
        <v>167</v>
      </c>
      <c r="B15" s="1736"/>
      <c r="C15" s="1737"/>
      <c r="D15" s="1737"/>
      <c r="E15" s="1737"/>
      <c r="F15" s="1737"/>
      <c r="G15" s="1737"/>
      <c r="H15" s="1737"/>
      <c r="I15" s="1737"/>
      <c r="J15" s="1737"/>
      <c r="K15" s="1737"/>
      <c r="L15" s="1737"/>
      <c r="M15" s="1737"/>
      <c r="N15" s="1737"/>
      <c r="O15" s="1737"/>
      <c r="P15" s="1738"/>
      <c r="Q15" s="135">
        <f t="shared" si="2"/>
        <v>0</v>
      </c>
      <c r="R15" s="308" t="e">
        <f>SUM(Q15/Q16)</f>
        <v>#DIV/0!</v>
      </c>
    </row>
    <row r="16" spans="1:18" ht="16.5" hidden="1" thickTop="1" thickBot="1" x14ac:dyDescent="0.3">
      <c r="A16" s="90" t="s">
        <v>132</v>
      </c>
      <c r="B16" s="120">
        <f>SUM(B12:B15)</f>
        <v>0</v>
      </c>
      <c r="C16" s="121">
        <f t="shared" ref="C16:P16" si="3">SUM(C12:C15)</f>
        <v>0</v>
      </c>
      <c r="D16" s="121">
        <f t="shared" si="3"/>
        <v>0</v>
      </c>
      <c r="E16" s="121">
        <f t="shared" si="3"/>
        <v>0</v>
      </c>
      <c r="F16" s="121">
        <f t="shared" si="3"/>
        <v>0</v>
      </c>
      <c r="G16" s="121">
        <f t="shared" si="3"/>
        <v>0</v>
      </c>
      <c r="H16" s="121">
        <f t="shared" si="3"/>
        <v>0</v>
      </c>
      <c r="I16" s="121">
        <f t="shared" si="3"/>
        <v>0</v>
      </c>
      <c r="J16" s="121">
        <f t="shared" si="3"/>
        <v>0</v>
      </c>
      <c r="K16" s="121">
        <f t="shared" si="3"/>
        <v>0</v>
      </c>
      <c r="L16" s="121">
        <f t="shared" si="3"/>
        <v>0</v>
      </c>
      <c r="M16" s="121">
        <f t="shared" si="3"/>
        <v>0</v>
      </c>
      <c r="N16" s="121">
        <f t="shared" si="3"/>
        <v>0</v>
      </c>
      <c r="O16" s="121">
        <f t="shared" si="3"/>
        <v>0</v>
      </c>
      <c r="P16" s="136">
        <f t="shared" si="3"/>
        <v>0</v>
      </c>
      <c r="Q16" s="231">
        <f t="shared" si="2"/>
        <v>0</v>
      </c>
      <c r="R16" s="323" t="e">
        <f>SUM(R12:R15)</f>
        <v>#DIV/0!</v>
      </c>
    </row>
    <row r="17" spans="1:18" ht="15.75" hidden="1" thickBot="1" x14ac:dyDescent="0.3">
      <c r="A17" s="91" t="s">
        <v>131</v>
      </c>
      <c r="B17" s="305" t="e">
        <f>SUM(B16/Q16)</f>
        <v>#DIV/0!</v>
      </c>
      <c r="C17" s="305" t="e">
        <f>SUM(C16/Q16)</f>
        <v>#DIV/0!</v>
      </c>
      <c r="D17" s="305" t="e">
        <f>SUM(D16/Q16)</f>
        <v>#DIV/0!</v>
      </c>
      <c r="E17" s="305" t="e">
        <f>SUM(E16/Q16)</f>
        <v>#DIV/0!</v>
      </c>
      <c r="F17" s="305" t="e">
        <f>SUM(F16/Q16)</f>
        <v>#DIV/0!</v>
      </c>
      <c r="G17" s="305" t="e">
        <f>SUM(G16/Q16)</f>
        <v>#DIV/0!</v>
      </c>
      <c r="H17" s="305" t="e">
        <f>SUM(H16/Q16)</f>
        <v>#DIV/0!</v>
      </c>
      <c r="I17" s="305" t="e">
        <f>SUM(I16/Q16)</f>
        <v>#DIV/0!</v>
      </c>
      <c r="J17" s="305" t="e">
        <f>SUM(J16/Q16)</f>
        <v>#DIV/0!</v>
      </c>
      <c r="K17" s="305" t="e">
        <f>SUM(K16/Q16)</f>
        <v>#DIV/0!</v>
      </c>
      <c r="L17" s="305" t="e">
        <f>SUM(L16/Q16)</f>
        <v>#DIV/0!</v>
      </c>
      <c r="M17" s="305" t="e">
        <f>SUM(M16/Q16)</f>
        <v>#DIV/0!</v>
      </c>
      <c r="N17" s="305" t="e">
        <f>SUM(N16/Q16)</f>
        <v>#DIV/0!</v>
      </c>
      <c r="O17" s="305" t="e">
        <f>SUM(O16/Q16)</f>
        <v>#DIV/0!</v>
      </c>
      <c r="P17" s="305" t="e">
        <f>SUM(P16/Q16)</f>
        <v>#DIV/0!</v>
      </c>
      <c r="Q17" s="305" t="e">
        <f t="shared" si="2"/>
        <v>#DIV/0!</v>
      </c>
      <c r="R17" s="395"/>
    </row>
    <row r="18" spans="1:18" ht="14.25" customHeight="1" thickBot="1" x14ac:dyDescent="0.3">
      <c r="A18" s="2130" t="s">
        <v>1045</v>
      </c>
      <c r="B18" s="2131"/>
      <c r="C18" s="2131"/>
      <c r="D18" s="2131"/>
      <c r="E18" s="2131"/>
      <c r="F18" s="2131"/>
      <c r="G18" s="2131"/>
      <c r="H18" s="2131"/>
      <c r="I18" s="2131"/>
      <c r="J18" s="2131"/>
      <c r="K18" s="2131"/>
      <c r="L18" s="2131"/>
      <c r="M18" s="2131"/>
      <c r="N18" s="2131"/>
      <c r="O18" s="2131"/>
      <c r="P18" s="2131"/>
      <c r="Q18" s="2131"/>
      <c r="R18" s="2132"/>
    </row>
    <row r="19" spans="1:18" ht="59.25" thickBot="1" x14ac:dyDescent="0.3">
      <c r="A19" s="73"/>
      <c r="B19" s="695" t="s">
        <v>145</v>
      </c>
      <c r="C19" s="696" t="s">
        <v>146</v>
      </c>
      <c r="D19" s="696" t="s">
        <v>147</v>
      </c>
      <c r="E19" s="696" t="s">
        <v>148</v>
      </c>
      <c r="F19" s="696" t="s">
        <v>149</v>
      </c>
      <c r="G19" s="696" t="s">
        <v>150</v>
      </c>
      <c r="H19" s="696" t="s">
        <v>151</v>
      </c>
      <c r="I19" s="696" t="s">
        <v>152</v>
      </c>
      <c r="J19" s="696" t="s">
        <v>153</v>
      </c>
      <c r="K19" s="696" t="s">
        <v>154</v>
      </c>
      <c r="L19" s="696" t="s">
        <v>155</v>
      </c>
      <c r="M19" s="696" t="s">
        <v>156</v>
      </c>
      <c r="N19" s="696" t="s">
        <v>157</v>
      </c>
      <c r="O19" s="696" t="s">
        <v>158</v>
      </c>
      <c r="P19" s="696" t="s">
        <v>159</v>
      </c>
      <c r="Q19" s="696" t="s">
        <v>160</v>
      </c>
      <c r="R19" s="697" t="s">
        <v>161</v>
      </c>
    </row>
    <row r="20" spans="1:18" ht="15.75" thickBot="1" x14ac:dyDescent="0.3">
      <c r="A20" s="2127" t="s">
        <v>162</v>
      </c>
      <c r="B20" s="2128"/>
      <c r="C20" s="2128"/>
      <c r="D20" s="2128"/>
      <c r="E20" s="2128"/>
      <c r="F20" s="2128"/>
      <c r="G20" s="2128"/>
      <c r="H20" s="2128"/>
      <c r="I20" s="2128"/>
      <c r="J20" s="2128"/>
      <c r="K20" s="2128"/>
      <c r="L20" s="2128"/>
      <c r="M20" s="2128"/>
      <c r="N20" s="2128"/>
      <c r="O20" s="2128"/>
      <c r="P20" s="2128"/>
      <c r="Q20" s="2128"/>
      <c r="R20" s="2129"/>
    </row>
    <row r="21" spans="1:18" x14ac:dyDescent="0.25">
      <c r="A21" s="168" t="s">
        <v>109</v>
      </c>
      <c r="B21" s="396">
        <v>11</v>
      </c>
      <c r="C21" s="1859">
        <v>37</v>
      </c>
      <c r="D21" s="1859">
        <v>39</v>
      </c>
      <c r="E21" s="1859">
        <v>26</v>
      </c>
      <c r="F21" s="1859">
        <v>8</v>
      </c>
      <c r="G21" s="1859">
        <v>0</v>
      </c>
      <c r="H21" s="1859">
        <v>10</v>
      </c>
      <c r="I21" s="1859">
        <v>1820</v>
      </c>
      <c r="J21" s="1859">
        <v>134</v>
      </c>
      <c r="K21" s="1859">
        <v>46</v>
      </c>
      <c r="L21" s="1859">
        <v>360</v>
      </c>
      <c r="M21" s="1859">
        <v>219</v>
      </c>
      <c r="N21" s="1859">
        <v>13</v>
      </c>
      <c r="O21" s="1859">
        <v>76</v>
      </c>
      <c r="P21" s="2004">
        <v>87</v>
      </c>
      <c r="Q21" s="133">
        <f t="shared" ref="Q21:Q26" si="4">SUM(B21:P21)</f>
        <v>2886</v>
      </c>
      <c r="R21" s="307">
        <f>SUM(Q21/Q25)</f>
        <v>0.13484091015278232</v>
      </c>
    </row>
    <row r="22" spans="1:18" x14ac:dyDescent="0.25">
      <c r="A22" s="169" t="s">
        <v>110</v>
      </c>
      <c r="B22" s="397">
        <v>35</v>
      </c>
      <c r="C22" s="1860">
        <v>125</v>
      </c>
      <c r="D22" s="1860">
        <v>121</v>
      </c>
      <c r="E22" s="1860">
        <v>69</v>
      </c>
      <c r="F22" s="1860">
        <v>40</v>
      </c>
      <c r="G22" s="1860">
        <v>12</v>
      </c>
      <c r="H22" s="1860">
        <v>19</v>
      </c>
      <c r="I22" s="1860">
        <v>4483</v>
      </c>
      <c r="J22" s="1860">
        <v>235</v>
      </c>
      <c r="K22" s="1860">
        <v>119</v>
      </c>
      <c r="L22" s="1860">
        <v>1286</v>
      </c>
      <c r="M22" s="1860">
        <v>537</v>
      </c>
      <c r="N22" s="1860">
        <v>34</v>
      </c>
      <c r="O22" s="1860">
        <v>259</v>
      </c>
      <c r="P22" s="2005">
        <v>194</v>
      </c>
      <c r="Q22" s="134">
        <f t="shared" si="4"/>
        <v>7568</v>
      </c>
      <c r="R22" s="308">
        <f>SUM(Q22/Q25)</f>
        <v>0.35359529037985327</v>
      </c>
    </row>
    <row r="23" spans="1:18" x14ac:dyDescent="0.25">
      <c r="A23" s="169" t="s">
        <v>111</v>
      </c>
      <c r="B23" s="397">
        <v>50</v>
      </c>
      <c r="C23" s="1860">
        <v>197</v>
      </c>
      <c r="D23" s="1860">
        <v>177</v>
      </c>
      <c r="E23" s="1860">
        <v>74</v>
      </c>
      <c r="F23" s="1860">
        <v>50</v>
      </c>
      <c r="G23" s="1860">
        <v>25</v>
      </c>
      <c r="H23" s="1860">
        <v>27</v>
      </c>
      <c r="I23" s="1860">
        <v>6366</v>
      </c>
      <c r="J23" s="1860">
        <v>362</v>
      </c>
      <c r="K23" s="1860">
        <v>171</v>
      </c>
      <c r="L23" s="1860">
        <v>1690</v>
      </c>
      <c r="M23" s="1860">
        <v>859</v>
      </c>
      <c r="N23" s="1860">
        <v>59</v>
      </c>
      <c r="O23" s="1860">
        <v>321</v>
      </c>
      <c r="P23" s="2005">
        <v>246</v>
      </c>
      <c r="Q23" s="134">
        <f t="shared" si="4"/>
        <v>10674</v>
      </c>
      <c r="R23" s="308">
        <f>SUM(Q23/Q25)</f>
        <v>0.49871513339251505</v>
      </c>
    </row>
    <row r="24" spans="1:18" ht="15.75" thickBot="1" x14ac:dyDescent="0.3">
      <c r="A24" s="170" t="s">
        <v>112</v>
      </c>
      <c r="B24" s="1861">
        <v>1</v>
      </c>
      <c r="C24" s="1862">
        <v>1</v>
      </c>
      <c r="D24" s="1862">
        <v>1</v>
      </c>
      <c r="E24" s="1862">
        <v>0</v>
      </c>
      <c r="F24" s="1862">
        <v>1</v>
      </c>
      <c r="G24" s="1862">
        <v>1</v>
      </c>
      <c r="H24" s="1862">
        <v>0</v>
      </c>
      <c r="I24" s="1862">
        <v>202</v>
      </c>
      <c r="J24" s="1862">
        <v>8</v>
      </c>
      <c r="K24" s="1862">
        <v>2</v>
      </c>
      <c r="L24" s="1862">
        <v>23</v>
      </c>
      <c r="M24" s="1862">
        <v>27</v>
      </c>
      <c r="N24" s="1862">
        <v>0</v>
      </c>
      <c r="O24" s="1862">
        <v>5</v>
      </c>
      <c r="P24" s="2006">
        <v>3</v>
      </c>
      <c r="Q24" s="135">
        <f t="shared" si="4"/>
        <v>275</v>
      </c>
      <c r="R24" s="309">
        <f>SUM(Q24/Q25)</f>
        <v>1.2848666074849319E-2</v>
      </c>
    </row>
    <row r="25" spans="1:18" ht="16.5" thickTop="1" thickBot="1" x14ac:dyDescent="0.3">
      <c r="A25" s="90" t="s">
        <v>132</v>
      </c>
      <c r="B25" s="120">
        <f t="shared" ref="B25:P25" si="5">SUM(B21:B24)</f>
        <v>97</v>
      </c>
      <c r="C25" s="121">
        <f t="shared" si="5"/>
        <v>360</v>
      </c>
      <c r="D25" s="121">
        <f t="shared" si="5"/>
        <v>338</v>
      </c>
      <c r="E25" s="121">
        <f t="shared" si="5"/>
        <v>169</v>
      </c>
      <c r="F25" s="121">
        <f t="shared" si="5"/>
        <v>99</v>
      </c>
      <c r="G25" s="121">
        <f t="shared" si="5"/>
        <v>38</v>
      </c>
      <c r="H25" s="121">
        <f t="shared" si="5"/>
        <v>56</v>
      </c>
      <c r="I25" s="121">
        <f t="shared" si="5"/>
        <v>12871</v>
      </c>
      <c r="J25" s="121">
        <f t="shared" si="5"/>
        <v>739</v>
      </c>
      <c r="K25" s="121">
        <f t="shared" si="5"/>
        <v>338</v>
      </c>
      <c r="L25" s="121">
        <f t="shared" si="5"/>
        <v>3359</v>
      </c>
      <c r="M25" s="121">
        <f t="shared" si="5"/>
        <v>1642</v>
      </c>
      <c r="N25" s="121">
        <f t="shared" si="5"/>
        <v>106</v>
      </c>
      <c r="O25" s="121">
        <f t="shared" si="5"/>
        <v>661</v>
      </c>
      <c r="P25" s="136">
        <f t="shared" si="5"/>
        <v>530</v>
      </c>
      <c r="Q25" s="231">
        <f t="shared" si="4"/>
        <v>21403</v>
      </c>
      <c r="R25" s="323">
        <f>SUM(R21:R24)</f>
        <v>1</v>
      </c>
    </row>
    <row r="26" spans="1:18" ht="15.75" thickBot="1" x14ac:dyDescent="0.3">
      <c r="A26" s="91" t="s">
        <v>131</v>
      </c>
      <c r="B26" s="304">
        <f>SUM(B25/Q25)</f>
        <v>4.5320749427650332E-3</v>
      </c>
      <c r="C26" s="305">
        <f>SUM(C25/Q25)</f>
        <v>1.6820071952530019E-2</v>
      </c>
      <c r="D26" s="305">
        <f>SUM(D25/Q25)</f>
        <v>1.5792178666542072E-2</v>
      </c>
      <c r="E26" s="305">
        <f>SUM(E25/Q25)</f>
        <v>7.896089333271036E-3</v>
      </c>
      <c r="F26" s="305">
        <f>SUM(F25/Q25)</f>
        <v>4.6255197869457549E-3</v>
      </c>
      <c r="G26" s="305">
        <f>SUM(G25/Q25)</f>
        <v>1.7754520394337241E-3</v>
      </c>
      <c r="H26" s="305">
        <f>SUM(H25/Q25)</f>
        <v>2.6164556370602251E-3</v>
      </c>
      <c r="I26" s="305">
        <f>SUM(I25/Q25)</f>
        <v>0.6013642947250385</v>
      </c>
      <c r="J26" s="305">
        <f>SUM(J25/Q25)</f>
        <v>3.4527869924776904E-2</v>
      </c>
      <c r="K26" s="305">
        <f>SUM(K25/Q25)</f>
        <v>1.5792178666542072E-2</v>
      </c>
      <c r="L26" s="305">
        <f>SUM(L25/Q25)</f>
        <v>0.15694061580152316</v>
      </c>
      <c r="M26" s="305">
        <f>SUM(M25/Q25)</f>
        <v>7.6718217072373029E-2</v>
      </c>
      <c r="N26" s="305">
        <f>SUM(N25/Q25)</f>
        <v>4.9525767415782834E-3</v>
      </c>
      <c r="O26" s="305">
        <f>SUM(O25/Q25)</f>
        <v>3.0883521001728729E-2</v>
      </c>
      <c r="P26" s="305">
        <f>SUM(P25/Q25)</f>
        <v>2.4762883707891419E-2</v>
      </c>
      <c r="Q26" s="402">
        <f t="shared" si="4"/>
        <v>0.99999999999999978</v>
      </c>
      <c r="R26" s="395"/>
    </row>
    <row r="27" spans="1:18" ht="15.75" customHeight="1" thickBot="1" x14ac:dyDescent="0.3">
      <c r="A27" s="2127" t="s">
        <v>163</v>
      </c>
      <c r="B27" s="2128"/>
      <c r="C27" s="2128"/>
      <c r="D27" s="2128"/>
      <c r="E27" s="2128"/>
      <c r="F27" s="2128"/>
      <c r="G27" s="2128"/>
      <c r="H27" s="2128"/>
      <c r="I27" s="2128"/>
      <c r="J27" s="2128"/>
      <c r="K27" s="2128"/>
      <c r="L27" s="2128"/>
      <c r="M27" s="2128"/>
      <c r="N27" s="2128"/>
      <c r="O27" s="2128"/>
      <c r="P27" s="2128"/>
      <c r="Q27" s="2128"/>
      <c r="R27" s="2129"/>
    </row>
    <row r="28" spans="1:18" x14ac:dyDescent="0.25">
      <c r="A28" s="168" t="s">
        <v>164</v>
      </c>
      <c r="B28" s="351">
        <v>1</v>
      </c>
      <c r="C28" s="352">
        <v>8</v>
      </c>
      <c r="D28" s="352">
        <v>4</v>
      </c>
      <c r="E28" s="352">
        <v>2</v>
      </c>
      <c r="F28" s="352">
        <v>0</v>
      </c>
      <c r="G28" s="352">
        <v>2</v>
      </c>
      <c r="H28" s="352">
        <v>1</v>
      </c>
      <c r="I28" s="352">
        <v>219</v>
      </c>
      <c r="J28" s="352">
        <v>12</v>
      </c>
      <c r="K28" s="352">
        <v>4</v>
      </c>
      <c r="L28" s="352">
        <v>41</v>
      </c>
      <c r="M28" s="352">
        <v>26</v>
      </c>
      <c r="N28" s="352">
        <v>1</v>
      </c>
      <c r="O28" s="352">
        <v>11</v>
      </c>
      <c r="P28" s="353">
        <v>7</v>
      </c>
      <c r="Q28" s="133">
        <f t="shared" ref="Q28:Q33" si="6">SUM(B28:P28)</f>
        <v>339</v>
      </c>
      <c r="R28" s="307">
        <f>SUM(Q28/Q32)</f>
        <v>1.5838901088632434E-2</v>
      </c>
    </row>
    <row r="29" spans="1:18" x14ac:dyDescent="0.25">
      <c r="A29" s="169" t="s">
        <v>165</v>
      </c>
      <c r="B29" s="354">
        <v>58</v>
      </c>
      <c r="C29" s="355">
        <v>201</v>
      </c>
      <c r="D29" s="355">
        <v>181</v>
      </c>
      <c r="E29" s="355">
        <v>97</v>
      </c>
      <c r="F29" s="355">
        <v>54</v>
      </c>
      <c r="G29" s="355">
        <v>16</v>
      </c>
      <c r="H29" s="355">
        <v>43</v>
      </c>
      <c r="I29" s="355">
        <v>7268</v>
      </c>
      <c r="J29" s="355">
        <v>441</v>
      </c>
      <c r="K29" s="355">
        <v>208</v>
      </c>
      <c r="L29" s="355">
        <v>1890</v>
      </c>
      <c r="M29" s="355">
        <v>894</v>
      </c>
      <c r="N29" s="355">
        <v>63</v>
      </c>
      <c r="O29" s="355">
        <v>365</v>
      </c>
      <c r="P29" s="356">
        <v>318</v>
      </c>
      <c r="Q29" s="134">
        <f t="shared" si="6"/>
        <v>12097</v>
      </c>
      <c r="R29" s="308">
        <f>SUM(Q29/Q32)</f>
        <v>0.56520114002709898</v>
      </c>
    </row>
    <row r="30" spans="1:18" x14ac:dyDescent="0.25">
      <c r="A30" s="169" t="s">
        <v>166</v>
      </c>
      <c r="B30" s="354">
        <v>35</v>
      </c>
      <c r="C30" s="355">
        <v>134</v>
      </c>
      <c r="D30" s="355">
        <v>143</v>
      </c>
      <c r="E30" s="355">
        <v>57</v>
      </c>
      <c r="F30" s="355">
        <v>38</v>
      </c>
      <c r="G30" s="355">
        <v>20</v>
      </c>
      <c r="H30" s="355">
        <v>10</v>
      </c>
      <c r="I30" s="355">
        <v>4872</v>
      </c>
      <c r="J30" s="355">
        <v>245</v>
      </c>
      <c r="K30" s="355">
        <v>108</v>
      </c>
      <c r="L30" s="355">
        <v>1305</v>
      </c>
      <c r="M30" s="355">
        <v>648</v>
      </c>
      <c r="N30" s="355">
        <v>39</v>
      </c>
      <c r="O30" s="355">
        <v>249</v>
      </c>
      <c r="P30" s="356">
        <v>183</v>
      </c>
      <c r="Q30" s="134">
        <f t="shared" si="6"/>
        <v>8086</v>
      </c>
      <c r="R30" s="308">
        <f>SUM(Q30/Q32)</f>
        <v>0.37779750502266035</v>
      </c>
    </row>
    <row r="31" spans="1:18" ht="15.75" thickBot="1" x14ac:dyDescent="0.3">
      <c r="A31" s="170" t="s">
        <v>167</v>
      </c>
      <c r="B31" s="357">
        <v>3</v>
      </c>
      <c r="C31" s="358">
        <v>17</v>
      </c>
      <c r="D31" s="358">
        <v>10</v>
      </c>
      <c r="E31" s="358">
        <v>13</v>
      </c>
      <c r="F31" s="358">
        <v>7</v>
      </c>
      <c r="G31" s="358">
        <v>0</v>
      </c>
      <c r="H31" s="358">
        <v>2</v>
      </c>
      <c r="I31" s="358">
        <v>512</v>
      </c>
      <c r="J31" s="358">
        <v>41</v>
      </c>
      <c r="K31" s="358">
        <v>18</v>
      </c>
      <c r="L31" s="358">
        <v>123</v>
      </c>
      <c r="M31" s="358">
        <v>74</v>
      </c>
      <c r="N31" s="358">
        <v>3</v>
      </c>
      <c r="O31" s="358">
        <v>36</v>
      </c>
      <c r="P31" s="359">
        <v>22</v>
      </c>
      <c r="Q31" s="135">
        <f t="shared" si="6"/>
        <v>881</v>
      </c>
      <c r="R31" s="309">
        <f>SUM(Q31/Q32)</f>
        <v>4.1162453861608189E-2</v>
      </c>
    </row>
    <row r="32" spans="1:18" ht="16.5" thickTop="1" thickBot="1" x14ac:dyDescent="0.3">
      <c r="A32" s="90" t="s">
        <v>132</v>
      </c>
      <c r="B32" s="2009">
        <f>SUM(B28:B31)</f>
        <v>97</v>
      </c>
      <c r="C32" s="2010">
        <f t="shared" ref="C32:P32" si="7">SUM(C28:C31)</f>
        <v>360</v>
      </c>
      <c r="D32" s="2010">
        <f t="shared" si="7"/>
        <v>338</v>
      </c>
      <c r="E32" s="2010">
        <f t="shared" si="7"/>
        <v>169</v>
      </c>
      <c r="F32" s="2010">
        <f t="shared" si="7"/>
        <v>99</v>
      </c>
      <c r="G32" s="2010">
        <f t="shared" si="7"/>
        <v>38</v>
      </c>
      <c r="H32" s="2010">
        <f t="shared" si="7"/>
        <v>56</v>
      </c>
      <c r="I32" s="2010">
        <f t="shared" si="7"/>
        <v>12871</v>
      </c>
      <c r="J32" s="2010">
        <f t="shared" si="7"/>
        <v>739</v>
      </c>
      <c r="K32" s="2010">
        <f t="shared" si="7"/>
        <v>338</v>
      </c>
      <c r="L32" s="2010">
        <f t="shared" si="7"/>
        <v>3359</v>
      </c>
      <c r="M32" s="2010">
        <f t="shared" si="7"/>
        <v>1642</v>
      </c>
      <c r="N32" s="2010">
        <f t="shared" si="7"/>
        <v>106</v>
      </c>
      <c r="O32" s="2010">
        <f t="shared" si="7"/>
        <v>661</v>
      </c>
      <c r="P32" s="2011">
        <f t="shared" si="7"/>
        <v>530</v>
      </c>
      <c r="Q32" s="2012">
        <f t="shared" si="6"/>
        <v>21403</v>
      </c>
      <c r="R32" s="2013">
        <f>SUM(R28:R31)</f>
        <v>1</v>
      </c>
    </row>
    <row r="33" spans="1:18" ht="15.75" thickBot="1" x14ac:dyDescent="0.3">
      <c r="A33" s="91" t="s">
        <v>131</v>
      </c>
      <c r="B33" s="2014">
        <f>SUM(B32/Q32)</f>
        <v>4.5320749427650332E-3</v>
      </c>
      <c r="C33" s="2008">
        <f>SUM(C32/Q32)</f>
        <v>1.6820071952530019E-2</v>
      </c>
      <c r="D33" s="2008">
        <f>SUM(D32/Q32)</f>
        <v>1.5792178666542072E-2</v>
      </c>
      <c r="E33" s="2008">
        <f>SUM(E32/Q32)</f>
        <v>7.896089333271036E-3</v>
      </c>
      <c r="F33" s="2008">
        <f>SUM(F32/Q32)</f>
        <v>4.6255197869457549E-3</v>
      </c>
      <c r="G33" s="2008">
        <f>SUM(G32/Q32)</f>
        <v>1.7754520394337241E-3</v>
      </c>
      <c r="H33" s="2008">
        <f>SUM(H32/Q32)</f>
        <v>2.6164556370602251E-3</v>
      </c>
      <c r="I33" s="2008">
        <f>SUM(I32/Q32)</f>
        <v>0.6013642947250385</v>
      </c>
      <c r="J33" s="2008">
        <f>SUM(J32/Q32)</f>
        <v>3.4527869924776904E-2</v>
      </c>
      <c r="K33" s="2008">
        <f>SUM(K32/Q32)</f>
        <v>1.5792178666542072E-2</v>
      </c>
      <c r="L33" s="2008">
        <f>SUM(L32/Q32)</f>
        <v>0.15694061580152316</v>
      </c>
      <c r="M33" s="2008">
        <f>SUM(M32/Q32)</f>
        <v>7.6718217072373029E-2</v>
      </c>
      <c r="N33" s="2008">
        <f>SUM(N32/Q32)</f>
        <v>4.9525767415782834E-3</v>
      </c>
      <c r="O33" s="2008">
        <f>SUM(O32/Q32)</f>
        <v>3.0883521001728729E-2</v>
      </c>
      <c r="P33" s="2008">
        <f>SUM(P32/Q32)</f>
        <v>2.4762883707891419E-2</v>
      </c>
      <c r="Q33" s="2008">
        <f t="shared" si="6"/>
        <v>0.99999999999999978</v>
      </c>
      <c r="R33" s="1751"/>
    </row>
    <row r="34" spans="1:18" ht="16.5" thickBot="1" x14ac:dyDescent="0.3">
      <c r="A34" s="2130" t="s">
        <v>991</v>
      </c>
      <c r="B34" s="2131"/>
      <c r="C34" s="2131"/>
      <c r="D34" s="2131"/>
      <c r="E34" s="2131"/>
      <c r="F34" s="2131"/>
      <c r="G34" s="2131"/>
      <c r="H34" s="2131"/>
      <c r="I34" s="2131"/>
      <c r="J34" s="2131"/>
      <c r="K34" s="2131"/>
      <c r="L34" s="2131"/>
      <c r="M34" s="2131"/>
      <c r="N34" s="2131"/>
      <c r="O34" s="2131"/>
      <c r="P34" s="2131"/>
      <c r="Q34" s="2131"/>
      <c r="R34" s="2132"/>
    </row>
    <row r="35" spans="1:18" ht="59.25" thickBot="1" x14ac:dyDescent="0.3">
      <c r="A35" s="73"/>
      <c r="B35" s="695" t="s">
        <v>145</v>
      </c>
      <c r="C35" s="696" t="s">
        <v>146</v>
      </c>
      <c r="D35" s="696" t="s">
        <v>147</v>
      </c>
      <c r="E35" s="696" t="s">
        <v>148</v>
      </c>
      <c r="F35" s="696" t="s">
        <v>149</v>
      </c>
      <c r="G35" s="696" t="s">
        <v>150</v>
      </c>
      <c r="H35" s="696" t="s">
        <v>151</v>
      </c>
      <c r="I35" s="696" t="s">
        <v>152</v>
      </c>
      <c r="J35" s="696" t="s">
        <v>153</v>
      </c>
      <c r="K35" s="696" t="s">
        <v>154</v>
      </c>
      <c r="L35" s="696" t="s">
        <v>155</v>
      </c>
      <c r="M35" s="696" t="s">
        <v>156</v>
      </c>
      <c r="N35" s="696" t="s">
        <v>157</v>
      </c>
      <c r="O35" s="696" t="s">
        <v>158</v>
      </c>
      <c r="P35" s="696" t="s">
        <v>159</v>
      </c>
      <c r="Q35" s="696" t="s">
        <v>160</v>
      </c>
      <c r="R35" s="697" t="s">
        <v>161</v>
      </c>
    </row>
    <row r="36" spans="1:18" ht="15.75" thickBot="1" x14ac:dyDescent="0.3">
      <c r="A36" s="2127" t="s">
        <v>162</v>
      </c>
      <c r="B36" s="2128"/>
      <c r="C36" s="2128"/>
      <c r="D36" s="2128"/>
      <c r="E36" s="2128"/>
      <c r="F36" s="2128"/>
      <c r="G36" s="2128"/>
      <c r="H36" s="2128"/>
      <c r="I36" s="2128"/>
      <c r="J36" s="2128"/>
      <c r="K36" s="2128"/>
      <c r="L36" s="2128"/>
      <c r="M36" s="2128"/>
      <c r="N36" s="2128"/>
      <c r="O36" s="2128"/>
      <c r="P36" s="2128"/>
      <c r="Q36" s="2128"/>
      <c r="R36" s="2129"/>
    </row>
    <row r="37" spans="1:18" x14ac:dyDescent="0.25">
      <c r="A37" s="168" t="s">
        <v>109</v>
      </c>
      <c r="B37" s="396">
        <v>20</v>
      </c>
      <c r="C37" s="1859">
        <v>53</v>
      </c>
      <c r="D37" s="1859">
        <v>51</v>
      </c>
      <c r="E37" s="1859">
        <v>25</v>
      </c>
      <c r="F37" s="1859">
        <v>9</v>
      </c>
      <c r="G37" s="1859">
        <v>3</v>
      </c>
      <c r="H37" s="1859">
        <v>8</v>
      </c>
      <c r="I37" s="1859">
        <v>1792</v>
      </c>
      <c r="J37" s="1859">
        <v>109</v>
      </c>
      <c r="K37" s="1859">
        <v>42</v>
      </c>
      <c r="L37" s="1859">
        <v>415</v>
      </c>
      <c r="M37" s="1859">
        <v>228</v>
      </c>
      <c r="N37" s="1859">
        <v>18</v>
      </c>
      <c r="O37" s="1859">
        <v>77</v>
      </c>
      <c r="P37" s="1863">
        <v>70</v>
      </c>
      <c r="Q37" s="133">
        <f t="shared" ref="Q37:Q42" si="8">SUM(B37:P37)</f>
        <v>2920</v>
      </c>
      <c r="R37" s="307">
        <f>SUM(Q37/Q41)</f>
        <v>0.13369351220182227</v>
      </c>
    </row>
    <row r="38" spans="1:18" x14ac:dyDescent="0.25">
      <c r="A38" s="169" t="s">
        <v>110</v>
      </c>
      <c r="B38" s="397">
        <v>39</v>
      </c>
      <c r="C38" s="1860">
        <v>128</v>
      </c>
      <c r="D38" s="1860">
        <v>115</v>
      </c>
      <c r="E38" s="1860">
        <v>65</v>
      </c>
      <c r="F38" s="1860">
        <v>42</v>
      </c>
      <c r="G38" s="1860">
        <v>10</v>
      </c>
      <c r="H38" s="1860">
        <v>21</v>
      </c>
      <c r="I38" s="1860">
        <v>4648</v>
      </c>
      <c r="J38" s="1860">
        <v>280</v>
      </c>
      <c r="K38" s="1860">
        <v>127</v>
      </c>
      <c r="L38" s="1860">
        <v>1324</v>
      </c>
      <c r="M38" s="1860">
        <v>576</v>
      </c>
      <c r="N38" s="1860">
        <v>42</v>
      </c>
      <c r="O38" s="1860">
        <v>289</v>
      </c>
      <c r="P38" s="1864">
        <v>186</v>
      </c>
      <c r="Q38" s="134">
        <f t="shared" si="8"/>
        <v>7892</v>
      </c>
      <c r="R38" s="308">
        <f>SUM(Q38/Q41)</f>
        <v>0.36133876653999358</v>
      </c>
    </row>
    <row r="39" spans="1:18" x14ac:dyDescent="0.25">
      <c r="A39" s="169" t="s">
        <v>111</v>
      </c>
      <c r="B39" s="397">
        <v>43</v>
      </c>
      <c r="C39" s="1860">
        <v>221</v>
      </c>
      <c r="D39" s="1860">
        <v>174</v>
      </c>
      <c r="E39" s="1860">
        <v>66</v>
      </c>
      <c r="F39" s="1860">
        <v>52</v>
      </c>
      <c r="G39" s="1860">
        <v>11</v>
      </c>
      <c r="H39" s="1860">
        <v>13</v>
      </c>
      <c r="I39" s="1860">
        <v>6427</v>
      </c>
      <c r="J39" s="1860">
        <v>330</v>
      </c>
      <c r="K39" s="1860">
        <v>149</v>
      </c>
      <c r="L39" s="1860">
        <v>1759</v>
      </c>
      <c r="M39" s="1860">
        <v>836</v>
      </c>
      <c r="N39" s="1860">
        <v>49</v>
      </c>
      <c r="O39" s="1860">
        <v>351</v>
      </c>
      <c r="P39" s="1864">
        <v>272</v>
      </c>
      <c r="Q39" s="134">
        <f t="shared" si="8"/>
        <v>10753</v>
      </c>
      <c r="R39" s="308">
        <f>SUM(Q39/Q41)</f>
        <v>0.49233093722814891</v>
      </c>
    </row>
    <row r="40" spans="1:18" ht="15.75" thickBot="1" x14ac:dyDescent="0.3">
      <c r="A40" s="170" t="s">
        <v>112</v>
      </c>
      <c r="B40" s="1861">
        <v>1</v>
      </c>
      <c r="C40" s="1862">
        <v>5</v>
      </c>
      <c r="D40" s="1862">
        <v>3</v>
      </c>
      <c r="E40" s="1862">
        <v>0</v>
      </c>
      <c r="F40" s="1862">
        <v>1</v>
      </c>
      <c r="G40" s="1862">
        <v>1</v>
      </c>
      <c r="H40" s="1862">
        <v>0</v>
      </c>
      <c r="I40" s="1862">
        <v>199</v>
      </c>
      <c r="J40" s="1862">
        <v>6</v>
      </c>
      <c r="K40" s="1862">
        <v>0</v>
      </c>
      <c r="L40" s="1862">
        <v>34</v>
      </c>
      <c r="M40" s="1862">
        <v>17</v>
      </c>
      <c r="N40" s="1862">
        <v>2</v>
      </c>
      <c r="O40" s="1862">
        <v>5</v>
      </c>
      <c r="P40" s="1865">
        <v>2</v>
      </c>
      <c r="Q40" s="135">
        <f t="shared" si="8"/>
        <v>276</v>
      </c>
      <c r="R40" s="309">
        <f>SUM(Q40/Q41)</f>
        <v>1.2636784030035255E-2</v>
      </c>
    </row>
    <row r="41" spans="1:18" ht="16.5" thickTop="1" thickBot="1" x14ac:dyDescent="0.3">
      <c r="A41" s="90" t="s">
        <v>132</v>
      </c>
      <c r="B41" s="120">
        <f t="shared" ref="B41:P41" si="9">SUM(B37:B40)</f>
        <v>103</v>
      </c>
      <c r="C41" s="121">
        <f t="shared" si="9"/>
        <v>407</v>
      </c>
      <c r="D41" s="121">
        <f t="shared" si="9"/>
        <v>343</v>
      </c>
      <c r="E41" s="121">
        <f t="shared" si="9"/>
        <v>156</v>
      </c>
      <c r="F41" s="121">
        <f t="shared" si="9"/>
        <v>104</v>
      </c>
      <c r="G41" s="121">
        <f t="shared" si="9"/>
        <v>25</v>
      </c>
      <c r="H41" s="121">
        <f t="shared" si="9"/>
        <v>42</v>
      </c>
      <c r="I41" s="121">
        <f t="shared" si="9"/>
        <v>13066</v>
      </c>
      <c r="J41" s="121">
        <f t="shared" si="9"/>
        <v>725</v>
      </c>
      <c r="K41" s="121">
        <f t="shared" si="9"/>
        <v>318</v>
      </c>
      <c r="L41" s="121">
        <f t="shared" si="9"/>
        <v>3532</v>
      </c>
      <c r="M41" s="121">
        <f t="shared" si="9"/>
        <v>1657</v>
      </c>
      <c r="N41" s="121">
        <f t="shared" si="9"/>
        <v>111</v>
      </c>
      <c r="O41" s="121">
        <f t="shared" si="9"/>
        <v>722</v>
      </c>
      <c r="P41" s="827">
        <f t="shared" si="9"/>
        <v>530</v>
      </c>
      <c r="Q41" s="231">
        <f t="shared" si="8"/>
        <v>21841</v>
      </c>
      <c r="R41" s="323">
        <f>SUM(R37:R40)</f>
        <v>1</v>
      </c>
    </row>
    <row r="42" spans="1:18" ht="15.75" thickBot="1" x14ac:dyDescent="0.3">
      <c r="A42" s="91" t="s">
        <v>131</v>
      </c>
      <c r="B42" s="304">
        <f>SUM(B41/Q41)</f>
        <v>4.7159012865711277E-3</v>
      </c>
      <c r="C42" s="305">
        <f>SUM(C41/Q41)</f>
        <v>1.8634677899363582E-2</v>
      </c>
      <c r="D42" s="305">
        <f>SUM(D41/Q41)</f>
        <v>1.5704409138775698E-2</v>
      </c>
      <c r="E42" s="305">
        <f>SUM(E41/Q41)</f>
        <v>7.1425301039329701E-3</v>
      </c>
      <c r="F42" s="305">
        <f>SUM(F41/Q41)</f>
        <v>4.7616867359553134E-3</v>
      </c>
      <c r="G42" s="305">
        <f>SUM(G41/Q41)</f>
        <v>1.1446362346046427E-3</v>
      </c>
      <c r="H42" s="305">
        <f>SUM(H41/Q41)</f>
        <v>1.9229888741357996E-3</v>
      </c>
      <c r="I42" s="305">
        <f>SUM(I41/Q41)</f>
        <v>0.59823268165377042</v>
      </c>
      <c r="J42" s="305">
        <f>SUM(J41/Q41)</f>
        <v>3.3194450803534635E-2</v>
      </c>
      <c r="K42" s="305">
        <f>SUM(K41/Q41)</f>
        <v>1.4559772904171054E-2</v>
      </c>
      <c r="L42" s="305">
        <f>SUM(L41/Q41)</f>
        <v>0.16171420722494392</v>
      </c>
      <c r="M42" s="305">
        <f>SUM(M41/Q41)</f>
        <v>7.5866489629595718E-2</v>
      </c>
      <c r="N42" s="305">
        <f>SUM(N41/Q41)</f>
        <v>5.0821848816446132E-3</v>
      </c>
      <c r="O42" s="305">
        <f>SUM(O41/Q41)</f>
        <v>3.3057094455382081E-2</v>
      </c>
      <c r="P42" s="306">
        <f>SUM(P41/Q41)</f>
        <v>2.4266288173618426E-2</v>
      </c>
      <c r="Q42" s="402">
        <f t="shared" si="8"/>
        <v>1</v>
      </c>
      <c r="R42" s="395"/>
    </row>
    <row r="43" spans="1:18" ht="15.75" customHeight="1" thickBot="1" x14ac:dyDescent="0.3">
      <c r="A43" s="2127" t="s">
        <v>163</v>
      </c>
      <c r="B43" s="2128"/>
      <c r="C43" s="2128"/>
      <c r="D43" s="2128"/>
      <c r="E43" s="2128"/>
      <c r="F43" s="2128"/>
      <c r="G43" s="2128"/>
      <c r="H43" s="2128"/>
      <c r="I43" s="2128"/>
      <c r="J43" s="2128"/>
      <c r="K43" s="2128"/>
      <c r="L43" s="2128"/>
      <c r="M43" s="2128"/>
      <c r="N43" s="2128"/>
      <c r="O43" s="2128"/>
      <c r="P43" s="2128"/>
      <c r="Q43" s="2128"/>
      <c r="R43" s="2129"/>
    </row>
    <row r="44" spans="1:18" x14ac:dyDescent="0.25">
      <c r="A44" s="168" t="s">
        <v>164</v>
      </c>
      <c r="B44" s="351">
        <v>1</v>
      </c>
      <c r="C44" s="352">
        <v>5</v>
      </c>
      <c r="D44" s="352">
        <v>4</v>
      </c>
      <c r="E44" s="352">
        <v>0</v>
      </c>
      <c r="F44" s="352">
        <v>1</v>
      </c>
      <c r="G44" s="352">
        <v>0</v>
      </c>
      <c r="H44" s="352">
        <v>0</v>
      </c>
      <c r="I44" s="352">
        <v>176</v>
      </c>
      <c r="J44" s="352">
        <v>6</v>
      </c>
      <c r="K44" s="352">
        <v>4</v>
      </c>
      <c r="L44" s="352">
        <v>34</v>
      </c>
      <c r="M44" s="352">
        <v>22</v>
      </c>
      <c r="N44" s="352">
        <v>0</v>
      </c>
      <c r="O44" s="352">
        <v>7</v>
      </c>
      <c r="P44" s="353">
        <v>10</v>
      </c>
      <c r="Q44" s="133">
        <f t="shared" ref="Q44:Q49" si="10">SUM(B44:P44)</f>
        <v>270</v>
      </c>
      <c r="R44" s="307">
        <f>SUM(Q44/Q48)</f>
        <v>1.2362071333730141E-2</v>
      </c>
    </row>
    <row r="45" spans="1:18" x14ac:dyDescent="0.25">
      <c r="A45" s="169" t="s">
        <v>165</v>
      </c>
      <c r="B45" s="354">
        <v>62</v>
      </c>
      <c r="C45" s="355">
        <v>243</v>
      </c>
      <c r="D45" s="355">
        <v>200</v>
      </c>
      <c r="E45" s="355">
        <v>95</v>
      </c>
      <c r="F45" s="355">
        <v>52</v>
      </c>
      <c r="G45" s="355">
        <v>16</v>
      </c>
      <c r="H45" s="355">
        <v>25</v>
      </c>
      <c r="I45" s="355">
        <v>7360</v>
      </c>
      <c r="J45" s="355">
        <v>425</v>
      </c>
      <c r="K45" s="355">
        <v>187</v>
      </c>
      <c r="L45" s="355">
        <v>2104</v>
      </c>
      <c r="M45" s="355">
        <v>886</v>
      </c>
      <c r="N45" s="355">
        <v>54</v>
      </c>
      <c r="O45" s="355">
        <v>412</v>
      </c>
      <c r="P45" s="356">
        <v>315</v>
      </c>
      <c r="Q45" s="134">
        <f t="shared" si="10"/>
        <v>12436</v>
      </c>
      <c r="R45" s="308">
        <f>SUM(Q45/Q48)</f>
        <v>0.56938784854173341</v>
      </c>
    </row>
    <row r="46" spans="1:18" x14ac:dyDescent="0.25">
      <c r="A46" s="169" t="s">
        <v>166</v>
      </c>
      <c r="B46" s="354">
        <v>32</v>
      </c>
      <c r="C46" s="355">
        <v>146</v>
      </c>
      <c r="D46" s="355">
        <v>121</v>
      </c>
      <c r="E46" s="355">
        <v>54</v>
      </c>
      <c r="F46" s="355">
        <v>47</v>
      </c>
      <c r="G46" s="355">
        <v>9</v>
      </c>
      <c r="H46" s="355">
        <v>11</v>
      </c>
      <c r="I46" s="355">
        <v>4951</v>
      </c>
      <c r="J46" s="355">
        <v>259</v>
      </c>
      <c r="K46" s="355">
        <v>109</v>
      </c>
      <c r="L46" s="355">
        <v>1247</v>
      </c>
      <c r="M46" s="355">
        <v>672</v>
      </c>
      <c r="N46" s="355">
        <v>48</v>
      </c>
      <c r="O46" s="355">
        <v>263</v>
      </c>
      <c r="P46" s="356">
        <v>184</v>
      </c>
      <c r="Q46" s="134">
        <f t="shared" si="10"/>
        <v>8153</v>
      </c>
      <c r="R46" s="308">
        <f>SUM(Q46/Q48)</f>
        <v>0.37328876882926604</v>
      </c>
    </row>
    <row r="47" spans="1:18" ht="15.75" thickBot="1" x14ac:dyDescent="0.3">
      <c r="A47" s="170" t="s">
        <v>167</v>
      </c>
      <c r="B47" s="357">
        <v>8</v>
      </c>
      <c r="C47" s="358">
        <v>13</v>
      </c>
      <c r="D47" s="358">
        <v>18</v>
      </c>
      <c r="E47" s="358">
        <v>7</v>
      </c>
      <c r="F47" s="358">
        <v>4</v>
      </c>
      <c r="G47" s="358">
        <v>0</v>
      </c>
      <c r="H47" s="358">
        <v>6</v>
      </c>
      <c r="I47" s="358">
        <v>579</v>
      </c>
      <c r="J47" s="358">
        <v>35</v>
      </c>
      <c r="K47" s="358">
        <v>18</v>
      </c>
      <c r="L47" s="358">
        <v>147</v>
      </c>
      <c r="M47" s="358">
        <v>77</v>
      </c>
      <c r="N47" s="358">
        <v>9</v>
      </c>
      <c r="O47" s="358">
        <v>40</v>
      </c>
      <c r="P47" s="359">
        <v>21</v>
      </c>
      <c r="Q47" s="135">
        <f t="shared" si="10"/>
        <v>982</v>
      </c>
      <c r="R47" s="309">
        <f>SUM(Q47/Q48)</f>
        <v>4.4961311295270361E-2</v>
      </c>
    </row>
    <row r="48" spans="1:18" ht="16.5" thickTop="1" thickBot="1" x14ac:dyDescent="0.3">
      <c r="A48" s="90" t="s">
        <v>132</v>
      </c>
      <c r="B48" s="120">
        <f>SUM(B44:B47)</f>
        <v>103</v>
      </c>
      <c r="C48" s="121">
        <f t="shared" ref="C48:P48" si="11">SUM(C44:C47)</f>
        <v>407</v>
      </c>
      <c r="D48" s="121">
        <f t="shared" si="11"/>
        <v>343</v>
      </c>
      <c r="E48" s="121">
        <f t="shared" si="11"/>
        <v>156</v>
      </c>
      <c r="F48" s="121">
        <f t="shared" si="11"/>
        <v>104</v>
      </c>
      <c r="G48" s="121">
        <f t="shared" si="11"/>
        <v>25</v>
      </c>
      <c r="H48" s="121">
        <f t="shared" si="11"/>
        <v>42</v>
      </c>
      <c r="I48" s="121">
        <f t="shared" si="11"/>
        <v>13066</v>
      </c>
      <c r="J48" s="121">
        <f t="shared" si="11"/>
        <v>725</v>
      </c>
      <c r="K48" s="121">
        <f t="shared" si="11"/>
        <v>318</v>
      </c>
      <c r="L48" s="121">
        <f t="shared" si="11"/>
        <v>3532</v>
      </c>
      <c r="M48" s="121">
        <f t="shared" si="11"/>
        <v>1657</v>
      </c>
      <c r="N48" s="121">
        <f t="shared" si="11"/>
        <v>111</v>
      </c>
      <c r="O48" s="121">
        <f t="shared" si="11"/>
        <v>722</v>
      </c>
      <c r="P48" s="136">
        <f t="shared" si="11"/>
        <v>530</v>
      </c>
      <c r="Q48" s="231">
        <f t="shared" si="10"/>
        <v>21841</v>
      </c>
      <c r="R48" s="323">
        <f>SUM(R44:R47)</f>
        <v>0.99999999999999989</v>
      </c>
    </row>
    <row r="49" spans="1:18" ht="15.75" thickBot="1" x14ac:dyDescent="0.3">
      <c r="A49" s="91" t="s">
        <v>131</v>
      </c>
      <c r="B49" s="304">
        <f>SUM(B48/Q48)</f>
        <v>4.7159012865711277E-3</v>
      </c>
      <c r="C49" s="305">
        <f>SUM(C48/Q48)</f>
        <v>1.8634677899363582E-2</v>
      </c>
      <c r="D49" s="305">
        <f>SUM(D48/Q48)</f>
        <v>1.5704409138775698E-2</v>
      </c>
      <c r="E49" s="305">
        <f>SUM(E48/Q48)</f>
        <v>7.1425301039329701E-3</v>
      </c>
      <c r="F49" s="305">
        <f>SUM(F48/Q48)</f>
        <v>4.7616867359553134E-3</v>
      </c>
      <c r="G49" s="305">
        <f>SUM(G48/Q48)</f>
        <v>1.1446362346046427E-3</v>
      </c>
      <c r="H49" s="305">
        <f>SUM(H48/Q48)</f>
        <v>1.9229888741357996E-3</v>
      </c>
      <c r="I49" s="305">
        <f>SUM(I48/Q48)</f>
        <v>0.59823268165377042</v>
      </c>
      <c r="J49" s="305">
        <f>SUM(J48/Q48)</f>
        <v>3.3194450803534635E-2</v>
      </c>
      <c r="K49" s="305">
        <f>SUM(K48/Q48)</f>
        <v>1.4559772904171054E-2</v>
      </c>
      <c r="L49" s="305">
        <f>SUM(L48/Q48)</f>
        <v>0.16171420722494392</v>
      </c>
      <c r="M49" s="305">
        <f>SUM(M48/Q48)</f>
        <v>7.5866489629595718E-2</v>
      </c>
      <c r="N49" s="305">
        <f>SUM(N48/Q48)</f>
        <v>5.0821848816446132E-3</v>
      </c>
      <c r="O49" s="305">
        <f>SUM(O48/Q48)</f>
        <v>3.3057094455382081E-2</v>
      </c>
      <c r="P49" s="305">
        <f>SUM(P48/Q48)</f>
        <v>2.4266288173618426E-2</v>
      </c>
      <c r="Q49" s="306">
        <f t="shared" si="10"/>
        <v>1</v>
      </c>
      <c r="R49" s="395"/>
    </row>
    <row r="50" spans="1:18" ht="14.25" hidden="1" customHeight="1" thickBot="1" x14ac:dyDescent="0.3">
      <c r="A50" s="2130" t="s">
        <v>168</v>
      </c>
      <c r="B50" s="2131"/>
      <c r="C50" s="2131"/>
      <c r="D50" s="2131"/>
      <c r="E50" s="2131"/>
      <c r="F50" s="2131"/>
      <c r="G50" s="2131"/>
      <c r="H50" s="2131"/>
      <c r="I50" s="2131"/>
      <c r="J50" s="2131"/>
      <c r="K50" s="2131"/>
      <c r="L50" s="2131"/>
      <c r="M50" s="2131"/>
      <c r="N50" s="2131"/>
      <c r="O50" s="2131"/>
      <c r="P50" s="2131"/>
      <c r="Q50" s="2131"/>
      <c r="R50" s="2132"/>
    </row>
    <row r="51" spans="1:18" ht="60.75" hidden="1" thickBot="1" x14ac:dyDescent="0.3">
      <c r="A51" s="73"/>
      <c r="B51" s="695" t="s">
        <v>145</v>
      </c>
      <c r="C51" s="696" t="s">
        <v>146</v>
      </c>
      <c r="D51" s="696" t="s">
        <v>147</v>
      </c>
      <c r="E51" s="696" t="s">
        <v>148</v>
      </c>
      <c r="F51" s="696" t="s">
        <v>149</v>
      </c>
      <c r="G51" s="696" t="s">
        <v>150</v>
      </c>
      <c r="H51" s="696" t="s">
        <v>151</v>
      </c>
      <c r="I51" s="696" t="s">
        <v>152</v>
      </c>
      <c r="J51" s="696" t="s">
        <v>153</v>
      </c>
      <c r="K51" s="696" t="s">
        <v>154</v>
      </c>
      <c r="L51" s="696" t="s">
        <v>155</v>
      </c>
      <c r="M51" s="696" t="s">
        <v>156</v>
      </c>
      <c r="N51" s="696" t="s">
        <v>157</v>
      </c>
      <c r="O51" s="696" t="s">
        <v>158</v>
      </c>
      <c r="P51" s="696" t="s">
        <v>159</v>
      </c>
      <c r="Q51" s="696" t="s">
        <v>160</v>
      </c>
      <c r="R51" s="697" t="s">
        <v>161</v>
      </c>
    </row>
    <row r="52" spans="1:18" ht="15.75" hidden="1" thickBot="1" x14ac:dyDescent="0.3">
      <c r="A52" s="2127" t="s">
        <v>162</v>
      </c>
      <c r="B52" s="2128"/>
      <c r="C52" s="2128"/>
      <c r="D52" s="2128"/>
      <c r="E52" s="2128"/>
      <c r="F52" s="2128"/>
      <c r="G52" s="2128"/>
      <c r="H52" s="2128"/>
      <c r="I52" s="2128"/>
      <c r="J52" s="2128"/>
      <c r="K52" s="2128"/>
      <c r="L52" s="2128"/>
      <c r="M52" s="2128"/>
      <c r="N52" s="2128"/>
      <c r="O52" s="2128"/>
      <c r="P52" s="2128"/>
      <c r="Q52" s="2128"/>
      <c r="R52" s="2129"/>
    </row>
    <row r="53" spans="1:18" hidden="1" x14ac:dyDescent="0.25">
      <c r="A53" s="168" t="s">
        <v>109</v>
      </c>
      <c r="B53" s="396">
        <v>6</v>
      </c>
      <c r="C53" s="1859">
        <v>54</v>
      </c>
      <c r="D53" s="1859">
        <v>37</v>
      </c>
      <c r="E53" s="1859">
        <v>26</v>
      </c>
      <c r="F53" s="1859">
        <v>11</v>
      </c>
      <c r="G53" s="1859">
        <v>4</v>
      </c>
      <c r="H53" s="1859">
        <v>9</v>
      </c>
      <c r="I53" s="1859">
        <v>2024</v>
      </c>
      <c r="J53" s="1859">
        <v>122</v>
      </c>
      <c r="K53" s="1859">
        <v>52</v>
      </c>
      <c r="L53" s="1859">
        <v>449</v>
      </c>
      <c r="M53" s="1859">
        <v>262</v>
      </c>
      <c r="N53" s="1859">
        <v>9</v>
      </c>
      <c r="O53" s="1859">
        <v>66</v>
      </c>
      <c r="P53" s="1863">
        <v>99</v>
      </c>
      <c r="Q53" s="133">
        <f t="shared" ref="Q53:Q58" si="12">SUM(B53:P53)</f>
        <v>3230</v>
      </c>
      <c r="R53" s="307">
        <f>SUM(Q53/Q57)</f>
        <v>0.15152225922972276</v>
      </c>
    </row>
    <row r="54" spans="1:18" hidden="1" x14ac:dyDescent="0.25">
      <c r="A54" s="169" t="s">
        <v>110</v>
      </c>
      <c r="B54" s="397">
        <v>18</v>
      </c>
      <c r="C54" s="1860">
        <v>165</v>
      </c>
      <c r="D54" s="1860">
        <v>101</v>
      </c>
      <c r="E54" s="1860">
        <v>48</v>
      </c>
      <c r="F54" s="1860">
        <v>35</v>
      </c>
      <c r="G54" s="1860">
        <v>6</v>
      </c>
      <c r="H54" s="1860">
        <v>21</v>
      </c>
      <c r="I54" s="1860">
        <v>4513</v>
      </c>
      <c r="J54" s="1860">
        <v>303</v>
      </c>
      <c r="K54" s="1860">
        <v>81</v>
      </c>
      <c r="L54" s="1860">
        <v>1286</v>
      </c>
      <c r="M54" s="1860">
        <v>523</v>
      </c>
      <c r="N54" s="1860">
        <v>38</v>
      </c>
      <c r="O54" s="1860">
        <v>237</v>
      </c>
      <c r="P54" s="1864">
        <v>172</v>
      </c>
      <c r="Q54" s="134">
        <f t="shared" si="12"/>
        <v>7547</v>
      </c>
      <c r="R54" s="308">
        <f>SUM(Q54/Q57)</f>
        <v>0.35403668433644508</v>
      </c>
    </row>
    <row r="55" spans="1:18" hidden="1" x14ac:dyDescent="0.25">
      <c r="A55" s="169" t="s">
        <v>111</v>
      </c>
      <c r="B55" s="397">
        <v>38</v>
      </c>
      <c r="C55" s="1860">
        <v>235</v>
      </c>
      <c r="D55" s="1860">
        <v>146</v>
      </c>
      <c r="E55" s="1860">
        <v>60</v>
      </c>
      <c r="F55" s="1860">
        <v>51</v>
      </c>
      <c r="G55" s="1860">
        <v>8</v>
      </c>
      <c r="H55" s="1860">
        <v>21</v>
      </c>
      <c r="I55" s="1860">
        <v>5963</v>
      </c>
      <c r="J55" s="1860">
        <v>360</v>
      </c>
      <c r="K55" s="1860">
        <v>159</v>
      </c>
      <c r="L55" s="1860">
        <v>1698</v>
      </c>
      <c r="M55" s="1860">
        <v>802</v>
      </c>
      <c r="N55" s="1860">
        <v>45</v>
      </c>
      <c r="O55" s="1860">
        <v>345</v>
      </c>
      <c r="P55" s="1864">
        <v>277</v>
      </c>
      <c r="Q55" s="134">
        <f t="shared" si="12"/>
        <v>10208</v>
      </c>
      <c r="R55" s="308">
        <f>SUM(Q55/Q57)</f>
        <v>0.47886663226532816</v>
      </c>
    </row>
    <row r="56" spans="1:18" ht="15.75" hidden="1" thickBot="1" x14ac:dyDescent="0.3">
      <c r="A56" s="170" t="s">
        <v>112</v>
      </c>
      <c r="B56" s="1861">
        <v>0</v>
      </c>
      <c r="C56" s="1862">
        <v>5</v>
      </c>
      <c r="D56" s="1862">
        <v>3</v>
      </c>
      <c r="E56" s="1862">
        <v>2</v>
      </c>
      <c r="F56" s="1862">
        <v>0</v>
      </c>
      <c r="G56" s="1862">
        <v>0</v>
      </c>
      <c r="H56" s="1862">
        <v>0</v>
      </c>
      <c r="I56" s="1862">
        <v>227</v>
      </c>
      <c r="J56" s="1862">
        <v>1</v>
      </c>
      <c r="K56" s="1862">
        <v>0</v>
      </c>
      <c r="L56" s="1862">
        <v>39</v>
      </c>
      <c r="M56" s="1862">
        <v>43</v>
      </c>
      <c r="N56" s="1862">
        <v>0</v>
      </c>
      <c r="O56" s="1862">
        <v>8</v>
      </c>
      <c r="P56" s="1865">
        <v>4</v>
      </c>
      <c r="Q56" s="135">
        <f t="shared" si="12"/>
        <v>332</v>
      </c>
      <c r="R56" s="309">
        <f>SUM(Q56/Q57)</f>
        <v>1.5574424168504011E-2</v>
      </c>
    </row>
    <row r="57" spans="1:18" ht="16.5" hidden="1" thickTop="1" thickBot="1" x14ac:dyDescent="0.3">
      <c r="A57" s="90" t="s">
        <v>132</v>
      </c>
      <c r="B57" s="120">
        <f t="shared" ref="B57:P57" si="13">SUM(B53:B56)</f>
        <v>62</v>
      </c>
      <c r="C57" s="121">
        <f t="shared" si="13"/>
        <v>459</v>
      </c>
      <c r="D57" s="121">
        <f t="shared" si="13"/>
        <v>287</v>
      </c>
      <c r="E57" s="121">
        <f t="shared" si="13"/>
        <v>136</v>
      </c>
      <c r="F57" s="121">
        <f t="shared" si="13"/>
        <v>97</v>
      </c>
      <c r="G57" s="121">
        <f t="shared" si="13"/>
        <v>18</v>
      </c>
      <c r="H57" s="121">
        <f t="shared" si="13"/>
        <v>51</v>
      </c>
      <c r="I57" s="121">
        <f t="shared" si="13"/>
        <v>12727</v>
      </c>
      <c r="J57" s="121">
        <f t="shared" si="13"/>
        <v>786</v>
      </c>
      <c r="K57" s="121">
        <f t="shared" si="13"/>
        <v>292</v>
      </c>
      <c r="L57" s="121">
        <f t="shared" si="13"/>
        <v>3472</v>
      </c>
      <c r="M57" s="121">
        <f t="shared" si="13"/>
        <v>1630</v>
      </c>
      <c r="N57" s="121">
        <f t="shared" si="13"/>
        <v>92</v>
      </c>
      <c r="O57" s="121">
        <f t="shared" si="13"/>
        <v>656</v>
      </c>
      <c r="P57" s="827">
        <f t="shared" si="13"/>
        <v>552</v>
      </c>
      <c r="Q57" s="231">
        <f t="shared" si="12"/>
        <v>21317</v>
      </c>
      <c r="R57" s="323">
        <f>SUM(R53:R56)</f>
        <v>0.99999999999999989</v>
      </c>
    </row>
    <row r="58" spans="1:18" ht="15.75" hidden="1" thickBot="1" x14ac:dyDescent="0.3">
      <c r="A58" s="91" t="s">
        <v>131</v>
      </c>
      <c r="B58" s="304">
        <f>SUM(B57/Q57)</f>
        <v>2.9084768025519538E-3</v>
      </c>
      <c r="C58" s="305">
        <f>SUM(C57/Q57)</f>
        <v>2.1532110522118498E-2</v>
      </c>
      <c r="D58" s="305">
        <f>SUM(D57/Q57)</f>
        <v>1.3463432940845335E-2</v>
      </c>
      <c r="E58" s="305">
        <f>SUM(E57/Q57)</f>
        <v>6.3798845991462211E-3</v>
      </c>
      <c r="F58" s="305">
        <f>SUM(F57/Q57)</f>
        <v>4.5503588685087016E-3</v>
      </c>
      <c r="G58" s="305">
        <f>SUM(G57/Q57)</f>
        <v>8.4439649106347046E-4</v>
      </c>
      <c r="H58" s="305">
        <f>SUM(H57/Q57)</f>
        <v>2.3924567246798329E-3</v>
      </c>
      <c r="I58" s="305">
        <f>SUM(I57/Q57)</f>
        <v>0.59703523009804382</v>
      </c>
      <c r="J58" s="305">
        <f>SUM(J57/Q57)</f>
        <v>3.6871980109771545E-2</v>
      </c>
      <c r="K58" s="305">
        <f>SUM(K57/Q57)</f>
        <v>1.3697987521696299E-2</v>
      </c>
      <c r="L58" s="305">
        <f>SUM(L57/Q57)</f>
        <v>0.16287470094290943</v>
      </c>
      <c r="M58" s="305">
        <f>SUM(M57/Q57)</f>
        <v>7.6464793357414268E-2</v>
      </c>
      <c r="N58" s="305">
        <f>SUM(N57/Q57)</f>
        <v>4.3158042876577382E-3</v>
      </c>
      <c r="O58" s="305">
        <f>SUM(O57/Q57)</f>
        <v>3.0773561007646479E-2</v>
      </c>
      <c r="P58" s="306">
        <f>SUM(P57/Q57)</f>
        <v>2.5894825725946428E-2</v>
      </c>
      <c r="Q58" s="402">
        <f t="shared" si="12"/>
        <v>1</v>
      </c>
      <c r="R58" s="395"/>
    </row>
    <row r="59" spans="1:18" ht="15.75" hidden="1" customHeight="1" thickBot="1" x14ac:dyDescent="0.3">
      <c r="A59" s="2127" t="s">
        <v>163</v>
      </c>
      <c r="B59" s="2128"/>
      <c r="C59" s="2128"/>
      <c r="D59" s="2128"/>
      <c r="E59" s="2128"/>
      <c r="F59" s="2128"/>
      <c r="G59" s="2128"/>
      <c r="H59" s="2128"/>
      <c r="I59" s="2128"/>
      <c r="J59" s="2128"/>
      <c r="K59" s="2128"/>
      <c r="L59" s="2128"/>
      <c r="M59" s="2128"/>
      <c r="N59" s="2128"/>
      <c r="O59" s="2128"/>
      <c r="P59" s="2128"/>
      <c r="Q59" s="2128"/>
      <c r="R59" s="2129"/>
    </row>
    <row r="60" spans="1:18" hidden="1" x14ac:dyDescent="0.25">
      <c r="A60" s="168" t="s">
        <v>164</v>
      </c>
      <c r="B60" s="351">
        <v>0</v>
      </c>
      <c r="C60" s="352">
        <v>7</v>
      </c>
      <c r="D60" s="352">
        <v>5</v>
      </c>
      <c r="E60" s="352">
        <v>0</v>
      </c>
      <c r="F60" s="352">
        <v>0</v>
      </c>
      <c r="G60" s="352">
        <v>0</v>
      </c>
      <c r="H60" s="352">
        <v>0</v>
      </c>
      <c r="I60" s="352">
        <v>132</v>
      </c>
      <c r="J60" s="352">
        <v>7</v>
      </c>
      <c r="K60" s="352">
        <v>4</v>
      </c>
      <c r="L60" s="352">
        <v>46</v>
      </c>
      <c r="M60" s="352">
        <v>24</v>
      </c>
      <c r="N60" s="352">
        <v>1</v>
      </c>
      <c r="O60" s="352">
        <v>3</v>
      </c>
      <c r="P60" s="1870">
        <v>8</v>
      </c>
      <c r="Q60" s="1866">
        <f t="shared" ref="Q60:Q65" si="14">SUM(B60:P60)</f>
        <v>237</v>
      </c>
      <c r="R60" s="308">
        <f>SUM(Q60/Q64)</f>
        <v>1.1117887132335694E-2</v>
      </c>
    </row>
    <row r="61" spans="1:18" hidden="1" x14ac:dyDescent="0.25">
      <c r="A61" s="169" t="s">
        <v>165</v>
      </c>
      <c r="B61" s="354">
        <v>41</v>
      </c>
      <c r="C61" s="355">
        <v>265</v>
      </c>
      <c r="D61" s="355">
        <v>155</v>
      </c>
      <c r="E61" s="355">
        <v>78</v>
      </c>
      <c r="F61" s="355">
        <v>45</v>
      </c>
      <c r="G61" s="355">
        <v>6</v>
      </c>
      <c r="H61" s="355">
        <v>33</v>
      </c>
      <c r="I61" s="355">
        <v>7415</v>
      </c>
      <c r="J61" s="355">
        <v>477</v>
      </c>
      <c r="K61" s="355">
        <v>181</v>
      </c>
      <c r="L61" s="355">
        <v>2112</v>
      </c>
      <c r="M61" s="355">
        <v>934</v>
      </c>
      <c r="N61" s="355">
        <v>49</v>
      </c>
      <c r="O61" s="355">
        <v>361</v>
      </c>
      <c r="P61" s="1871">
        <v>356</v>
      </c>
      <c r="Q61" s="1867">
        <f t="shared" si="14"/>
        <v>12508</v>
      </c>
      <c r="R61" s="308">
        <f>SUM(Q61/Q64)</f>
        <v>0.58676173945677157</v>
      </c>
    </row>
    <row r="62" spans="1:18" hidden="1" x14ac:dyDescent="0.25">
      <c r="A62" s="169" t="s">
        <v>166</v>
      </c>
      <c r="B62" s="354">
        <v>20</v>
      </c>
      <c r="C62" s="355">
        <v>173</v>
      </c>
      <c r="D62" s="355">
        <v>117</v>
      </c>
      <c r="E62" s="355">
        <v>51</v>
      </c>
      <c r="F62" s="355">
        <v>47</v>
      </c>
      <c r="G62" s="355">
        <v>10</v>
      </c>
      <c r="H62" s="355">
        <v>16</v>
      </c>
      <c r="I62" s="355">
        <v>4591</v>
      </c>
      <c r="J62" s="355">
        <v>263</v>
      </c>
      <c r="K62" s="355">
        <v>94</v>
      </c>
      <c r="L62" s="355">
        <v>1179</v>
      </c>
      <c r="M62" s="355">
        <v>605</v>
      </c>
      <c r="N62" s="355">
        <v>37</v>
      </c>
      <c r="O62" s="355">
        <v>261</v>
      </c>
      <c r="P62" s="1871">
        <v>169</v>
      </c>
      <c r="Q62" s="1867">
        <f t="shared" si="14"/>
        <v>7633</v>
      </c>
      <c r="R62" s="308">
        <f>SUM(Q62/Q64)</f>
        <v>0.35807102312708167</v>
      </c>
    </row>
    <row r="63" spans="1:18" ht="15.75" hidden="1" thickBot="1" x14ac:dyDescent="0.3">
      <c r="A63" s="170" t="s">
        <v>167</v>
      </c>
      <c r="B63" s="357">
        <v>1</v>
      </c>
      <c r="C63" s="358">
        <v>14</v>
      </c>
      <c r="D63" s="358">
        <v>10</v>
      </c>
      <c r="E63" s="358">
        <v>7</v>
      </c>
      <c r="F63" s="358">
        <v>5</v>
      </c>
      <c r="G63" s="358">
        <v>2</v>
      </c>
      <c r="H63" s="358">
        <v>2</v>
      </c>
      <c r="I63" s="358">
        <v>589</v>
      </c>
      <c r="J63" s="358">
        <v>39</v>
      </c>
      <c r="K63" s="358">
        <v>13</v>
      </c>
      <c r="L63" s="358">
        <v>135</v>
      </c>
      <c r="M63" s="358">
        <v>67</v>
      </c>
      <c r="N63" s="358">
        <v>5</v>
      </c>
      <c r="O63" s="358">
        <v>31</v>
      </c>
      <c r="P63" s="1872">
        <v>19</v>
      </c>
      <c r="Q63" s="1868">
        <f t="shared" si="14"/>
        <v>939</v>
      </c>
      <c r="R63" s="308">
        <f>SUM(Q63/Q64)</f>
        <v>4.4049350283811045E-2</v>
      </c>
    </row>
    <row r="64" spans="1:18" ht="16.5" hidden="1" thickTop="1" thickBot="1" x14ac:dyDescent="0.3">
      <c r="A64" s="90" t="s">
        <v>132</v>
      </c>
      <c r="B64" s="1471">
        <f>SUM(B60:B63)</f>
        <v>62</v>
      </c>
      <c r="C64" s="1472">
        <f t="shared" ref="C64:P64" si="15">SUM(C60:C63)</f>
        <v>459</v>
      </c>
      <c r="D64" s="1472">
        <f t="shared" si="15"/>
        <v>287</v>
      </c>
      <c r="E64" s="1472">
        <f t="shared" si="15"/>
        <v>136</v>
      </c>
      <c r="F64" s="1472">
        <f t="shared" si="15"/>
        <v>97</v>
      </c>
      <c r="G64" s="1472">
        <f t="shared" si="15"/>
        <v>18</v>
      </c>
      <c r="H64" s="1472">
        <f t="shared" si="15"/>
        <v>51</v>
      </c>
      <c r="I64" s="1472">
        <f t="shared" si="15"/>
        <v>12727</v>
      </c>
      <c r="J64" s="1472">
        <f t="shared" si="15"/>
        <v>786</v>
      </c>
      <c r="K64" s="1472">
        <f t="shared" si="15"/>
        <v>292</v>
      </c>
      <c r="L64" s="1472">
        <f t="shared" si="15"/>
        <v>3472</v>
      </c>
      <c r="M64" s="1472">
        <f t="shared" si="15"/>
        <v>1630</v>
      </c>
      <c r="N64" s="1472">
        <f t="shared" si="15"/>
        <v>92</v>
      </c>
      <c r="O64" s="1472">
        <f t="shared" si="15"/>
        <v>656</v>
      </c>
      <c r="P64" s="1873">
        <f t="shared" si="15"/>
        <v>552</v>
      </c>
      <c r="Q64" s="1869">
        <f t="shared" si="14"/>
        <v>21317</v>
      </c>
      <c r="R64" s="323">
        <f>SUM(R60:R63)</f>
        <v>1</v>
      </c>
    </row>
    <row r="65" spans="1:24" ht="15.75" hidden="1" thickBot="1" x14ac:dyDescent="0.3">
      <c r="A65" s="91" t="s">
        <v>131</v>
      </c>
      <c r="B65" s="837">
        <f>SUM(B64/Q64)</f>
        <v>2.9084768025519538E-3</v>
      </c>
      <c r="C65" s="838">
        <f>SUM(C64/Q64)</f>
        <v>2.1532110522118498E-2</v>
      </c>
      <c r="D65" s="838">
        <f>SUM(D64/Q64)</f>
        <v>1.3463432940845335E-2</v>
      </c>
      <c r="E65" s="838">
        <f>SUM(E64/Q64)</f>
        <v>6.3798845991462211E-3</v>
      </c>
      <c r="F65" s="838">
        <f>SUM(F64/Q64)</f>
        <v>4.5503588685087016E-3</v>
      </c>
      <c r="G65" s="838">
        <f>SUM(G64/Q64)</f>
        <v>8.4439649106347046E-4</v>
      </c>
      <c r="H65" s="838">
        <f>SUM(H64/Q64)</f>
        <v>2.3924567246798329E-3</v>
      </c>
      <c r="I65" s="838">
        <f>SUM(I64/Q64)</f>
        <v>0.59703523009804382</v>
      </c>
      <c r="J65" s="838">
        <f>SUM(J64/Q64)</f>
        <v>3.6871980109771545E-2</v>
      </c>
      <c r="K65" s="838">
        <f>SUM(K64/Q64)</f>
        <v>1.3697987521696299E-2</v>
      </c>
      <c r="L65" s="838">
        <f>SUM(L64/Q64)</f>
        <v>0.16287470094290943</v>
      </c>
      <c r="M65" s="838">
        <f>SUM(M64/Q64)</f>
        <v>7.6464793357414268E-2</v>
      </c>
      <c r="N65" s="838">
        <f>SUM(N64/Q64)</f>
        <v>4.3158042876577382E-3</v>
      </c>
      <c r="O65" s="838">
        <f>SUM(O64/Q64)</f>
        <v>3.0773561007646479E-2</v>
      </c>
      <c r="P65" s="839">
        <f>SUM(P64/Q64)</f>
        <v>2.5894825725946428E-2</v>
      </c>
      <c r="Q65" s="1592">
        <f t="shared" si="14"/>
        <v>1</v>
      </c>
      <c r="R65" s="395"/>
    </row>
    <row r="66" spans="1:24" ht="14.25" hidden="1" customHeight="1" thickBot="1" x14ac:dyDescent="0.3">
      <c r="A66" s="2130" t="s">
        <v>169</v>
      </c>
      <c r="B66" s="2131"/>
      <c r="C66" s="2131"/>
      <c r="D66" s="2131"/>
      <c r="E66" s="2131"/>
      <c r="F66" s="2131"/>
      <c r="G66" s="2131"/>
      <c r="H66" s="2131"/>
      <c r="I66" s="2131"/>
      <c r="J66" s="2131"/>
      <c r="K66" s="2131"/>
      <c r="L66" s="2131"/>
      <c r="M66" s="2131"/>
      <c r="N66" s="2131"/>
      <c r="O66" s="2131"/>
      <c r="P66" s="2131"/>
      <c r="Q66" s="2131"/>
      <c r="R66" s="2132"/>
    </row>
    <row r="67" spans="1:24" ht="60.75" hidden="1" thickBot="1" x14ac:dyDescent="0.3">
      <c r="A67" s="73"/>
      <c r="B67" s="695" t="s">
        <v>145</v>
      </c>
      <c r="C67" s="696" t="s">
        <v>146</v>
      </c>
      <c r="D67" s="696" t="s">
        <v>147</v>
      </c>
      <c r="E67" s="696" t="s">
        <v>148</v>
      </c>
      <c r="F67" s="696" t="s">
        <v>149</v>
      </c>
      <c r="G67" s="696" t="s">
        <v>150</v>
      </c>
      <c r="H67" s="696" t="s">
        <v>151</v>
      </c>
      <c r="I67" s="696" t="s">
        <v>152</v>
      </c>
      <c r="J67" s="696" t="s">
        <v>153</v>
      </c>
      <c r="K67" s="696" t="s">
        <v>154</v>
      </c>
      <c r="L67" s="696" t="s">
        <v>155</v>
      </c>
      <c r="M67" s="696" t="s">
        <v>156</v>
      </c>
      <c r="N67" s="696" t="s">
        <v>157</v>
      </c>
      <c r="O67" s="696" t="s">
        <v>158</v>
      </c>
      <c r="P67" s="696" t="s">
        <v>159</v>
      </c>
      <c r="Q67" s="696" t="s">
        <v>160</v>
      </c>
      <c r="R67" s="697" t="s">
        <v>161</v>
      </c>
    </row>
    <row r="68" spans="1:24" ht="15.75" hidden="1" thickBot="1" x14ac:dyDescent="0.3">
      <c r="A68" s="2127" t="s">
        <v>162</v>
      </c>
      <c r="B68" s="2128"/>
      <c r="C68" s="2128"/>
      <c r="D68" s="2128"/>
      <c r="E68" s="2128"/>
      <c r="F68" s="2128"/>
      <c r="G68" s="2128"/>
      <c r="H68" s="2128"/>
      <c r="I68" s="2128"/>
      <c r="J68" s="2128"/>
      <c r="K68" s="2128"/>
      <c r="L68" s="2128"/>
      <c r="M68" s="2128"/>
      <c r="N68" s="2128"/>
      <c r="O68" s="2128"/>
      <c r="P68" s="2128"/>
      <c r="Q68" s="2128"/>
      <c r="R68" s="2129"/>
    </row>
    <row r="69" spans="1:24" hidden="1" x14ac:dyDescent="0.25">
      <c r="A69" s="168" t="s">
        <v>109</v>
      </c>
      <c r="B69" s="396">
        <v>10</v>
      </c>
      <c r="C69" s="1859">
        <v>58</v>
      </c>
      <c r="D69" s="1859">
        <v>39</v>
      </c>
      <c r="E69" s="1859">
        <v>31</v>
      </c>
      <c r="F69" s="1859">
        <v>7</v>
      </c>
      <c r="G69" s="1859">
        <v>5</v>
      </c>
      <c r="H69" s="1859">
        <v>8</v>
      </c>
      <c r="I69" s="1859">
        <v>1843</v>
      </c>
      <c r="J69" s="1859">
        <v>115</v>
      </c>
      <c r="K69" s="1859">
        <v>40</v>
      </c>
      <c r="L69" s="1859">
        <v>408</v>
      </c>
      <c r="M69" s="1859">
        <v>233</v>
      </c>
      <c r="N69" s="1859">
        <v>11</v>
      </c>
      <c r="O69" s="1859">
        <v>84</v>
      </c>
      <c r="P69" s="1863">
        <v>81</v>
      </c>
      <c r="Q69" s="133">
        <f t="shared" ref="Q69:Q74" si="16">SUM(B69:P69)</f>
        <v>2973</v>
      </c>
      <c r="R69" s="307">
        <f>SUM(Q69/Q73)</f>
        <v>0.1388408910474945</v>
      </c>
    </row>
    <row r="70" spans="1:24" hidden="1" x14ac:dyDescent="0.25">
      <c r="A70" s="169" t="s">
        <v>110</v>
      </c>
      <c r="B70" s="397">
        <v>30</v>
      </c>
      <c r="C70" s="1860">
        <v>148</v>
      </c>
      <c r="D70" s="1860">
        <v>122</v>
      </c>
      <c r="E70" s="1860">
        <v>61</v>
      </c>
      <c r="F70" s="1860">
        <v>51</v>
      </c>
      <c r="G70" s="1860">
        <v>10</v>
      </c>
      <c r="H70" s="1860">
        <v>19</v>
      </c>
      <c r="I70" s="1860">
        <v>4395</v>
      </c>
      <c r="J70" s="1860">
        <v>278</v>
      </c>
      <c r="K70" s="1860">
        <v>116</v>
      </c>
      <c r="L70" s="1860">
        <v>1338</v>
      </c>
      <c r="M70" s="1860">
        <v>559</v>
      </c>
      <c r="N70" s="1860">
        <v>34</v>
      </c>
      <c r="O70" s="1860">
        <v>257</v>
      </c>
      <c r="P70" s="1864">
        <v>168</v>
      </c>
      <c r="Q70" s="134">
        <f t="shared" si="16"/>
        <v>7586</v>
      </c>
      <c r="R70" s="308">
        <f>SUM(Q70/Q73)</f>
        <v>0.35427077009293417</v>
      </c>
    </row>
    <row r="71" spans="1:24" hidden="1" x14ac:dyDescent="0.25">
      <c r="A71" s="169" t="s">
        <v>111</v>
      </c>
      <c r="B71" s="397">
        <v>40</v>
      </c>
      <c r="C71" s="1860">
        <v>203</v>
      </c>
      <c r="D71" s="1860">
        <v>161</v>
      </c>
      <c r="E71" s="1860">
        <v>75</v>
      </c>
      <c r="F71" s="1860">
        <v>45</v>
      </c>
      <c r="G71" s="1860">
        <v>10</v>
      </c>
      <c r="H71" s="1860">
        <v>19</v>
      </c>
      <c r="I71" s="1860">
        <v>6324</v>
      </c>
      <c r="J71" s="1860">
        <v>353</v>
      </c>
      <c r="K71" s="1860">
        <v>126</v>
      </c>
      <c r="L71" s="1860">
        <v>1753</v>
      </c>
      <c r="M71" s="1860">
        <v>816</v>
      </c>
      <c r="N71" s="1860">
        <v>49</v>
      </c>
      <c r="O71" s="1860">
        <v>321</v>
      </c>
      <c r="P71" s="1864">
        <v>276</v>
      </c>
      <c r="Q71" s="134">
        <f t="shared" si="16"/>
        <v>10571</v>
      </c>
      <c r="R71" s="308">
        <f>SUM(Q71/Q73)</f>
        <v>0.49367206836968197</v>
      </c>
      <c r="S71" s="1301"/>
      <c r="T71" s="1301"/>
      <c r="U71" s="1683"/>
      <c r="V71" s="1683"/>
      <c r="W71" s="1301"/>
      <c r="X71" s="1683"/>
    </row>
    <row r="72" spans="1:24" ht="15.75" hidden="1" thickBot="1" x14ac:dyDescent="0.3">
      <c r="A72" s="170" t="s">
        <v>112</v>
      </c>
      <c r="B72" s="1861">
        <v>0</v>
      </c>
      <c r="C72" s="1862">
        <v>3</v>
      </c>
      <c r="D72" s="1862">
        <v>2</v>
      </c>
      <c r="E72" s="1862">
        <v>1</v>
      </c>
      <c r="F72" s="1862">
        <v>2</v>
      </c>
      <c r="G72" s="1862">
        <v>0</v>
      </c>
      <c r="H72" s="1862">
        <v>0</v>
      </c>
      <c r="I72" s="1862">
        <v>204</v>
      </c>
      <c r="J72" s="1862">
        <v>3</v>
      </c>
      <c r="K72" s="1862">
        <v>1</v>
      </c>
      <c r="L72" s="1862">
        <v>39</v>
      </c>
      <c r="M72" s="1862">
        <v>22</v>
      </c>
      <c r="N72" s="1862">
        <v>0</v>
      </c>
      <c r="O72" s="1862">
        <v>5</v>
      </c>
      <c r="P72" s="1865">
        <v>1</v>
      </c>
      <c r="Q72" s="135">
        <f t="shared" si="16"/>
        <v>283</v>
      </c>
      <c r="R72" s="309">
        <f>SUM(Q72/Q73)</f>
        <v>1.3216270489889319E-2</v>
      </c>
      <c r="S72" s="1301"/>
      <c r="T72" s="1301"/>
      <c r="U72" s="1683"/>
      <c r="V72" s="1683"/>
      <c r="W72" s="1301"/>
      <c r="X72" s="1683"/>
    </row>
    <row r="73" spans="1:24" ht="16.5" hidden="1" thickTop="1" thickBot="1" x14ac:dyDescent="0.3">
      <c r="A73" s="90" t="s">
        <v>132</v>
      </c>
      <c r="B73" s="1471">
        <f t="shared" ref="B73:P73" si="17">SUM(B69:B72)</f>
        <v>80</v>
      </c>
      <c r="C73" s="1472">
        <f t="shared" si="17"/>
        <v>412</v>
      </c>
      <c r="D73" s="1472">
        <f t="shared" si="17"/>
        <v>324</v>
      </c>
      <c r="E73" s="1472">
        <f t="shared" si="17"/>
        <v>168</v>
      </c>
      <c r="F73" s="1472">
        <f t="shared" si="17"/>
        <v>105</v>
      </c>
      <c r="G73" s="1472">
        <f t="shared" si="17"/>
        <v>25</v>
      </c>
      <c r="H73" s="1472">
        <f t="shared" si="17"/>
        <v>46</v>
      </c>
      <c r="I73" s="1472">
        <f t="shared" si="17"/>
        <v>12766</v>
      </c>
      <c r="J73" s="1472">
        <f t="shared" si="17"/>
        <v>749</v>
      </c>
      <c r="K73" s="1472">
        <f t="shared" si="17"/>
        <v>283</v>
      </c>
      <c r="L73" s="1472">
        <f t="shared" si="17"/>
        <v>3538</v>
      </c>
      <c r="M73" s="1472">
        <f t="shared" si="17"/>
        <v>1630</v>
      </c>
      <c r="N73" s="1472">
        <f t="shared" si="17"/>
        <v>94</v>
      </c>
      <c r="O73" s="1472">
        <f t="shared" si="17"/>
        <v>667</v>
      </c>
      <c r="P73" s="1873">
        <f t="shared" si="17"/>
        <v>526</v>
      </c>
      <c r="Q73" s="231">
        <f t="shared" si="16"/>
        <v>21413</v>
      </c>
      <c r="R73" s="323">
        <f>SUM(R69:R72)</f>
        <v>1</v>
      </c>
      <c r="S73" s="1301"/>
      <c r="T73" s="1301"/>
      <c r="U73" s="1683"/>
      <c r="V73" s="1683"/>
      <c r="W73" s="1301"/>
      <c r="X73" s="1683"/>
    </row>
    <row r="74" spans="1:24" ht="15.75" hidden="1" thickBot="1" x14ac:dyDescent="0.3">
      <c r="A74" s="91" t="s">
        <v>131</v>
      </c>
      <c r="B74" s="837">
        <f>SUM(B73/Q73)</f>
        <v>3.7360481950217159E-3</v>
      </c>
      <c r="C74" s="838">
        <f>SUM(C73/Q73)</f>
        <v>1.9240648204361836E-2</v>
      </c>
      <c r="D74" s="838">
        <f>SUM(D73/Q73)</f>
        <v>1.5130995189837949E-2</v>
      </c>
      <c r="E74" s="838">
        <f>SUM(E73/Q73)</f>
        <v>7.8457012095456032E-3</v>
      </c>
      <c r="F74" s="838">
        <f>SUM(F73/Q73)</f>
        <v>4.9035632559660015E-3</v>
      </c>
      <c r="G74" s="838">
        <f>SUM(G73/Q73)</f>
        <v>1.1675150609442861E-3</v>
      </c>
      <c r="H74" s="838">
        <f>SUM(H73/Q73)</f>
        <v>2.1482277121374865E-3</v>
      </c>
      <c r="I74" s="838">
        <f>SUM(I73/Q73)</f>
        <v>0.5961798907205903</v>
      </c>
      <c r="J74" s="838">
        <f>SUM(J73/Q73)</f>
        <v>3.4978751225890815E-2</v>
      </c>
      <c r="K74" s="838">
        <f>SUM(K73/Q73)</f>
        <v>1.3216270489889319E-2</v>
      </c>
      <c r="L74" s="838">
        <f>SUM(L73/Q73)</f>
        <v>0.16522673142483538</v>
      </c>
      <c r="M74" s="838">
        <f>SUM(M73/Q73)</f>
        <v>7.6121981973567454E-2</v>
      </c>
      <c r="N74" s="838">
        <f>SUM(N73/Q73)</f>
        <v>4.3898566291505157E-3</v>
      </c>
      <c r="O74" s="838">
        <f>SUM(O73/Q73)</f>
        <v>3.1149301825993556E-2</v>
      </c>
      <c r="P74" s="839">
        <f>SUM(P73/Q73)</f>
        <v>2.4564516882267781E-2</v>
      </c>
      <c r="Q74" s="402">
        <f t="shared" si="16"/>
        <v>0.99999999999999978</v>
      </c>
      <c r="R74" s="395"/>
    </row>
    <row r="75" spans="1:24" ht="15.75" hidden="1" customHeight="1" thickBot="1" x14ac:dyDescent="0.3">
      <c r="A75" s="2127" t="s">
        <v>163</v>
      </c>
      <c r="B75" s="2128"/>
      <c r="C75" s="2128"/>
      <c r="D75" s="2128"/>
      <c r="E75" s="2128"/>
      <c r="F75" s="2128"/>
      <c r="G75" s="2128"/>
      <c r="H75" s="2128"/>
      <c r="I75" s="2128"/>
      <c r="J75" s="2128"/>
      <c r="K75" s="2128"/>
      <c r="L75" s="2128"/>
      <c r="M75" s="2128"/>
      <c r="N75" s="2128"/>
      <c r="O75" s="2128"/>
      <c r="P75" s="2128"/>
      <c r="Q75" s="2128"/>
      <c r="R75" s="2129"/>
    </row>
    <row r="76" spans="1:24" hidden="1" x14ac:dyDescent="0.25">
      <c r="A76" s="168" t="s">
        <v>164</v>
      </c>
      <c r="B76" s="351">
        <v>1</v>
      </c>
      <c r="C76" s="352">
        <v>5</v>
      </c>
      <c r="D76" s="352">
        <v>4</v>
      </c>
      <c r="E76" s="352">
        <v>1</v>
      </c>
      <c r="F76" s="352">
        <v>1</v>
      </c>
      <c r="G76" s="352">
        <v>0</v>
      </c>
      <c r="H76" s="352">
        <v>1</v>
      </c>
      <c r="I76" s="352">
        <v>148</v>
      </c>
      <c r="J76" s="352">
        <v>5</v>
      </c>
      <c r="K76" s="352">
        <v>4</v>
      </c>
      <c r="L76" s="352">
        <v>52</v>
      </c>
      <c r="M76" s="352">
        <v>29</v>
      </c>
      <c r="N76" s="352">
        <v>1</v>
      </c>
      <c r="O76" s="352">
        <v>8</v>
      </c>
      <c r="P76" s="1870">
        <v>5</v>
      </c>
      <c r="Q76" s="133">
        <f t="shared" ref="Q76:Q81" si="18">SUM(B76:P76)</f>
        <v>265</v>
      </c>
      <c r="R76" s="308">
        <f>SUM(Q76/Q80)</f>
        <v>1.2375659646009434E-2</v>
      </c>
    </row>
    <row r="77" spans="1:24" hidden="1" x14ac:dyDescent="0.25">
      <c r="A77" s="169" t="s">
        <v>165</v>
      </c>
      <c r="B77" s="354">
        <v>43</v>
      </c>
      <c r="C77" s="355">
        <v>238</v>
      </c>
      <c r="D77" s="355">
        <v>169</v>
      </c>
      <c r="E77" s="355">
        <v>93</v>
      </c>
      <c r="F77" s="355">
        <v>67</v>
      </c>
      <c r="G77" s="355">
        <v>12</v>
      </c>
      <c r="H77" s="355">
        <v>28</v>
      </c>
      <c r="I77" s="355">
        <v>7251</v>
      </c>
      <c r="J77" s="355">
        <v>436</v>
      </c>
      <c r="K77" s="355">
        <v>176</v>
      </c>
      <c r="L77" s="355">
        <v>2168</v>
      </c>
      <c r="M77" s="355">
        <v>903</v>
      </c>
      <c r="N77" s="355">
        <v>48</v>
      </c>
      <c r="O77" s="355">
        <v>398</v>
      </c>
      <c r="P77" s="1871">
        <v>327</v>
      </c>
      <c r="Q77" s="134">
        <f t="shared" si="18"/>
        <v>12357</v>
      </c>
      <c r="R77" s="308">
        <f>SUM(Q77/Q80)</f>
        <v>0.5770793443235418</v>
      </c>
    </row>
    <row r="78" spans="1:24" hidden="1" x14ac:dyDescent="0.25">
      <c r="A78" s="169" t="s">
        <v>166</v>
      </c>
      <c r="B78" s="354">
        <v>31</v>
      </c>
      <c r="C78" s="355">
        <v>140</v>
      </c>
      <c r="D78" s="355">
        <v>130</v>
      </c>
      <c r="E78" s="355">
        <v>65</v>
      </c>
      <c r="F78" s="355">
        <v>35</v>
      </c>
      <c r="G78" s="355">
        <v>10</v>
      </c>
      <c r="H78" s="355">
        <v>16</v>
      </c>
      <c r="I78" s="355">
        <v>4774</v>
      </c>
      <c r="J78" s="355">
        <v>266</v>
      </c>
      <c r="K78" s="355">
        <v>87</v>
      </c>
      <c r="L78" s="355">
        <v>1179</v>
      </c>
      <c r="M78" s="355">
        <v>629</v>
      </c>
      <c r="N78" s="355">
        <v>39</v>
      </c>
      <c r="O78" s="355">
        <v>224</v>
      </c>
      <c r="P78" s="1871">
        <v>164</v>
      </c>
      <c r="Q78" s="134">
        <f t="shared" si="18"/>
        <v>7789</v>
      </c>
      <c r="R78" s="308">
        <f>SUM(Q78/Q80)</f>
        <v>0.36375099238780179</v>
      </c>
    </row>
    <row r="79" spans="1:24" ht="15.75" hidden="1" thickBot="1" x14ac:dyDescent="0.3">
      <c r="A79" s="170" t="s">
        <v>167</v>
      </c>
      <c r="B79" s="357">
        <v>5</v>
      </c>
      <c r="C79" s="358">
        <v>29</v>
      </c>
      <c r="D79" s="358">
        <v>21</v>
      </c>
      <c r="E79" s="358">
        <v>9</v>
      </c>
      <c r="F79" s="358">
        <v>2</v>
      </c>
      <c r="G79" s="358">
        <v>3</v>
      </c>
      <c r="H79" s="358">
        <v>1</v>
      </c>
      <c r="I79" s="358">
        <v>593</v>
      </c>
      <c r="J79" s="358">
        <v>42</v>
      </c>
      <c r="K79" s="358">
        <v>16</v>
      </c>
      <c r="L79" s="358">
        <v>139</v>
      </c>
      <c r="M79" s="358">
        <v>69</v>
      </c>
      <c r="N79" s="358">
        <v>6</v>
      </c>
      <c r="O79" s="358">
        <v>37</v>
      </c>
      <c r="P79" s="1872">
        <v>30</v>
      </c>
      <c r="Q79" s="135">
        <f t="shared" si="18"/>
        <v>1002</v>
      </c>
      <c r="R79" s="308">
        <f>SUM(Q79/Q80)</f>
        <v>4.6794003642646992E-2</v>
      </c>
    </row>
    <row r="80" spans="1:24" ht="16.5" hidden="1" thickTop="1" thickBot="1" x14ac:dyDescent="0.3">
      <c r="A80" s="90" t="s">
        <v>132</v>
      </c>
      <c r="B80" s="1471">
        <f>SUM(B76:B79)</f>
        <v>80</v>
      </c>
      <c r="C80" s="1472">
        <f t="shared" ref="C80:P80" si="19">SUM(C76:C79)</f>
        <v>412</v>
      </c>
      <c r="D80" s="1472">
        <f t="shared" si="19"/>
        <v>324</v>
      </c>
      <c r="E80" s="1472">
        <f t="shared" si="19"/>
        <v>168</v>
      </c>
      <c r="F80" s="1472">
        <f t="shared" si="19"/>
        <v>105</v>
      </c>
      <c r="G80" s="1472">
        <f t="shared" si="19"/>
        <v>25</v>
      </c>
      <c r="H80" s="1472">
        <f t="shared" si="19"/>
        <v>46</v>
      </c>
      <c r="I80" s="1472">
        <f t="shared" si="19"/>
        <v>12766</v>
      </c>
      <c r="J80" s="1472">
        <f t="shared" si="19"/>
        <v>749</v>
      </c>
      <c r="K80" s="1472">
        <f t="shared" si="19"/>
        <v>283</v>
      </c>
      <c r="L80" s="1472">
        <f t="shared" si="19"/>
        <v>3538</v>
      </c>
      <c r="M80" s="1472">
        <f t="shared" si="19"/>
        <v>1630</v>
      </c>
      <c r="N80" s="1472">
        <f t="shared" si="19"/>
        <v>94</v>
      </c>
      <c r="O80" s="1472">
        <f t="shared" si="19"/>
        <v>667</v>
      </c>
      <c r="P80" s="1873">
        <f t="shared" si="19"/>
        <v>526</v>
      </c>
      <c r="Q80" s="231">
        <f t="shared" si="18"/>
        <v>21413</v>
      </c>
      <c r="R80" s="323">
        <f>SUM(R76:R79)</f>
        <v>0.99999999999999989</v>
      </c>
    </row>
    <row r="81" spans="1:18" ht="15.75" hidden="1" thickBot="1" x14ac:dyDescent="0.3">
      <c r="A81" s="91" t="s">
        <v>131</v>
      </c>
      <c r="B81" s="837">
        <f>SUM(B80/Q80)</f>
        <v>3.7360481950217159E-3</v>
      </c>
      <c r="C81" s="838">
        <f>SUM(C80/Q80)</f>
        <v>1.9240648204361836E-2</v>
      </c>
      <c r="D81" s="838">
        <f>SUM(D80/Q80)</f>
        <v>1.5130995189837949E-2</v>
      </c>
      <c r="E81" s="838">
        <f>SUM(E80/Q80)</f>
        <v>7.8457012095456032E-3</v>
      </c>
      <c r="F81" s="838">
        <f>SUM(F80/Q80)</f>
        <v>4.9035632559660015E-3</v>
      </c>
      <c r="G81" s="838">
        <f>SUM(G80/Q80)</f>
        <v>1.1675150609442861E-3</v>
      </c>
      <c r="H81" s="838">
        <f>SUM(H80/Q80)</f>
        <v>2.1482277121374865E-3</v>
      </c>
      <c r="I81" s="838">
        <f>SUM(I80/Q80)</f>
        <v>0.5961798907205903</v>
      </c>
      <c r="J81" s="838">
        <f>SUM(J80/Q80)</f>
        <v>3.4978751225890815E-2</v>
      </c>
      <c r="K81" s="838">
        <f>SUM(K80/Q80)</f>
        <v>1.3216270489889319E-2</v>
      </c>
      <c r="L81" s="838">
        <f>SUM(L80/Q80)</f>
        <v>0.16522673142483538</v>
      </c>
      <c r="M81" s="838">
        <f>SUM(M80/Q80)</f>
        <v>7.6121981973567454E-2</v>
      </c>
      <c r="N81" s="838">
        <f>SUM(N80/Q80)</f>
        <v>4.3898566291505157E-3</v>
      </c>
      <c r="O81" s="838">
        <f>SUM(O80/Q80)</f>
        <v>3.1149301825993556E-2</v>
      </c>
      <c r="P81" s="839">
        <f>SUM(P80/Q80)</f>
        <v>2.4564516882267781E-2</v>
      </c>
      <c r="Q81" s="1649">
        <f t="shared" si="18"/>
        <v>0.99999999999999978</v>
      </c>
      <c r="R81" s="395"/>
    </row>
    <row r="82" spans="1:18" ht="14.25" hidden="1" customHeight="1" thickBot="1" x14ac:dyDescent="0.3">
      <c r="A82" s="2130" t="s">
        <v>170</v>
      </c>
      <c r="B82" s="2131"/>
      <c r="C82" s="2131"/>
      <c r="D82" s="2131"/>
      <c r="E82" s="2131"/>
      <c r="F82" s="2131"/>
      <c r="G82" s="2131"/>
      <c r="H82" s="2131"/>
      <c r="I82" s="2131"/>
      <c r="J82" s="2131"/>
      <c r="K82" s="2131"/>
      <c r="L82" s="2131"/>
      <c r="M82" s="2131"/>
      <c r="N82" s="2131"/>
      <c r="O82" s="2131"/>
      <c r="P82" s="2131"/>
      <c r="Q82" s="2131"/>
      <c r="R82" s="2132"/>
    </row>
    <row r="83" spans="1:18" ht="60.75" hidden="1" thickBot="1" x14ac:dyDescent="0.3">
      <c r="A83" s="73"/>
      <c r="B83" s="695" t="s">
        <v>145</v>
      </c>
      <c r="C83" s="696" t="s">
        <v>146</v>
      </c>
      <c r="D83" s="696" t="s">
        <v>147</v>
      </c>
      <c r="E83" s="696" t="s">
        <v>148</v>
      </c>
      <c r="F83" s="696" t="s">
        <v>149</v>
      </c>
      <c r="G83" s="696" t="s">
        <v>150</v>
      </c>
      <c r="H83" s="696" t="s">
        <v>151</v>
      </c>
      <c r="I83" s="696" t="s">
        <v>152</v>
      </c>
      <c r="J83" s="696" t="s">
        <v>153</v>
      </c>
      <c r="K83" s="696" t="s">
        <v>154</v>
      </c>
      <c r="L83" s="696" t="s">
        <v>155</v>
      </c>
      <c r="M83" s="696" t="s">
        <v>156</v>
      </c>
      <c r="N83" s="696" t="s">
        <v>157</v>
      </c>
      <c r="O83" s="696" t="s">
        <v>158</v>
      </c>
      <c r="P83" s="696" t="s">
        <v>159</v>
      </c>
      <c r="Q83" s="696" t="s">
        <v>160</v>
      </c>
      <c r="R83" s="697" t="s">
        <v>161</v>
      </c>
    </row>
    <row r="84" spans="1:18" ht="15.75" hidden="1" thickBot="1" x14ac:dyDescent="0.3">
      <c r="A84" s="2127" t="s">
        <v>162</v>
      </c>
      <c r="B84" s="2133"/>
      <c r="C84" s="2133"/>
      <c r="D84" s="2133"/>
      <c r="E84" s="2133"/>
      <c r="F84" s="2133"/>
      <c r="G84" s="2133"/>
      <c r="H84" s="2133"/>
      <c r="I84" s="2133"/>
      <c r="J84" s="2133"/>
      <c r="K84" s="2133"/>
      <c r="L84" s="2133"/>
      <c r="M84" s="2133"/>
      <c r="N84" s="2133"/>
      <c r="O84" s="2133"/>
      <c r="P84" s="2133"/>
      <c r="Q84" s="2128"/>
      <c r="R84" s="2129"/>
    </row>
    <row r="85" spans="1:18" hidden="1" x14ac:dyDescent="0.25">
      <c r="A85" s="87" t="s">
        <v>109</v>
      </c>
      <c r="B85" s="1876">
        <v>20</v>
      </c>
      <c r="C85" s="1877">
        <v>65</v>
      </c>
      <c r="D85" s="1877">
        <v>35</v>
      </c>
      <c r="E85" s="1877">
        <v>40</v>
      </c>
      <c r="F85" s="1877">
        <v>10</v>
      </c>
      <c r="G85" s="1877">
        <v>1</v>
      </c>
      <c r="H85" s="1877">
        <v>4</v>
      </c>
      <c r="I85" s="1877">
        <v>2214</v>
      </c>
      <c r="J85" s="1877">
        <v>109</v>
      </c>
      <c r="K85" s="1877">
        <v>53</v>
      </c>
      <c r="L85" s="1877">
        <v>533</v>
      </c>
      <c r="M85" s="1877">
        <v>246</v>
      </c>
      <c r="N85" s="1877">
        <v>14</v>
      </c>
      <c r="O85" s="1877">
        <v>86</v>
      </c>
      <c r="P85" s="1878">
        <v>113</v>
      </c>
      <c r="Q85" s="133">
        <f t="shared" ref="Q85:Q90" si="20">SUM(B85:P85)</f>
        <v>3543</v>
      </c>
      <c r="R85" s="307">
        <f>SUM(Q85/Q89)</f>
        <v>0.15099727241732014</v>
      </c>
    </row>
    <row r="86" spans="1:18" hidden="1" x14ac:dyDescent="0.25">
      <c r="A86" s="88" t="s">
        <v>110</v>
      </c>
      <c r="B86" s="1879">
        <v>26</v>
      </c>
      <c r="C86" s="1874">
        <v>157</v>
      </c>
      <c r="D86" s="1874">
        <v>124</v>
      </c>
      <c r="E86" s="1874">
        <v>58</v>
      </c>
      <c r="F86" s="1874">
        <v>53</v>
      </c>
      <c r="G86" s="1874">
        <v>11</v>
      </c>
      <c r="H86" s="1874">
        <v>18</v>
      </c>
      <c r="I86" s="1874">
        <v>5145</v>
      </c>
      <c r="J86" s="1874">
        <v>308</v>
      </c>
      <c r="K86" s="1874">
        <v>113</v>
      </c>
      <c r="L86" s="1874">
        <v>1538</v>
      </c>
      <c r="M86" s="1874">
        <v>571</v>
      </c>
      <c r="N86" s="1874">
        <v>27</v>
      </c>
      <c r="O86" s="1874">
        <v>265</v>
      </c>
      <c r="P86" s="1880">
        <v>178</v>
      </c>
      <c r="Q86" s="134">
        <f t="shared" si="20"/>
        <v>8592</v>
      </c>
      <c r="R86" s="308">
        <f>SUM(Q86/Q89)</f>
        <v>0.36617797476986019</v>
      </c>
    </row>
    <row r="87" spans="1:18" hidden="1" x14ac:dyDescent="0.25">
      <c r="A87" s="88" t="s">
        <v>111</v>
      </c>
      <c r="B87" s="1879">
        <v>33</v>
      </c>
      <c r="C87" s="1874">
        <v>250</v>
      </c>
      <c r="D87" s="1874">
        <v>141</v>
      </c>
      <c r="E87" s="1874">
        <v>77</v>
      </c>
      <c r="F87" s="1874">
        <v>42</v>
      </c>
      <c r="G87" s="1874">
        <v>15</v>
      </c>
      <c r="H87" s="1874">
        <v>21</v>
      </c>
      <c r="I87" s="1874">
        <v>6750</v>
      </c>
      <c r="J87" s="1874">
        <v>368</v>
      </c>
      <c r="K87" s="1874">
        <v>123</v>
      </c>
      <c r="L87" s="1874">
        <v>1773</v>
      </c>
      <c r="M87" s="1874">
        <v>881</v>
      </c>
      <c r="N87" s="1874">
        <v>60</v>
      </c>
      <c r="O87" s="1874">
        <v>313</v>
      </c>
      <c r="P87" s="1880">
        <v>224</v>
      </c>
      <c r="Q87" s="134">
        <f t="shared" si="20"/>
        <v>11071</v>
      </c>
      <c r="R87" s="308">
        <f>SUM(Q87/Q89)</f>
        <v>0.47182918513467442</v>
      </c>
    </row>
    <row r="88" spans="1:18" ht="15.75" hidden="1" thickBot="1" x14ac:dyDescent="0.3">
      <c r="A88" s="89" t="s">
        <v>112</v>
      </c>
      <c r="B88" s="1879">
        <v>0</v>
      </c>
      <c r="C88" s="1874">
        <v>3</v>
      </c>
      <c r="D88" s="1874">
        <v>2</v>
      </c>
      <c r="E88" s="1874">
        <v>0</v>
      </c>
      <c r="F88" s="1874">
        <v>0</v>
      </c>
      <c r="G88" s="1874">
        <v>0</v>
      </c>
      <c r="H88" s="1874">
        <v>0</v>
      </c>
      <c r="I88" s="1874">
        <v>180</v>
      </c>
      <c r="J88" s="1874">
        <v>1</v>
      </c>
      <c r="K88" s="1874">
        <v>1</v>
      </c>
      <c r="L88" s="1874">
        <v>28</v>
      </c>
      <c r="M88" s="1874">
        <v>37</v>
      </c>
      <c r="N88" s="1874">
        <v>0</v>
      </c>
      <c r="O88" s="1874">
        <v>4</v>
      </c>
      <c r="P88" s="1880">
        <v>2</v>
      </c>
      <c r="Q88" s="135">
        <f t="shared" si="20"/>
        <v>258</v>
      </c>
      <c r="R88" s="309">
        <f>SUM(Q88/Q89)</f>
        <v>1.0995567678145244E-2</v>
      </c>
    </row>
    <row r="89" spans="1:18" ht="16.5" hidden="1" thickTop="1" thickBot="1" x14ac:dyDescent="0.3">
      <c r="A89" s="1593" t="s">
        <v>132</v>
      </c>
      <c r="B89" s="1881">
        <f t="shared" ref="B89:P89" si="21">SUM(B85:B88)</f>
        <v>79</v>
      </c>
      <c r="C89" s="1875">
        <f t="shared" si="21"/>
        <v>475</v>
      </c>
      <c r="D89" s="1875">
        <f t="shared" si="21"/>
        <v>302</v>
      </c>
      <c r="E89" s="1875">
        <f t="shared" si="21"/>
        <v>175</v>
      </c>
      <c r="F89" s="1875">
        <f t="shared" si="21"/>
        <v>105</v>
      </c>
      <c r="G89" s="1875">
        <f t="shared" si="21"/>
        <v>27</v>
      </c>
      <c r="H89" s="1875">
        <f t="shared" si="21"/>
        <v>43</v>
      </c>
      <c r="I89" s="1875">
        <f t="shared" si="21"/>
        <v>14289</v>
      </c>
      <c r="J89" s="1875">
        <f t="shared" si="21"/>
        <v>786</v>
      </c>
      <c r="K89" s="1875">
        <f t="shared" si="21"/>
        <v>290</v>
      </c>
      <c r="L89" s="1875">
        <f t="shared" si="21"/>
        <v>3872</v>
      </c>
      <c r="M89" s="1875">
        <f t="shared" si="21"/>
        <v>1735</v>
      </c>
      <c r="N89" s="1875">
        <f t="shared" si="21"/>
        <v>101</v>
      </c>
      <c r="O89" s="1875">
        <f t="shared" si="21"/>
        <v>668</v>
      </c>
      <c r="P89" s="1882">
        <f t="shared" si="21"/>
        <v>517</v>
      </c>
      <c r="Q89" s="231">
        <f t="shared" si="20"/>
        <v>23464</v>
      </c>
      <c r="R89" s="323">
        <f>SUM(R85:R88)</f>
        <v>1</v>
      </c>
    </row>
    <row r="90" spans="1:18" ht="15.75" hidden="1" thickBot="1" x14ac:dyDescent="0.3">
      <c r="A90" s="1594" t="s">
        <v>131</v>
      </c>
      <c r="B90" s="837">
        <f>SUM(B89/Q89)</f>
        <v>3.3668598704398229E-3</v>
      </c>
      <c r="C90" s="838">
        <f>SUM(C89/Q89)</f>
        <v>2.0243777702011592E-2</v>
      </c>
      <c r="D90" s="838">
        <f>SUM(D89/Q89)</f>
        <v>1.2870780770542108E-2</v>
      </c>
      <c r="E90" s="838">
        <f>SUM(E89/Q89)</f>
        <v>7.4582338902147967E-3</v>
      </c>
      <c r="F90" s="838">
        <f>SUM(F89/Q89)</f>
        <v>4.4749403341288784E-3</v>
      </c>
      <c r="G90" s="838">
        <f>SUM(G89/Q89)</f>
        <v>1.1506989430617115E-3</v>
      </c>
      <c r="H90" s="838">
        <f>SUM(H89/Q89)</f>
        <v>1.8325946130242072E-3</v>
      </c>
      <c r="I90" s="838">
        <f>SUM(I89/Q89)</f>
        <v>0.6089754517558813</v>
      </c>
      <c r="J90" s="838">
        <f>SUM(J89/Q89)</f>
        <v>3.3498124786907606E-2</v>
      </c>
      <c r="K90" s="838">
        <f>SUM(K89/Q89)</f>
        <v>1.2359359018070235E-2</v>
      </c>
      <c r="L90" s="838">
        <f>SUM(L89/Q89)</f>
        <v>0.16501875213092396</v>
      </c>
      <c r="M90" s="838">
        <f>SUM(M89/Q89)</f>
        <v>7.3943061711558136E-2</v>
      </c>
      <c r="N90" s="838">
        <f>SUM(N89/Q89)</f>
        <v>4.3044664166382541E-3</v>
      </c>
      <c r="O90" s="838">
        <f>SUM(O89/Q89)</f>
        <v>2.8469144220934196E-2</v>
      </c>
      <c r="P90" s="839">
        <f>SUM(P89/Q89)</f>
        <v>2.2033753835663143E-2</v>
      </c>
      <c r="Q90" s="714">
        <f t="shared" si="20"/>
        <v>1</v>
      </c>
      <c r="R90" s="395"/>
    </row>
    <row r="91" spans="1:18" ht="15.75" hidden="1" customHeight="1" thickBot="1" x14ac:dyDescent="0.3">
      <c r="A91" s="2127" t="s">
        <v>163</v>
      </c>
      <c r="B91" s="2128"/>
      <c r="C91" s="2128"/>
      <c r="D91" s="2128"/>
      <c r="E91" s="2128"/>
      <c r="F91" s="2128"/>
      <c r="G91" s="2128"/>
      <c r="H91" s="2128"/>
      <c r="I91" s="2128"/>
      <c r="J91" s="2128"/>
      <c r="K91" s="2128"/>
      <c r="L91" s="2128"/>
      <c r="M91" s="2128"/>
      <c r="N91" s="2128"/>
      <c r="O91" s="2128"/>
      <c r="P91" s="2128"/>
      <c r="Q91" s="2128"/>
      <c r="R91" s="2129"/>
    </row>
    <row r="92" spans="1:18" hidden="1" x14ac:dyDescent="0.25">
      <c r="A92" s="168" t="s">
        <v>164</v>
      </c>
      <c r="B92" s="351">
        <v>1</v>
      </c>
      <c r="C92" s="352">
        <v>8</v>
      </c>
      <c r="D92" s="352">
        <v>6</v>
      </c>
      <c r="E92" s="352">
        <v>1</v>
      </c>
      <c r="F92" s="352">
        <v>0</v>
      </c>
      <c r="G92" s="352">
        <v>1</v>
      </c>
      <c r="H92" s="352">
        <v>1</v>
      </c>
      <c r="I92" s="352">
        <v>229</v>
      </c>
      <c r="J92" s="352">
        <v>11</v>
      </c>
      <c r="K92" s="352">
        <v>3</v>
      </c>
      <c r="L92" s="352">
        <v>53</v>
      </c>
      <c r="M92" s="352">
        <v>24</v>
      </c>
      <c r="N92" s="352">
        <v>1</v>
      </c>
      <c r="O92" s="352">
        <v>2</v>
      </c>
      <c r="P92" s="1870">
        <v>11</v>
      </c>
      <c r="Q92" s="133">
        <f t="shared" ref="Q92:Q97" si="22">SUM(B92:P92)</f>
        <v>352</v>
      </c>
      <c r="R92" s="308">
        <f>SUM(Q92/Q96)</f>
        <v>1.5001704739174906E-2</v>
      </c>
    </row>
    <row r="93" spans="1:18" hidden="1" x14ac:dyDescent="0.25">
      <c r="A93" s="169" t="s">
        <v>165</v>
      </c>
      <c r="B93" s="354">
        <v>59</v>
      </c>
      <c r="C93" s="355">
        <v>298</v>
      </c>
      <c r="D93" s="355">
        <v>178</v>
      </c>
      <c r="E93" s="355">
        <v>116</v>
      </c>
      <c r="F93" s="355">
        <v>56</v>
      </c>
      <c r="G93" s="355">
        <v>11</v>
      </c>
      <c r="H93" s="355">
        <v>26</v>
      </c>
      <c r="I93" s="355">
        <v>8231</v>
      </c>
      <c r="J93" s="355">
        <v>486</v>
      </c>
      <c r="K93" s="355">
        <v>177</v>
      </c>
      <c r="L93" s="355">
        <v>2355</v>
      </c>
      <c r="M93" s="355">
        <v>1001</v>
      </c>
      <c r="N93" s="355">
        <v>46</v>
      </c>
      <c r="O93" s="355">
        <v>382</v>
      </c>
      <c r="P93" s="1871">
        <v>320</v>
      </c>
      <c r="Q93" s="134">
        <f t="shared" si="22"/>
        <v>13742</v>
      </c>
      <c r="R93" s="308">
        <f>SUM(Q93/Q96)</f>
        <v>0.58566314353903848</v>
      </c>
    </row>
    <row r="94" spans="1:18" hidden="1" x14ac:dyDescent="0.25">
      <c r="A94" s="169" t="s">
        <v>166</v>
      </c>
      <c r="B94" s="354">
        <v>13</v>
      </c>
      <c r="C94" s="355">
        <v>149</v>
      </c>
      <c r="D94" s="355">
        <v>108</v>
      </c>
      <c r="E94" s="355">
        <v>48</v>
      </c>
      <c r="F94" s="355">
        <v>43</v>
      </c>
      <c r="G94" s="355">
        <v>11</v>
      </c>
      <c r="H94" s="355">
        <v>15</v>
      </c>
      <c r="I94" s="355">
        <v>5130</v>
      </c>
      <c r="J94" s="355">
        <v>258</v>
      </c>
      <c r="K94" s="355">
        <v>96</v>
      </c>
      <c r="L94" s="355">
        <v>1283</v>
      </c>
      <c r="M94" s="355">
        <v>612</v>
      </c>
      <c r="N94" s="355">
        <v>45</v>
      </c>
      <c r="O94" s="355">
        <v>228</v>
      </c>
      <c r="P94" s="1871">
        <v>160</v>
      </c>
      <c r="Q94" s="134">
        <f t="shared" si="22"/>
        <v>8199</v>
      </c>
      <c r="R94" s="308">
        <f>SUM(Q94/Q96)</f>
        <v>0.34942891237640639</v>
      </c>
    </row>
    <row r="95" spans="1:18" ht="15.75" hidden="1" thickBot="1" x14ac:dyDescent="0.3">
      <c r="A95" s="170" t="s">
        <v>167</v>
      </c>
      <c r="B95" s="357">
        <v>6</v>
      </c>
      <c r="C95" s="358">
        <v>20</v>
      </c>
      <c r="D95" s="358">
        <v>10</v>
      </c>
      <c r="E95" s="358">
        <v>10</v>
      </c>
      <c r="F95" s="358">
        <v>6</v>
      </c>
      <c r="G95" s="358">
        <v>4</v>
      </c>
      <c r="H95" s="358">
        <v>1</v>
      </c>
      <c r="I95" s="358">
        <v>699</v>
      </c>
      <c r="J95" s="358">
        <v>31</v>
      </c>
      <c r="K95" s="358">
        <v>14</v>
      </c>
      <c r="L95" s="358">
        <v>181</v>
      </c>
      <c r="M95" s="358">
        <v>98</v>
      </c>
      <c r="N95" s="358">
        <v>9</v>
      </c>
      <c r="O95" s="358">
        <v>56</v>
      </c>
      <c r="P95" s="1872">
        <v>26</v>
      </c>
      <c r="Q95" s="135">
        <f t="shared" si="22"/>
        <v>1171</v>
      </c>
      <c r="R95" s="308">
        <f>SUM(Q95/Q96)</f>
        <v>4.990623934538016E-2</v>
      </c>
    </row>
    <row r="96" spans="1:18" ht="16.5" hidden="1" thickTop="1" thickBot="1" x14ac:dyDescent="0.3">
      <c r="A96" s="90" t="s">
        <v>132</v>
      </c>
      <c r="B96" s="1471">
        <f>SUM(B92:B95)</f>
        <v>79</v>
      </c>
      <c r="C96" s="1472">
        <f t="shared" ref="C96:P96" si="23">SUM(C92:C95)</f>
        <v>475</v>
      </c>
      <c r="D96" s="1472">
        <f t="shared" si="23"/>
        <v>302</v>
      </c>
      <c r="E96" s="1472">
        <f t="shared" si="23"/>
        <v>175</v>
      </c>
      <c r="F96" s="1472">
        <f t="shared" si="23"/>
        <v>105</v>
      </c>
      <c r="G96" s="1472">
        <f t="shared" si="23"/>
        <v>27</v>
      </c>
      <c r="H96" s="1472">
        <f t="shared" si="23"/>
        <v>43</v>
      </c>
      <c r="I96" s="1472">
        <f t="shared" si="23"/>
        <v>14289</v>
      </c>
      <c r="J96" s="1472">
        <f t="shared" si="23"/>
        <v>786</v>
      </c>
      <c r="K96" s="1472">
        <f t="shared" si="23"/>
        <v>290</v>
      </c>
      <c r="L96" s="1472">
        <f t="shared" si="23"/>
        <v>3872</v>
      </c>
      <c r="M96" s="1472">
        <f t="shared" si="23"/>
        <v>1735</v>
      </c>
      <c r="N96" s="1472">
        <f t="shared" si="23"/>
        <v>101</v>
      </c>
      <c r="O96" s="1472">
        <f t="shared" si="23"/>
        <v>668</v>
      </c>
      <c r="P96" s="1873">
        <f t="shared" si="23"/>
        <v>517</v>
      </c>
      <c r="Q96" s="231">
        <f t="shared" si="22"/>
        <v>23464</v>
      </c>
      <c r="R96" s="323">
        <f>SUM(R92:R95)</f>
        <v>1</v>
      </c>
    </row>
    <row r="97" spans="1:18" ht="15.75" hidden="1" thickBot="1" x14ac:dyDescent="0.3">
      <c r="A97" s="91" t="s">
        <v>131</v>
      </c>
      <c r="B97" s="837">
        <f>SUM(B96/Q96)</f>
        <v>3.3668598704398229E-3</v>
      </c>
      <c r="C97" s="838">
        <f>SUM(C96/Q96)</f>
        <v>2.0243777702011592E-2</v>
      </c>
      <c r="D97" s="838">
        <f>SUM(D96/Q96)</f>
        <v>1.2870780770542108E-2</v>
      </c>
      <c r="E97" s="838">
        <f>SUM(E96/Q96)</f>
        <v>7.4582338902147967E-3</v>
      </c>
      <c r="F97" s="838">
        <f>SUM(F96/Q96)</f>
        <v>4.4749403341288784E-3</v>
      </c>
      <c r="G97" s="838">
        <f>SUM(G96/Q96)</f>
        <v>1.1506989430617115E-3</v>
      </c>
      <c r="H97" s="838">
        <f>SUM(H96/Q96)</f>
        <v>1.8325946130242072E-3</v>
      </c>
      <c r="I97" s="838">
        <f>SUM(I96/Q96)</f>
        <v>0.6089754517558813</v>
      </c>
      <c r="J97" s="838">
        <f>SUM(J96/Q96)</f>
        <v>3.3498124786907606E-2</v>
      </c>
      <c r="K97" s="838">
        <f>SUM(K96/Q96)</f>
        <v>1.2359359018070235E-2</v>
      </c>
      <c r="L97" s="838">
        <f>SUM(L96/Q96)</f>
        <v>0.16501875213092396</v>
      </c>
      <c r="M97" s="838">
        <f>SUM(M96/Q96)</f>
        <v>7.3943061711558136E-2</v>
      </c>
      <c r="N97" s="838">
        <f>SUM(N96/Q96)</f>
        <v>4.3044664166382541E-3</v>
      </c>
      <c r="O97" s="838">
        <f>SUM(O96/Q96)</f>
        <v>2.8469144220934196E-2</v>
      </c>
      <c r="P97" s="839">
        <f>SUM(P96/Q96)</f>
        <v>2.2033753835663143E-2</v>
      </c>
      <c r="Q97" s="1649">
        <f t="shared" si="22"/>
        <v>1</v>
      </c>
      <c r="R97" s="395"/>
    </row>
    <row r="98" spans="1:18" ht="14.25" hidden="1" customHeight="1" thickBot="1" x14ac:dyDescent="0.3">
      <c r="A98" s="2130" t="s">
        <v>171</v>
      </c>
      <c r="B98" s="2131"/>
      <c r="C98" s="2131"/>
      <c r="D98" s="2131"/>
      <c r="E98" s="2131"/>
      <c r="F98" s="2131"/>
      <c r="G98" s="2131"/>
      <c r="H98" s="2131"/>
      <c r="I98" s="2131"/>
      <c r="J98" s="2131"/>
      <c r="K98" s="2131"/>
      <c r="L98" s="2131"/>
      <c r="M98" s="2131"/>
      <c r="N98" s="2131"/>
      <c r="O98" s="2131"/>
      <c r="P98" s="2131"/>
      <c r="Q98" s="2131"/>
      <c r="R98" s="2132"/>
    </row>
    <row r="99" spans="1:18" ht="59.25" hidden="1" customHeight="1" thickBot="1" x14ac:dyDescent="0.3">
      <c r="A99" s="73"/>
      <c r="B99" s="695" t="s">
        <v>145</v>
      </c>
      <c r="C99" s="696" t="s">
        <v>146</v>
      </c>
      <c r="D99" s="696" t="s">
        <v>147</v>
      </c>
      <c r="E99" s="696" t="s">
        <v>148</v>
      </c>
      <c r="F99" s="696" t="s">
        <v>149</v>
      </c>
      <c r="G99" s="696" t="s">
        <v>150</v>
      </c>
      <c r="H99" s="696" t="s">
        <v>151</v>
      </c>
      <c r="I99" s="696" t="s">
        <v>152</v>
      </c>
      <c r="J99" s="696" t="s">
        <v>153</v>
      </c>
      <c r="K99" s="696" t="s">
        <v>154</v>
      </c>
      <c r="L99" s="696" t="s">
        <v>155</v>
      </c>
      <c r="M99" s="696" t="s">
        <v>156</v>
      </c>
      <c r="N99" s="696" t="s">
        <v>157</v>
      </c>
      <c r="O99" s="696" t="s">
        <v>158</v>
      </c>
      <c r="P99" s="696" t="s">
        <v>159</v>
      </c>
      <c r="Q99" s="696" t="s">
        <v>160</v>
      </c>
      <c r="R99" s="697" t="s">
        <v>161</v>
      </c>
    </row>
    <row r="100" spans="1:18" ht="15.75" hidden="1" thickBot="1" x14ac:dyDescent="0.3">
      <c r="A100" s="2127" t="s">
        <v>162</v>
      </c>
      <c r="B100" s="2128"/>
      <c r="C100" s="2128"/>
      <c r="D100" s="2128"/>
      <c r="E100" s="2128"/>
      <c r="F100" s="2128"/>
      <c r="G100" s="2128"/>
      <c r="H100" s="2128"/>
      <c r="I100" s="2128"/>
      <c r="J100" s="2128"/>
      <c r="K100" s="2128"/>
      <c r="L100" s="2128"/>
      <c r="M100" s="2128"/>
      <c r="N100" s="2128"/>
      <c r="O100" s="2128"/>
      <c r="P100" s="2128"/>
      <c r="Q100" s="2128"/>
      <c r="R100" s="2129"/>
    </row>
    <row r="101" spans="1:18" hidden="1" x14ac:dyDescent="0.25">
      <c r="A101" s="168" t="s">
        <v>109</v>
      </c>
      <c r="B101" s="396">
        <v>16</v>
      </c>
      <c r="C101" s="1859">
        <v>63</v>
      </c>
      <c r="D101" s="1859">
        <v>45</v>
      </c>
      <c r="E101" s="1859">
        <v>28</v>
      </c>
      <c r="F101" s="1859">
        <v>11</v>
      </c>
      <c r="G101" s="1859">
        <v>3</v>
      </c>
      <c r="H101" s="1859">
        <v>15</v>
      </c>
      <c r="I101" s="1859">
        <v>1971</v>
      </c>
      <c r="J101" s="1859">
        <v>127</v>
      </c>
      <c r="K101" s="1859">
        <v>42</v>
      </c>
      <c r="L101" s="1859">
        <v>449</v>
      </c>
      <c r="M101" s="1859">
        <v>218</v>
      </c>
      <c r="N101" s="1859">
        <v>21</v>
      </c>
      <c r="O101" s="1859">
        <v>97</v>
      </c>
      <c r="P101" s="1863">
        <v>103</v>
      </c>
      <c r="Q101" s="133">
        <f t="shared" ref="Q101:Q106" si="24">SUM(B101:P101)</f>
        <v>3209</v>
      </c>
      <c r="R101" s="307">
        <f>SUM(Q101/Q105)</f>
        <v>0.14665691695991956</v>
      </c>
    </row>
    <row r="102" spans="1:18" hidden="1" x14ac:dyDescent="0.25">
      <c r="A102" s="169" t="s">
        <v>110</v>
      </c>
      <c r="B102" s="397">
        <v>30</v>
      </c>
      <c r="C102" s="1860">
        <v>148</v>
      </c>
      <c r="D102" s="1860">
        <v>129</v>
      </c>
      <c r="E102" s="1860">
        <v>69</v>
      </c>
      <c r="F102" s="1860">
        <v>44</v>
      </c>
      <c r="G102" s="1860">
        <v>12</v>
      </c>
      <c r="H102" s="1860">
        <v>18</v>
      </c>
      <c r="I102" s="1860">
        <v>4867</v>
      </c>
      <c r="J102" s="1860">
        <v>283</v>
      </c>
      <c r="K102" s="1860">
        <v>106</v>
      </c>
      <c r="L102" s="1860">
        <v>1467</v>
      </c>
      <c r="M102" s="1860">
        <v>564</v>
      </c>
      <c r="N102" s="1860">
        <v>42</v>
      </c>
      <c r="O102" s="1860">
        <v>265</v>
      </c>
      <c r="P102" s="1864">
        <v>170</v>
      </c>
      <c r="Q102" s="134">
        <f t="shared" si="24"/>
        <v>8214</v>
      </c>
      <c r="R102" s="308">
        <f>SUM(Q102/Q105)</f>
        <v>0.37539417759700194</v>
      </c>
    </row>
    <row r="103" spans="1:18" hidden="1" x14ac:dyDescent="0.25">
      <c r="A103" s="169" t="s">
        <v>111</v>
      </c>
      <c r="B103" s="397">
        <v>54</v>
      </c>
      <c r="C103" s="1860">
        <v>252</v>
      </c>
      <c r="D103" s="1860">
        <v>143</v>
      </c>
      <c r="E103" s="1860">
        <v>65</v>
      </c>
      <c r="F103" s="1860">
        <v>38</v>
      </c>
      <c r="G103" s="1860">
        <v>15</v>
      </c>
      <c r="H103" s="1860">
        <v>19</v>
      </c>
      <c r="I103" s="1860">
        <v>6068</v>
      </c>
      <c r="J103" s="1860">
        <v>325</v>
      </c>
      <c r="K103" s="1860">
        <v>147</v>
      </c>
      <c r="L103" s="1860">
        <v>1652</v>
      </c>
      <c r="M103" s="1860">
        <v>815</v>
      </c>
      <c r="N103" s="1860">
        <v>38</v>
      </c>
      <c r="O103" s="1860">
        <v>338</v>
      </c>
      <c r="P103" s="1864">
        <v>220</v>
      </c>
      <c r="Q103" s="134">
        <f t="shared" si="24"/>
        <v>10189</v>
      </c>
      <c r="R103" s="308">
        <f>SUM(Q103/Q105)</f>
        <v>0.46565513459165486</v>
      </c>
    </row>
    <row r="104" spans="1:18" ht="15.75" hidden="1" thickBot="1" x14ac:dyDescent="0.3">
      <c r="A104" s="170" t="s">
        <v>112</v>
      </c>
      <c r="B104" s="1861">
        <v>0</v>
      </c>
      <c r="C104" s="1862">
        <v>5</v>
      </c>
      <c r="D104" s="1862">
        <v>1</v>
      </c>
      <c r="E104" s="1862">
        <v>0</v>
      </c>
      <c r="F104" s="1862">
        <v>2</v>
      </c>
      <c r="G104" s="1862">
        <v>0</v>
      </c>
      <c r="H104" s="1862">
        <v>0</v>
      </c>
      <c r="I104" s="1862">
        <v>191</v>
      </c>
      <c r="J104" s="1862">
        <v>2</v>
      </c>
      <c r="K104" s="1862">
        <v>3</v>
      </c>
      <c r="L104" s="1862">
        <v>32</v>
      </c>
      <c r="M104" s="1862">
        <v>30</v>
      </c>
      <c r="N104" s="1862">
        <v>0</v>
      </c>
      <c r="O104" s="1862">
        <v>2</v>
      </c>
      <c r="P104" s="1865">
        <v>1</v>
      </c>
      <c r="Q104" s="135">
        <f t="shared" si="24"/>
        <v>269</v>
      </c>
      <c r="R104" s="309">
        <f>SUM(Q104/Q105)</f>
        <v>1.2293770851423609E-2</v>
      </c>
    </row>
    <row r="105" spans="1:18" ht="16.5" hidden="1" thickTop="1" thickBot="1" x14ac:dyDescent="0.3">
      <c r="A105" s="90" t="s">
        <v>132</v>
      </c>
      <c r="B105" s="1471">
        <f t="shared" ref="B105:P105" si="25">SUM(B101:B104)</f>
        <v>100</v>
      </c>
      <c r="C105" s="1472">
        <f t="shared" si="25"/>
        <v>468</v>
      </c>
      <c r="D105" s="1472">
        <f t="shared" si="25"/>
        <v>318</v>
      </c>
      <c r="E105" s="1472">
        <f t="shared" si="25"/>
        <v>162</v>
      </c>
      <c r="F105" s="1472">
        <f t="shared" si="25"/>
        <v>95</v>
      </c>
      <c r="G105" s="1472">
        <f t="shared" si="25"/>
        <v>30</v>
      </c>
      <c r="H105" s="1472">
        <f t="shared" si="25"/>
        <v>52</v>
      </c>
      <c r="I105" s="1472">
        <f t="shared" si="25"/>
        <v>13097</v>
      </c>
      <c r="J105" s="1472">
        <f t="shared" si="25"/>
        <v>737</v>
      </c>
      <c r="K105" s="1472">
        <f t="shared" si="25"/>
        <v>298</v>
      </c>
      <c r="L105" s="1472">
        <f t="shared" si="25"/>
        <v>3600</v>
      </c>
      <c r="M105" s="1472">
        <f t="shared" si="25"/>
        <v>1627</v>
      </c>
      <c r="N105" s="1472">
        <f t="shared" si="25"/>
        <v>101</v>
      </c>
      <c r="O105" s="1472">
        <f t="shared" si="25"/>
        <v>702</v>
      </c>
      <c r="P105" s="1873">
        <f t="shared" si="25"/>
        <v>494</v>
      </c>
      <c r="Q105" s="231">
        <f t="shared" si="24"/>
        <v>21881</v>
      </c>
      <c r="R105" s="323">
        <f>SUM(R101:R104)</f>
        <v>0.99999999999999989</v>
      </c>
    </row>
    <row r="106" spans="1:18" ht="15.75" hidden="1" thickBot="1" x14ac:dyDescent="0.3">
      <c r="A106" s="91" t="s">
        <v>131</v>
      </c>
      <c r="B106" s="837">
        <f>SUM(B105/Q105)</f>
        <v>4.5701750377039442E-3</v>
      </c>
      <c r="C106" s="838">
        <f>SUM(C105/Q105)</f>
        <v>2.1388419176454457E-2</v>
      </c>
      <c r="D106" s="838">
        <f>SUM(D105/Q105)</f>
        <v>1.4533156619898542E-2</v>
      </c>
      <c r="E106" s="838">
        <f>SUM(E105/Q105)</f>
        <v>7.4036835610803891E-3</v>
      </c>
      <c r="F106" s="838">
        <f>SUM(F105/Q105)</f>
        <v>4.3416662858187472E-3</v>
      </c>
      <c r="G106" s="838">
        <f>SUM(G105/Q105)</f>
        <v>1.3710525113111833E-3</v>
      </c>
      <c r="H106" s="838">
        <f>SUM(H105/Q105)</f>
        <v>2.3764910196060508E-3</v>
      </c>
      <c r="I106" s="838">
        <f>SUM(I105/Q105)</f>
        <v>0.59855582468808555</v>
      </c>
      <c r="J106" s="838">
        <f>SUM(J105/Q105)</f>
        <v>3.3682190027878069E-2</v>
      </c>
      <c r="K106" s="838">
        <f>SUM(K105/Q105)</f>
        <v>1.3619121612357753E-2</v>
      </c>
      <c r="L106" s="838">
        <f>SUM(L105/Q105)</f>
        <v>0.16452630135734198</v>
      </c>
      <c r="M106" s="838">
        <f>SUM(M105/Q105)</f>
        <v>7.4356747863443165E-2</v>
      </c>
      <c r="N106" s="838">
        <f>SUM(N105/Q105)</f>
        <v>4.6158767880809838E-3</v>
      </c>
      <c r="O106" s="838">
        <f>SUM(O105/Q105)</f>
        <v>3.2082628764681688E-2</v>
      </c>
      <c r="P106" s="839">
        <f>SUM(P105/Q105)</f>
        <v>2.2576664686257485E-2</v>
      </c>
      <c r="Q106" s="402">
        <f t="shared" si="24"/>
        <v>1</v>
      </c>
      <c r="R106" s="395"/>
    </row>
    <row r="107" spans="1:18" ht="15.75" hidden="1" customHeight="1" thickBot="1" x14ac:dyDescent="0.3">
      <c r="A107" s="2127" t="s">
        <v>163</v>
      </c>
      <c r="B107" s="2128"/>
      <c r="C107" s="2128"/>
      <c r="D107" s="2128"/>
      <c r="E107" s="2128"/>
      <c r="F107" s="2128"/>
      <c r="G107" s="2128"/>
      <c r="H107" s="2128"/>
      <c r="I107" s="2128"/>
      <c r="J107" s="2128"/>
      <c r="K107" s="2128"/>
      <c r="L107" s="2128"/>
      <c r="M107" s="2128"/>
      <c r="N107" s="2128"/>
      <c r="O107" s="2128"/>
      <c r="P107" s="2128"/>
      <c r="Q107" s="2128"/>
      <c r="R107" s="2129"/>
    </row>
    <row r="108" spans="1:18" hidden="1" x14ac:dyDescent="0.25">
      <c r="A108" s="168" t="s">
        <v>164</v>
      </c>
      <c r="B108" s="351">
        <v>2</v>
      </c>
      <c r="C108" s="352">
        <v>9</v>
      </c>
      <c r="D108" s="352">
        <v>4</v>
      </c>
      <c r="E108" s="352">
        <v>2</v>
      </c>
      <c r="F108" s="352">
        <v>1</v>
      </c>
      <c r="G108" s="352">
        <v>0</v>
      </c>
      <c r="H108" s="352">
        <v>0</v>
      </c>
      <c r="I108" s="352">
        <v>195</v>
      </c>
      <c r="J108" s="352">
        <v>3</v>
      </c>
      <c r="K108" s="352">
        <v>3</v>
      </c>
      <c r="L108" s="352">
        <v>54</v>
      </c>
      <c r="M108" s="352">
        <v>23</v>
      </c>
      <c r="N108" s="352">
        <v>2</v>
      </c>
      <c r="O108" s="352">
        <v>14</v>
      </c>
      <c r="P108" s="1870">
        <v>14</v>
      </c>
      <c r="Q108" s="133">
        <f t="shared" ref="Q108:Q113" si="26">SUM(B108:P108)</f>
        <v>326</v>
      </c>
      <c r="R108" s="308">
        <f>SUM(Q108/Q112)</f>
        <v>1.4898770622914857E-2</v>
      </c>
    </row>
    <row r="109" spans="1:18" hidden="1" x14ac:dyDescent="0.25">
      <c r="A109" s="169" t="s">
        <v>165</v>
      </c>
      <c r="B109" s="354">
        <v>65</v>
      </c>
      <c r="C109" s="355">
        <v>303</v>
      </c>
      <c r="D109" s="355">
        <v>187</v>
      </c>
      <c r="E109" s="355">
        <v>107</v>
      </c>
      <c r="F109" s="355">
        <v>70</v>
      </c>
      <c r="G109" s="355">
        <v>17</v>
      </c>
      <c r="H109" s="355">
        <v>37</v>
      </c>
      <c r="I109" s="355">
        <v>7912</v>
      </c>
      <c r="J109" s="355">
        <v>441</v>
      </c>
      <c r="K109" s="355">
        <v>185</v>
      </c>
      <c r="L109" s="355">
        <v>2306</v>
      </c>
      <c r="M109" s="355">
        <v>954</v>
      </c>
      <c r="N109" s="355">
        <v>62</v>
      </c>
      <c r="O109" s="355">
        <v>437</v>
      </c>
      <c r="P109" s="1871">
        <v>321</v>
      </c>
      <c r="Q109" s="134">
        <f t="shared" si="26"/>
        <v>13404</v>
      </c>
      <c r="R109" s="308">
        <f>SUM(Q109/Q112)</f>
        <v>0.61258626205383671</v>
      </c>
    </row>
    <row r="110" spans="1:18" hidden="1" x14ac:dyDescent="0.25">
      <c r="A110" s="169" t="s">
        <v>166</v>
      </c>
      <c r="B110" s="354">
        <v>31</v>
      </c>
      <c r="C110" s="355">
        <v>138</v>
      </c>
      <c r="D110" s="355">
        <v>115</v>
      </c>
      <c r="E110" s="355">
        <v>45</v>
      </c>
      <c r="F110" s="355">
        <v>20</v>
      </c>
      <c r="G110" s="355">
        <v>8</v>
      </c>
      <c r="H110" s="355">
        <v>13</v>
      </c>
      <c r="I110" s="355">
        <v>4302</v>
      </c>
      <c r="J110" s="355">
        <v>263</v>
      </c>
      <c r="K110" s="355">
        <v>89</v>
      </c>
      <c r="L110" s="355">
        <v>1112</v>
      </c>
      <c r="M110" s="355">
        <v>562</v>
      </c>
      <c r="N110" s="355">
        <v>29</v>
      </c>
      <c r="O110" s="355">
        <v>216</v>
      </c>
      <c r="P110" s="1871">
        <v>129</v>
      </c>
      <c r="Q110" s="134">
        <f t="shared" si="26"/>
        <v>7072</v>
      </c>
      <c r="R110" s="308">
        <f>SUM(Q110/Q112)</f>
        <v>0.32320277866642294</v>
      </c>
    </row>
    <row r="111" spans="1:18" ht="15.75" hidden="1" thickBot="1" x14ac:dyDescent="0.3">
      <c r="A111" s="170" t="s">
        <v>167</v>
      </c>
      <c r="B111" s="357">
        <v>2</v>
      </c>
      <c r="C111" s="358">
        <v>18</v>
      </c>
      <c r="D111" s="358">
        <v>12</v>
      </c>
      <c r="E111" s="358">
        <v>8</v>
      </c>
      <c r="F111" s="358">
        <v>4</v>
      </c>
      <c r="G111" s="358">
        <v>5</v>
      </c>
      <c r="H111" s="358">
        <v>2</v>
      </c>
      <c r="I111" s="358">
        <v>688</v>
      </c>
      <c r="J111" s="358">
        <v>30</v>
      </c>
      <c r="K111" s="358">
        <v>21</v>
      </c>
      <c r="L111" s="358">
        <v>128</v>
      </c>
      <c r="M111" s="358">
        <v>88</v>
      </c>
      <c r="N111" s="358">
        <v>8</v>
      </c>
      <c r="O111" s="358">
        <v>35</v>
      </c>
      <c r="P111" s="1872">
        <v>30</v>
      </c>
      <c r="Q111" s="135">
        <f t="shared" si="26"/>
        <v>1079</v>
      </c>
      <c r="R111" s="309">
        <f>SUM(Q111/Q112)</f>
        <v>4.9312188656825559E-2</v>
      </c>
    </row>
    <row r="112" spans="1:18" ht="16.5" hidden="1" thickTop="1" thickBot="1" x14ac:dyDescent="0.3">
      <c r="A112" s="90" t="s">
        <v>132</v>
      </c>
      <c r="B112" s="1471">
        <f>SUM(B108:B111)</f>
        <v>100</v>
      </c>
      <c r="C112" s="1472">
        <f t="shared" ref="C112:P112" si="27">SUM(C108:C111)</f>
        <v>468</v>
      </c>
      <c r="D112" s="1472">
        <f t="shared" si="27"/>
        <v>318</v>
      </c>
      <c r="E112" s="1472">
        <f t="shared" si="27"/>
        <v>162</v>
      </c>
      <c r="F112" s="1472">
        <f t="shared" si="27"/>
        <v>95</v>
      </c>
      <c r="G112" s="1472">
        <f t="shared" si="27"/>
        <v>30</v>
      </c>
      <c r="H112" s="1472">
        <f t="shared" si="27"/>
        <v>52</v>
      </c>
      <c r="I112" s="1472">
        <f t="shared" si="27"/>
        <v>13097</v>
      </c>
      <c r="J112" s="1472">
        <f t="shared" si="27"/>
        <v>737</v>
      </c>
      <c r="K112" s="1472">
        <f t="shared" si="27"/>
        <v>298</v>
      </c>
      <c r="L112" s="1472">
        <f t="shared" si="27"/>
        <v>3600</v>
      </c>
      <c r="M112" s="1472">
        <f t="shared" si="27"/>
        <v>1627</v>
      </c>
      <c r="N112" s="1472">
        <f t="shared" si="27"/>
        <v>101</v>
      </c>
      <c r="O112" s="1472">
        <f t="shared" si="27"/>
        <v>702</v>
      </c>
      <c r="P112" s="1873">
        <f t="shared" si="27"/>
        <v>494</v>
      </c>
      <c r="Q112" s="231">
        <f t="shared" si="26"/>
        <v>21881</v>
      </c>
      <c r="R112" s="323">
        <f>SUM(R108:R111)</f>
        <v>1</v>
      </c>
    </row>
    <row r="113" spans="1:18" ht="15.75" hidden="1" thickBot="1" x14ac:dyDescent="0.3">
      <c r="A113" s="91" t="s">
        <v>131</v>
      </c>
      <c r="B113" s="837">
        <f>SUM(B112/Q112)</f>
        <v>4.5701750377039442E-3</v>
      </c>
      <c r="C113" s="838">
        <f>SUM(C112/Q112)</f>
        <v>2.1388419176454457E-2</v>
      </c>
      <c r="D113" s="838">
        <f>SUM(D112/Q112)</f>
        <v>1.4533156619898542E-2</v>
      </c>
      <c r="E113" s="838">
        <f>SUM(E112/Q112)</f>
        <v>7.4036835610803891E-3</v>
      </c>
      <c r="F113" s="838">
        <f>SUM(F112/Q112)</f>
        <v>4.3416662858187472E-3</v>
      </c>
      <c r="G113" s="838">
        <f>SUM(G112/Q112)</f>
        <v>1.3710525113111833E-3</v>
      </c>
      <c r="H113" s="838">
        <f>SUM(H112/Q112)</f>
        <v>2.3764910196060508E-3</v>
      </c>
      <c r="I113" s="838">
        <f>SUM(I112/Q112)</f>
        <v>0.59855582468808555</v>
      </c>
      <c r="J113" s="838">
        <f>SUM(J112/Q112)</f>
        <v>3.3682190027878069E-2</v>
      </c>
      <c r="K113" s="838">
        <f>SUM(K112/Q112)</f>
        <v>1.3619121612357753E-2</v>
      </c>
      <c r="L113" s="838">
        <f>SUM(L112/Q112)</f>
        <v>0.16452630135734198</v>
      </c>
      <c r="M113" s="838">
        <f>SUM(M112/Q112)</f>
        <v>7.4356747863443165E-2</v>
      </c>
      <c r="N113" s="838">
        <f>SUM(N112/Q112)</f>
        <v>4.6158767880809838E-3</v>
      </c>
      <c r="O113" s="838">
        <f>SUM(O112/Q112)</f>
        <v>3.2082628764681688E-2</v>
      </c>
      <c r="P113" s="839">
        <f>SUM(P112/Q112)</f>
        <v>2.2576664686257485E-2</v>
      </c>
      <c r="Q113" s="1649">
        <f t="shared" si="26"/>
        <v>1</v>
      </c>
      <c r="R113" s="395"/>
    </row>
    <row r="114" spans="1:18" ht="14.25" hidden="1" customHeight="1" thickBot="1" x14ac:dyDescent="0.3">
      <c r="A114" s="2130" t="s">
        <v>172</v>
      </c>
      <c r="B114" s="2131"/>
      <c r="C114" s="2131"/>
      <c r="D114" s="2131"/>
      <c r="E114" s="2131"/>
      <c r="F114" s="2131"/>
      <c r="G114" s="2131"/>
      <c r="H114" s="2131"/>
      <c r="I114" s="2131"/>
      <c r="J114" s="2131"/>
      <c r="K114" s="2131"/>
      <c r="L114" s="2131"/>
      <c r="M114" s="2131"/>
      <c r="N114" s="2131"/>
      <c r="O114" s="2131"/>
      <c r="P114" s="2131"/>
      <c r="Q114" s="2131"/>
      <c r="R114" s="2132"/>
    </row>
    <row r="115" spans="1:18" ht="56.25" hidden="1" customHeight="1" thickBot="1" x14ac:dyDescent="0.3">
      <c r="A115" s="73"/>
      <c r="B115" s="695" t="s">
        <v>145</v>
      </c>
      <c r="C115" s="696" t="s">
        <v>146</v>
      </c>
      <c r="D115" s="696" t="s">
        <v>147</v>
      </c>
      <c r="E115" s="696" t="s">
        <v>148</v>
      </c>
      <c r="F115" s="696" t="s">
        <v>149</v>
      </c>
      <c r="G115" s="696" t="s">
        <v>150</v>
      </c>
      <c r="H115" s="696" t="s">
        <v>151</v>
      </c>
      <c r="I115" s="696" t="s">
        <v>152</v>
      </c>
      <c r="J115" s="696" t="s">
        <v>153</v>
      </c>
      <c r="K115" s="696" t="s">
        <v>154</v>
      </c>
      <c r="L115" s="696" t="s">
        <v>155</v>
      </c>
      <c r="M115" s="696" t="s">
        <v>156</v>
      </c>
      <c r="N115" s="696" t="s">
        <v>157</v>
      </c>
      <c r="O115" s="696" t="s">
        <v>158</v>
      </c>
      <c r="P115" s="696" t="s">
        <v>159</v>
      </c>
      <c r="Q115" s="696" t="s">
        <v>160</v>
      </c>
      <c r="R115" s="697" t="s">
        <v>161</v>
      </c>
    </row>
    <row r="116" spans="1:18" ht="15" hidden="1" customHeight="1" thickBot="1" x14ac:dyDescent="0.3">
      <c r="A116" s="2127" t="s">
        <v>162</v>
      </c>
      <c r="B116" s="2128"/>
      <c r="C116" s="2128"/>
      <c r="D116" s="2128"/>
      <c r="E116" s="2128"/>
      <c r="F116" s="2128"/>
      <c r="G116" s="2128"/>
      <c r="H116" s="2128"/>
      <c r="I116" s="2128"/>
      <c r="J116" s="2128"/>
      <c r="K116" s="2128"/>
      <c r="L116" s="2128"/>
      <c r="M116" s="2128"/>
      <c r="N116" s="2128"/>
      <c r="O116" s="2128"/>
      <c r="P116" s="2128"/>
      <c r="Q116" s="2128"/>
      <c r="R116" s="2129"/>
    </row>
    <row r="117" spans="1:18" ht="14.45" hidden="1" customHeight="1" x14ac:dyDescent="0.25">
      <c r="A117" s="168" t="s">
        <v>109</v>
      </c>
      <c r="B117" s="396">
        <v>10</v>
      </c>
      <c r="C117" s="1859">
        <v>48</v>
      </c>
      <c r="D117" s="1859">
        <v>45</v>
      </c>
      <c r="E117" s="1859">
        <v>43</v>
      </c>
      <c r="F117" s="1859">
        <v>23</v>
      </c>
      <c r="G117" s="1859">
        <v>5</v>
      </c>
      <c r="H117" s="1859">
        <v>8</v>
      </c>
      <c r="I117" s="1859">
        <v>2072</v>
      </c>
      <c r="J117" s="1859">
        <v>153</v>
      </c>
      <c r="K117" s="1859">
        <v>46</v>
      </c>
      <c r="L117" s="1859">
        <v>488</v>
      </c>
      <c r="M117" s="1859">
        <v>249</v>
      </c>
      <c r="N117" s="1859">
        <v>9</v>
      </c>
      <c r="O117" s="1859">
        <v>83</v>
      </c>
      <c r="P117" s="1863">
        <v>99</v>
      </c>
      <c r="Q117" s="133">
        <f t="shared" ref="Q117:Q122" si="28">SUM(B117:P117)</f>
        <v>3381</v>
      </c>
      <c r="R117" s="307">
        <f>SUM(Q117/Q121)</f>
        <v>0.15450349586436959</v>
      </c>
    </row>
    <row r="118" spans="1:18" ht="14.45" hidden="1" customHeight="1" x14ac:dyDescent="0.25">
      <c r="A118" s="169" t="s">
        <v>110</v>
      </c>
      <c r="B118" s="397">
        <v>34</v>
      </c>
      <c r="C118" s="1860">
        <v>150</v>
      </c>
      <c r="D118" s="1860">
        <v>116</v>
      </c>
      <c r="E118" s="1860">
        <v>72</v>
      </c>
      <c r="F118" s="1860">
        <v>58</v>
      </c>
      <c r="G118" s="1860">
        <v>18</v>
      </c>
      <c r="H118" s="1860">
        <v>25</v>
      </c>
      <c r="I118" s="1860">
        <v>5161</v>
      </c>
      <c r="J118" s="1860">
        <v>300</v>
      </c>
      <c r="K118" s="1860">
        <v>118</v>
      </c>
      <c r="L118" s="1860">
        <v>1621</v>
      </c>
      <c r="M118" s="1860">
        <v>576</v>
      </c>
      <c r="N118" s="1860">
        <v>37</v>
      </c>
      <c r="O118" s="1860">
        <v>318</v>
      </c>
      <c r="P118" s="1864">
        <v>178</v>
      </c>
      <c r="Q118" s="134">
        <f t="shared" si="28"/>
        <v>8782</v>
      </c>
      <c r="R118" s="308">
        <f>SUM(Q118/Q121)</f>
        <v>0.40131609011561487</v>
      </c>
    </row>
    <row r="119" spans="1:18" ht="14.45" hidden="1" customHeight="1" x14ac:dyDescent="0.25">
      <c r="A119" s="169" t="s">
        <v>111</v>
      </c>
      <c r="B119" s="397">
        <v>32</v>
      </c>
      <c r="C119" s="1860">
        <v>187</v>
      </c>
      <c r="D119" s="1860">
        <v>134</v>
      </c>
      <c r="E119" s="1860">
        <v>85</v>
      </c>
      <c r="F119" s="1860">
        <v>65</v>
      </c>
      <c r="G119" s="1860">
        <v>19</v>
      </c>
      <c r="H119" s="1860">
        <v>18</v>
      </c>
      <c r="I119" s="1860">
        <v>5614</v>
      </c>
      <c r="J119" s="1860">
        <v>351</v>
      </c>
      <c r="K119" s="1860">
        <v>137</v>
      </c>
      <c r="L119" s="1860">
        <v>1598</v>
      </c>
      <c r="M119" s="1860">
        <v>691</v>
      </c>
      <c r="N119" s="1860">
        <v>30</v>
      </c>
      <c r="O119" s="1860">
        <v>306</v>
      </c>
      <c r="P119" s="1864">
        <v>201</v>
      </c>
      <c r="Q119" s="134">
        <f t="shared" si="28"/>
        <v>9468</v>
      </c>
      <c r="R119" s="308">
        <f>SUM(Q119/Q121)</f>
        <v>0.43266462550838553</v>
      </c>
    </row>
    <row r="120" spans="1:18" ht="15" hidden="1" customHeight="1" thickBot="1" x14ac:dyDescent="0.3">
      <c r="A120" s="170" t="s">
        <v>112</v>
      </c>
      <c r="B120" s="1861">
        <v>0</v>
      </c>
      <c r="C120" s="1862">
        <v>3</v>
      </c>
      <c r="D120" s="1862">
        <v>2</v>
      </c>
      <c r="E120" s="1862">
        <v>1</v>
      </c>
      <c r="F120" s="1862">
        <v>0</v>
      </c>
      <c r="G120" s="1862">
        <v>0</v>
      </c>
      <c r="H120" s="1862">
        <v>0</v>
      </c>
      <c r="I120" s="1862">
        <v>171</v>
      </c>
      <c r="J120" s="1862">
        <v>1</v>
      </c>
      <c r="K120" s="1862">
        <v>1</v>
      </c>
      <c r="L120" s="1862">
        <v>37</v>
      </c>
      <c r="M120" s="1862">
        <v>24</v>
      </c>
      <c r="N120" s="1862">
        <v>2</v>
      </c>
      <c r="O120" s="1862">
        <v>8</v>
      </c>
      <c r="P120" s="1865">
        <v>2</v>
      </c>
      <c r="Q120" s="135">
        <f t="shared" si="28"/>
        <v>252</v>
      </c>
      <c r="R120" s="309">
        <f>SUM(Q120/Q121)</f>
        <v>1.1515788511630033E-2</v>
      </c>
    </row>
    <row r="121" spans="1:18" ht="15.6" hidden="1" customHeight="1" thickTop="1" thickBot="1" x14ac:dyDescent="0.3">
      <c r="A121" s="90" t="s">
        <v>132</v>
      </c>
      <c r="B121" s="1471">
        <f t="shared" ref="B121:P121" si="29">SUM(B117:B120)</f>
        <v>76</v>
      </c>
      <c r="C121" s="1472">
        <f t="shared" si="29"/>
        <v>388</v>
      </c>
      <c r="D121" s="1472">
        <f t="shared" si="29"/>
        <v>297</v>
      </c>
      <c r="E121" s="1472">
        <f t="shared" si="29"/>
        <v>201</v>
      </c>
      <c r="F121" s="1472">
        <f t="shared" si="29"/>
        <v>146</v>
      </c>
      <c r="G121" s="1472">
        <f t="shared" si="29"/>
        <v>42</v>
      </c>
      <c r="H121" s="1472">
        <f t="shared" si="29"/>
        <v>51</v>
      </c>
      <c r="I121" s="1472">
        <f t="shared" si="29"/>
        <v>13018</v>
      </c>
      <c r="J121" s="1472">
        <f t="shared" si="29"/>
        <v>805</v>
      </c>
      <c r="K121" s="1472">
        <f t="shared" si="29"/>
        <v>302</v>
      </c>
      <c r="L121" s="1472">
        <f t="shared" si="29"/>
        <v>3744</v>
      </c>
      <c r="M121" s="1472">
        <f t="shared" si="29"/>
        <v>1540</v>
      </c>
      <c r="N121" s="1472">
        <f t="shared" si="29"/>
        <v>78</v>
      </c>
      <c r="O121" s="1472">
        <f t="shared" si="29"/>
        <v>715</v>
      </c>
      <c r="P121" s="1873">
        <f t="shared" si="29"/>
        <v>480</v>
      </c>
      <c r="Q121" s="231">
        <f t="shared" si="28"/>
        <v>21883</v>
      </c>
      <c r="R121" s="323">
        <f>SUM(R117:R120)</f>
        <v>1</v>
      </c>
    </row>
    <row r="122" spans="1:18" ht="15" hidden="1" customHeight="1" thickBot="1" x14ac:dyDescent="0.3">
      <c r="A122" s="91" t="s">
        <v>131</v>
      </c>
      <c r="B122" s="837">
        <f>SUM(B121/Q121)</f>
        <v>3.4730155828725496E-3</v>
      </c>
      <c r="C122" s="838">
        <f>SUM(C121/Q121)</f>
        <v>1.7730658502033543E-2</v>
      </c>
      <c r="D122" s="838">
        <f>SUM(D121/Q121)</f>
        <v>1.3572179317278252E-2</v>
      </c>
      <c r="E122" s="838">
        <f>SUM(E121/Q121)</f>
        <v>9.1852122652287156E-3</v>
      </c>
      <c r="F122" s="838">
        <f>SUM(F121/Q121)</f>
        <v>6.6718457249920031E-3</v>
      </c>
      <c r="G122" s="838">
        <f>SUM(G121/Q121)</f>
        <v>1.9192980852716722E-3</v>
      </c>
      <c r="H122" s="838">
        <f>SUM(H121/Q121)</f>
        <v>2.330576246401316E-3</v>
      </c>
      <c r="I122" s="838">
        <f>SUM(I121/Q121)</f>
        <v>0.5948910112873006</v>
      </c>
      <c r="J122" s="838">
        <f>SUM(J121/Q121)</f>
        <v>3.6786546634373717E-2</v>
      </c>
      <c r="K122" s="838">
        <f>SUM(K121/Q121)</f>
        <v>1.3800667184572499E-2</v>
      </c>
      <c r="L122" s="838">
        <f>SUM(L121/Q121)</f>
        <v>0.17109171502993192</v>
      </c>
      <c r="M122" s="838">
        <f>SUM(M121/Q121)</f>
        <v>7.0374263126627978E-2</v>
      </c>
      <c r="N122" s="838">
        <f>SUM(N121/Q121)</f>
        <v>3.5644107297902483E-3</v>
      </c>
      <c r="O122" s="838">
        <f>SUM(O121/Q121)</f>
        <v>3.2673765023077277E-2</v>
      </c>
      <c r="P122" s="839">
        <f>SUM(P121/Q121)</f>
        <v>2.1934835260247681E-2</v>
      </c>
      <c r="Q122" s="402">
        <f t="shared" si="28"/>
        <v>1</v>
      </c>
      <c r="R122" s="395"/>
    </row>
    <row r="123" spans="1:18" ht="15.75" hidden="1" customHeight="1" thickBot="1" x14ac:dyDescent="0.3">
      <c r="A123" s="2127" t="s">
        <v>163</v>
      </c>
      <c r="B123" s="2128"/>
      <c r="C123" s="2128"/>
      <c r="D123" s="2128"/>
      <c r="E123" s="2128"/>
      <c r="F123" s="2128"/>
      <c r="G123" s="2128"/>
      <c r="H123" s="2128"/>
      <c r="I123" s="2128"/>
      <c r="J123" s="2128"/>
      <c r="K123" s="2128"/>
      <c r="L123" s="2128"/>
      <c r="M123" s="2128"/>
      <c r="N123" s="2128"/>
      <c r="O123" s="2128"/>
      <c r="P123" s="2128"/>
      <c r="Q123" s="2128"/>
      <c r="R123" s="2129"/>
    </row>
    <row r="124" spans="1:18" ht="14.45" hidden="1" customHeight="1" x14ac:dyDescent="0.25">
      <c r="A124" s="168" t="s">
        <v>164</v>
      </c>
      <c r="B124" s="351">
        <v>1</v>
      </c>
      <c r="C124" s="352">
        <v>4</v>
      </c>
      <c r="D124" s="352">
        <v>2</v>
      </c>
      <c r="E124" s="352">
        <v>0</v>
      </c>
      <c r="F124" s="352">
        <v>2</v>
      </c>
      <c r="G124" s="352">
        <v>1</v>
      </c>
      <c r="H124" s="352">
        <v>0</v>
      </c>
      <c r="I124" s="352">
        <v>102</v>
      </c>
      <c r="J124" s="352">
        <v>6</v>
      </c>
      <c r="K124" s="352">
        <v>2</v>
      </c>
      <c r="L124" s="352">
        <v>26</v>
      </c>
      <c r="M124" s="352">
        <v>16</v>
      </c>
      <c r="N124" s="352">
        <v>0</v>
      </c>
      <c r="O124" s="352">
        <v>6</v>
      </c>
      <c r="P124" s="1870">
        <v>5</v>
      </c>
      <c r="Q124" s="1866">
        <f t="shared" ref="Q124:Q129" si="30">SUM(B124:P124)</f>
        <v>173</v>
      </c>
      <c r="R124" s="308">
        <f>SUM(Q124/Q128)</f>
        <v>7.9056802083809358E-3</v>
      </c>
    </row>
    <row r="125" spans="1:18" ht="14.45" hidden="1" customHeight="1" x14ac:dyDescent="0.25">
      <c r="A125" s="169" t="s">
        <v>165</v>
      </c>
      <c r="B125" s="354">
        <v>47</v>
      </c>
      <c r="C125" s="355">
        <v>258</v>
      </c>
      <c r="D125" s="355">
        <v>182</v>
      </c>
      <c r="E125" s="355">
        <v>145</v>
      </c>
      <c r="F125" s="355">
        <v>93</v>
      </c>
      <c r="G125" s="355">
        <v>24</v>
      </c>
      <c r="H125" s="355">
        <v>45</v>
      </c>
      <c r="I125" s="355">
        <v>8592</v>
      </c>
      <c r="J125" s="355">
        <v>565</v>
      </c>
      <c r="K125" s="355">
        <v>208</v>
      </c>
      <c r="L125" s="355">
        <v>2584</v>
      </c>
      <c r="M125" s="355">
        <v>1001</v>
      </c>
      <c r="N125" s="355">
        <v>61</v>
      </c>
      <c r="O125" s="355">
        <v>460</v>
      </c>
      <c r="P125" s="1871">
        <v>348</v>
      </c>
      <c r="Q125" s="1867">
        <f t="shared" si="30"/>
        <v>14613</v>
      </c>
      <c r="R125" s="308">
        <f>SUM(Q125/Q128)</f>
        <v>0.66777864095416528</v>
      </c>
    </row>
    <row r="126" spans="1:18" ht="14.45" hidden="1" customHeight="1" x14ac:dyDescent="0.25">
      <c r="A126" s="169" t="s">
        <v>166</v>
      </c>
      <c r="B126" s="354">
        <v>22</v>
      </c>
      <c r="C126" s="355">
        <v>121</v>
      </c>
      <c r="D126" s="355">
        <v>104</v>
      </c>
      <c r="E126" s="355">
        <v>53</v>
      </c>
      <c r="F126" s="355">
        <v>47</v>
      </c>
      <c r="G126" s="355">
        <v>16</v>
      </c>
      <c r="H126" s="355">
        <v>5</v>
      </c>
      <c r="I126" s="355">
        <v>3923</v>
      </c>
      <c r="J126" s="355">
        <v>213</v>
      </c>
      <c r="K126" s="355">
        <v>87</v>
      </c>
      <c r="L126" s="355">
        <v>1046</v>
      </c>
      <c r="M126" s="355">
        <v>476</v>
      </c>
      <c r="N126" s="355">
        <v>14</v>
      </c>
      <c r="O126" s="355">
        <v>227</v>
      </c>
      <c r="P126" s="1871">
        <v>113</v>
      </c>
      <c r="Q126" s="1867">
        <f t="shared" si="30"/>
        <v>6467</v>
      </c>
      <c r="R126" s="308">
        <f>SUM(Q126/Q128)</f>
        <v>0.29552620755837866</v>
      </c>
    </row>
    <row r="127" spans="1:18" ht="15" hidden="1" customHeight="1" thickBot="1" x14ac:dyDescent="0.3">
      <c r="A127" s="170" t="s">
        <v>167</v>
      </c>
      <c r="B127" s="357">
        <v>6</v>
      </c>
      <c r="C127" s="358">
        <v>5</v>
      </c>
      <c r="D127" s="358">
        <v>9</v>
      </c>
      <c r="E127" s="358">
        <v>3</v>
      </c>
      <c r="F127" s="358">
        <v>4</v>
      </c>
      <c r="G127" s="358">
        <v>1</v>
      </c>
      <c r="H127" s="358">
        <v>1</v>
      </c>
      <c r="I127" s="358">
        <v>401</v>
      </c>
      <c r="J127" s="358">
        <v>21</v>
      </c>
      <c r="K127" s="358">
        <v>5</v>
      </c>
      <c r="L127" s="358">
        <v>88</v>
      </c>
      <c r="M127" s="358">
        <v>47</v>
      </c>
      <c r="N127" s="358">
        <v>3</v>
      </c>
      <c r="O127" s="358">
        <v>22</v>
      </c>
      <c r="P127" s="1872">
        <v>14</v>
      </c>
      <c r="Q127" s="1868">
        <f t="shared" si="30"/>
        <v>630</v>
      </c>
      <c r="R127" s="308">
        <f>SUM(Q127/Q128)</f>
        <v>2.878947127907508E-2</v>
      </c>
    </row>
    <row r="128" spans="1:18" ht="15.6" hidden="1" customHeight="1" thickTop="1" thickBot="1" x14ac:dyDescent="0.3">
      <c r="A128" s="90" t="s">
        <v>132</v>
      </c>
      <c r="B128" s="1471">
        <f>SUM(B124:B127)</f>
        <v>76</v>
      </c>
      <c r="C128" s="1472">
        <f t="shared" ref="C128:P128" si="31">SUM(C124:C127)</f>
        <v>388</v>
      </c>
      <c r="D128" s="1472">
        <f t="shared" si="31"/>
        <v>297</v>
      </c>
      <c r="E128" s="1472">
        <f t="shared" si="31"/>
        <v>201</v>
      </c>
      <c r="F128" s="1472">
        <f t="shared" si="31"/>
        <v>146</v>
      </c>
      <c r="G128" s="1472">
        <f t="shared" si="31"/>
        <v>42</v>
      </c>
      <c r="H128" s="1472">
        <f t="shared" si="31"/>
        <v>51</v>
      </c>
      <c r="I128" s="1472">
        <f t="shared" si="31"/>
        <v>13018</v>
      </c>
      <c r="J128" s="1472">
        <f t="shared" si="31"/>
        <v>805</v>
      </c>
      <c r="K128" s="1472">
        <f t="shared" si="31"/>
        <v>302</v>
      </c>
      <c r="L128" s="1472">
        <f t="shared" si="31"/>
        <v>3744</v>
      </c>
      <c r="M128" s="1472">
        <f t="shared" si="31"/>
        <v>1540</v>
      </c>
      <c r="N128" s="1472">
        <f t="shared" si="31"/>
        <v>78</v>
      </c>
      <c r="O128" s="1472">
        <f t="shared" si="31"/>
        <v>715</v>
      </c>
      <c r="P128" s="1873">
        <f t="shared" si="31"/>
        <v>480</v>
      </c>
      <c r="Q128" s="1869">
        <f t="shared" si="30"/>
        <v>21883</v>
      </c>
      <c r="R128" s="323">
        <f>SUM(R124:R127)</f>
        <v>0.99999999999999989</v>
      </c>
    </row>
    <row r="129" spans="1:18" ht="15" hidden="1" customHeight="1" thickBot="1" x14ac:dyDescent="0.3">
      <c r="A129" s="91" t="s">
        <v>131</v>
      </c>
      <c r="B129" s="837">
        <f>SUM(B128/Q128)</f>
        <v>3.4730155828725496E-3</v>
      </c>
      <c r="C129" s="838">
        <f>SUM(C128/Q128)</f>
        <v>1.7730658502033543E-2</v>
      </c>
      <c r="D129" s="838">
        <f>SUM(D128/Q128)</f>
        <v>1.3572179317278252E-2</v>
      </c>
      <c r="E129" s="838">
        <f>SUM(E128/Q128)</f>
        <v>9.1852122652287156E-3</v>
      </c>
      <c r="F129" s="838">
        <f>SUM(F128/Q128)</f>
        <v>6.6718457249920031E-3</v>
      </c>
      <c r="G129" s="838">
        <f>SUM(G128/Q128)</f>
        <v>1.9192980852716722E-3</v>
      </c>
      <c r="H129" s="838">
        <f>SUM(H128/Q128)</f>
        <v>2.330576246401316E-3</v>
      </c>
      <c r="I129" s="838">
        <f>SUM(I128/Q128)</f>
        <v>0.5948910112873006</v>
      </c>
      <c r="J129" s="838">
        <f>SUM(J128/Q128)</f>
        <v>3.6786546634373717E-2</v>
      </c>
      <c r="K129" s="838">
        <f>SUM(K128/Q128)</f>
        <v>1.3800667184572499E-2</v>
      </c>
      <c r="L129" s="838">
        <f>SUM(L128/Q128)</f>
        <v>0.17109171502993192</v>
      </c>
      <c r="M129" s="838">
        <f>SUM(M128/Q128)</f>
        <v>7.0374263126627978E-2</v>
      </c>
      <c r="N129" s="838">
        <f>SUM(N128/Q128)</f>
        <v>3.5644107297902483E-3</v>
      </c>
      <c r="O129" s="838">
        <f>SUM(O128/Q128)</f>
        <v>3.2673765023077277E-2</v>
      </c>
      <c r="P129" s="839">
        <f>SUM(P128/Q128)</f>
        <v>2.1934835260247681E-2</v>
      </c>
      <c r="Q129" s="1592">
        <f t="shared" si="30"/>
        <v>1</v>
      </c>
      <c r="R129" s="395"/>
    </row>
    <row r="130" spans="1:18" ht="15.75" hidden="1" customHeight="1" thickBot="1" x14ac:dyDescent="0.3">
      <c r="A130" s="2130" t="s">
        <v>173</v>
      </c>
      <c r="B130" s="2131"/>
      <c r="C130" s="2131"/>
      <c r="D130" s="2131"/>
      <c r="E130" s="2131"/>
      <c r="F130" s="2131"/>
      <c r="G130" s="2131"/>
      <c r="H130" s="2131"/>
      <c r="I130" s="2131"/>
      <c r="J130" s="2131"/>
      <c r="K130" s="2131"/>
      <c r="L130" s="2131"/>
      <c r="M130" s="2131"/>
      <c r="N130" s="2131"/>
      <c r="O130" s="2131"/>
      <c r="P130" s="2131"/>
      <c r="Q130" s="2131"/>
      <c r="R130" s="2132"/>
    </row>
    <row r="131" spans="1:18" ht="50.25" hidden="1" customHeight="1" thickBot="1" x14ac:dyDescent="0.3">
      <c r="A131" s="73"/>
      <c r="B131" s="695" t="s">
        <v>145</v>
      </c>
      <c r="C131" s="696" t="s">
        <v>146</v>
      </c>
      <c r="D131" s="696" t="s">
        <v>147</v>
      </c>
      <c r="E131" s="696" t="s">
        <v>148</v>
      </c>
      <c r="F131" s="696" t="s">
        <v>149</v>
      </c>
      <c r="G131" s="696" t="s">
        <v>150</v>
      </c>
      <c r="H131" s="696" t="s">
        <v>151</v>
      </c>
      <c r="I131" s="696" t="s">
        <v>152</v>
      </c>
      <c r="J131" s="696" t="s">
        <v>153</v>
      </c>
      <c r="K131" s="696" t="s">
        <v>154</v>
      </c>
      <c r="L131" s="696" t="s">
        <v>155</v>
      </c>
      <c r="M131" s="696" t="s">
        <v>156</v>
      </c>
      <c r="N131" s="696" t="s">
        <v>157</v>
      </c>
      <c r="O131" s="696" t="s">
        <v>158</v>
      </c>
      <c r="P131" s="696" t="s">
        <v>159</v>
      </c>
      <c r="Q131" s="696" t="s">
        <v>160</v>
      </c>
      <c r="R131" s="697" t="s">
        <v>161</v>
      </c>
    </row>
    <row r="132" spans="1:18" ht="15.75" hidden="1" thickBot="1" x14ac:dyDescent="0.3">
      <c r="A132" s="2127" t="s">
        <v>162</v>
      </c>
      <c r="B132" s="2128"/>
      <c r="C132" s="2128"/>
      <c r="D132" s="2128"/>
      <c r="E132" s="2128"/>
      <c r="F132" s="2128"/>
      <c r="G132" s="2128"/>
      <c r="H132" s="2128"/>
      <c r="I132" s="2128"/>
      <c r="J132" s="2128"/>
      <c r="K132" s="2128"/>
      <c r="L132" s="2128"/>
      <c r="M132" s="2128"/>
      <c r="N132" s="2128"/>
      <c r="O132" s="2128"/>
      <c r="P132" s="2128"/>
      <c r="Q132" s="2128"/>
      <c r="R132" s="2129"/>
    </row>
    <row r="133" spans="1:18" hidden="1" x14ac:dyDescent="0.25">
      <c r="A133" s="87" t="s">
        <v>109</v>
      </c>
      <c r="B133" s="351">
        <v>20</v>
      </c>
      <c r="C133" s="352">
        <v>62</v>
      </c>
      <c r="D133" s="352">
        <v>44</v>
      </c>
      <c r="E133" s="352">
        <v>34</v>
      </c>
      <c r="F133" s="352">
        <v>14</v>
      </c>
      <c r="G133" s="352">
        <v>5</v>
      </c>
      <c r="H133" s="352">
        <v>7</v>
      </c>
      <c r="I133" s="352">
        <v>2002</v>
      </c>
      <c r="J133" s="352">
        <v>129</v>
      </c>
      <c r="K133" s="352">
        <v>58</v>
      </c>
      <c r="L133" s="352">
        <v>498</v>
      </c>
      <c r="M133" s="352">
        <v>195</v>
      </c>
      <c r="N133" s="352">
        <v>16</v>
      </c>
      <c r="O133" s="352">
        <v>90</v>
      </c>
      <c r="P133" s="1870">
        <v>97</v>
      </c>
      <c r="Q133" s="133">
        <f t="shared" ref="Q133:Q138" si="32">SUM(B133:P133)</f>
        <v>3271</v>
      </c>
      <c r="R133" s="307">
        <f>SUM(Q133/Q137)</f>
        <v>0.15614855833492458</v>
      </c>
    </row>
    <row r="134" spans="1:18" hidden="1" x14ac:dyDescent="0.25">
      <c r="A134" s="88" t="s">
        <v>110</v>
      </c>
      <c r="B134" s="354">
        <v>28</v>
      </c>
      <c r="C134" s="355">
        <v>143</v>
      </c>
      <c r="D134" s="355">
        <v>99</v>
      </c>
      <c r="E134" s="355">
        <v>73</v>
      </c>
      <c r="F134" s="355">
        <v>44</v>
      </c>
      <c r="G134" s="355">
        <v>12</v>
      </c>
      <c r="H134" s="355">
        <v>23</v>
      </c>
      <c r="I134" s="355">
        <v>4867</v>
      </c>
      <c r="J134" s="355">
        <v>228</v>
      </c>
      <c r="K134" s="355">
        <v>120</v>
      </c>
      <c r="L134" s="355">
        <v>1585</v>
      </c>
      <c r="M134" s="355">
        <v>524</v>
      </c>
      <c r="N134" s="355">
        <v>45</v>
      </c>
      <c r="O134" s="355">
        <v>271</v>
      </c>
      <c r="P134" s="1871">
        <v>172</v>
      </c>
      <c r="Q134" s="134">
        <f t="shared" si="32"/>
        <v>8234</v>
      </c>
      <c r="R134" s="308">
        <f>SUM(Q134/Q137)</f>
        <v>0.39306855069696389</v>
      </c>
    </row>
    <row r="135" spans="1:18" hidden="1" x14ac:dyDescent="0.25">
      <c r="A135" s="88" t="s">
        <v>111</v>
      </c>
      <c r="B135" s="354">
        <v>34</v>
      </c>
      <c r="C135" s="355">
        <v>180</v>
      </c>
      <c r="D135" s="355">
        <v>131</v>
      </c>
      <c r="E135" s="355">
        <v>63</v>
      </c>
      <c r="F135" s="355">
        <v>45</v>
      </c>
      <c r="G135" s="355">
        <v>9</v>
      </c>
      <c r="H135" s="355">
        <v>19</v>
      </c>
      <c r="I135" s="355">
        <v>5400</v>
      </c>
      <c r="J135" s="355">
        <v>254</v>
      </c>
      <c r="K135" s="355">
        <v>104</v>
      </c>
      <c r="L135" s="355">
        <v>1679</v>
      </c>
      <c r="M135" s="355">
        <v>673</v>
      </c>
      <c r="N135" s="355">
        <v>35</v>
      </c>
      <c r="O135" s="355">
        <v>323</v>
      </c>
      <c r="P135" s="1871">
        <v>211</v>
      </c>
      <c r="Q135" s="134">
        <f t="shared" si="32"/>
        <v>9160</v>
      </c>
      <c r="R135" s="308">
        <f>SUM(Q135/Q137)</f>
        <v>0.43727324804277257</v>
      </c>
    </row>
    <row r="136" spans="1:18" ht="15.75" hidden="1" thickBot="1" x14ac:dyDescent="0.3">
      <c r="A136" s="89" t="s">
        <v>112</v>
      </c>
      <c r="B136" s="357">
        <v>0</v>
      </c>
      <c r="C136" s="358">
        <v>1</v>
      </c>
      <c r="D136" s="358">
        <v>1</v>
      </c>
      <c r="E136" s="358">
        <v>1</v>
      </c>
      <c r="F136" s="358">
        <v>0</v>
      </c>
      <c r="G136" s="358">
        <v>0</v>
      </c>
      <c r="H136" s="358">
        <v>0</v>
      </c>
      <c r="I136" s="358">
        <v>193</v>
      </c>
      <c r="J136" s="358">
        <v>5</v>
      </c>
      <c r="K136" s="358">
        <v>1</v>
      </c>
      <c r="L136" s="358">
        <v>43</v>
      </c>
      <c r="M136" s="358">
        <v>31</v>
      </c>
      <c r="N136" s="358">
        <v>0</v>
      </c>
      <c r="O136" s="358">
        <v>3</v>
      </c>
      <c r="P136" s="1872">
        <v>4</v>
      </c>
      <c r="Q136" s="135">
        <f t="shared" si="32"/>
        <v>283</v>
      </c>
      <c r="R136" s="309">
        <f>SUM(Q136/Q137)</f>
        <v>1.3509642925338934E-2</v>
      </c>
    </row>
    <row r="137" spans="1:18" ht="16.5" hidden="1" thickTop="1" thickBot="1" x14ac:dyDescent="0.3">
      <c r="A137" s="90" t="s">
        <v>132</v>
      </c>
      <c r="B137" s="1471">
        <f t="shared" ref="B137:P137" si="33">SUM(B133:B136)</f>
        <v>82</v>
      </c>
      <c r="C137" s="1472">
        <f t="shared" si="33"/>
        <v>386</v>
      </c>
      <c r="D137" s="1472">
        <f t="shared" si="33"/>
        <v>275</v>
      </c>
      <c r="E137" s="1472">
        <f t="shared" si="33"/>
        <v>171</v>
      </c>
      <c r="F137" s="1472">
        <f t="shared" si="33"/>
        <v>103</v>
      </c>
      <c r="G137" s="1472">
        <f t="shared" si="33"/>
        <v>26</v>
      </c>
      <c r="H137" s="1472">
        <f t="shared" si="33"/>
        <v>49</v>
      </c>
      <c r="I137" s="1472">
        <f t="shared" si="33"/>
        <v>12462</v>
      </c>
      <c r="J137" s="1472">
        <f t="shared" si="33"/>
        <v>616</v>
      </c>
      <c r="K137" s="1472">
        <f t="shared" si="33"/>
        <v>283</v>
      </c>
      <c r="L137" s="1472">
        <f t="shared" si="33"/>
        <v>3805</v>
      </c>
      <c r="M137" s="1472">
        <f t="shared" si="33"/>
        <v>1423</v>
      </c>
      <c r="N137" s="1472">
        <f t="shared" si="33"/>
        <v>96</v>
      </c>
      <c r="O137" s="1472">
        <f t="shared" si="33"/>
        <v>687</v>
      </c>
      <c r="P137" s="1873">
        <f t="shared" si="33"/>
        <v>484</v>
      </c>
      <c r="Q137" s="231">
        <f t="shared" si="32"/>
        <v>20948</v>
      </c>
      <c r="R137" s="323">
        <f>SUM(R133:R136)</f>
        <v>1</v>
      </c>
    </row>
    <row r="138" spans="1:18" ht="15.75" hidden="1" thickBot="1" x14ac:dyDescent="0.3">
      <c r="A138" s="91" t="s">
        <v>131</v>
      </c>
      <c r="B138" s="837">
        <f>SUM(B137/Q137)</f>
        <v>3.914454840557571E-3</v>
      </c>
      <c r="C138" s="838">
        <f>SUM(C137/Q137)</f>
        <v>1.8426580103112468E-2</v>
      </c>
      <c r="D138" s="838">
        <f>SUM(D137/Q137)</f>
        <v>1.3127744892113805E-2</v>
      </c>
      <c r="E138" s="838">
        <f>SUM(E137/Q137)</f>
        <v>8.1630704601871294E-3</v>
      </c>
      <c r="F138" s="838">
        <f>SUM(F137/Q137)</f>
        <v>4.9169371777735343E-3</v>
      </c>
      <c r="G138" s="838">
        <f>SUM(G137/Q137)</f>
        <v>1.2411686079816689E-3</v>
      </c>
      <c r="H138" s="838">
        <f>SUM(H137/Q137)</f>
        <v>2.3391254535039146E-3</v>
      </c>
      <c r="I138" s="838">
        <f>SUM(I137/Q137)</f>
        <v>0.5949016612564445</v>
      </c>
      <c r="J138" s="838">
        <f>SUM(J137/Q137)</f>
        <v>2.9406148558334923E-2</v>
      </c>
      <c r="K138" s="838">
        <f>SUM(K137/Q137)</f>
        <v>1.3509642925338934E-2</v>
      </c>
      <c r="L138" s="838">
        <f>SUM(L137/Q137)</f>
        <v>0.18164025205270193</v>
      </c>
      <c r="M138" s="838">
        <f>SUM(M137/Q137)</f>
        <v>6.79301126599198E-2</v>
      </c>
      <c r="N138" s="838">
        <f>SUM(N137/Q137)</f>
        <v>4.5827763987015468E-3</v>
      </c>
      <c r="O138" s="838">
        <f>SUM(O137/Q137)</f>
        <v>3.2795493603207944E-2</v>
      </c>
      <c r="P138" s="839">
        <f>SUM(P137/Q137)</f>
        <v>2.3104831010120296E-2</v>
      </c>
      <c r="Q138" s="402">
        <f t="shared" si="32"/>
        <v>1</v>
      </c>
      <c r="R138" s="395"/>
    </row>
    <row r="139" spans="1:18" ht="15.75" hidden="1" customHeight="1" thickBot="1" x14ac:dyDescent="0.3">
      <c r="A139" s="2127" t="s">
        <v>163</v>
      </c>
      <c r="B139" s="2128"/>
      <c r="C139" s="2128"/>
      <c r="D139" s="2128"/>
      <c r="E139" s="2128"/>
      <c r="F139" s="2128"/>
      <c r="G139" s="2128"/>
      <c r="H139" s="2128"/>
      <c r="I139" s="2128"/>
      <c r="J139" s="2128"/>
      <c r="K139" s="2128"/>
      <c r="L139" s="2128"/>
      <c r="M139" s="2128"/>
      <c r="N139" s="2128"/>
      <c r="O139" s="2128"/>
      <c r="P139" s="2128"/>
      <c r="Q139" s="2128"/>
      <c r="R139" s="2129"/>
    </row>
    <row r="140" spans="1:18" hidden="1" x14ac:dyDescent="0.25">
      <c r="A140" s="87" t="s">
        <v>164</v>
      </c>
      <c r="B140" s="351">
        <v>0</v>
      </c>
      <c r="C140" s="352">
        <v>5</v>
      </c>
      <c r="D140" s="352">
        <v>1</v>
      </c>
      <c r="E140" s="352">
        <v>0</v>
      </c>
      <c r="F140" s="352">
        <v>0</v>
      </c>
      <c r="G140" s="352">
        <v>0</v>
      </c>
      <c r="H140" s="352">
        <v>0</v>
      </c>
      <c r="I140" s="352">
        <v>73</v>
      </c>
      <c r="J140" s="352">
        <v>3</v>
      </c>
      <c r="K140" s="352">
        <v>1</v>
      </c>
      <c r="L140" s="352">
        <v>19</v>
      </c>
      <c r="M140" s="352">
        <v>11</v>
      </c>
      <c r="N140" s="352">
        <v>0</v>
      </c>
      <c r="O140" s="352">
        <v>3</v>
      </c>
      <c r="P140" s="1870">
        <v>6</v>
      </c>
      <c r="Q140" s="1866">
        <f t="shared" ref="Q140:Q145" si="34">SUM(B140:P140)</f>
        <v>122</v>
      </c>
      <c r="R140" s="308">
        <f>SUM(Q140/Q144)</f>
        <v>5.8239450066832153E-3</v>
      </c>
    </row>
    <row r="141" spans="1:18" hidden="1" x14ac:dyDescent="0.25">
      <c r="A141" s="88" t="s">
        <v>165</v>
      </c>
      <c r="B141" s="354">
        <v>61</v>
      </c>
      <c r="C141" s="355">
        <v>266</v>
      </c>
      <c r="D141" s="355">
        <v>175</v>
      </c>
      <c r="E141" s="355">
        <v>122</v>
      </c>
      <c r="F141" s="355">
        <v>69</v>
      </c>
      <c r="G141" s="355">
        <v>15</v>
      </c>
      <c r="H141" s="355">
        <v>39</v>
      </c>
      <c r="I141" s="355">
        <v>8158</v>
      </c>
      <c r="J141" s="355">
        <v>428</v>
      </c>
      <c r="K141" s="355">
        <v>191</v>
      </c>
      <c r="L141" s="355">
        <v>2547</v>
      </c>
      <c r="M141" s="355">
        <v>938</v>
      </c>
      <c r="N141" s="355">
        <v>70</v>
      </c>
      <c r="O141" s="355">
        <v>450</v>
      </c>
      <c r="P141" s="1871">
        <v>331</v>
      </c>
      <c r="Q141" s="1867">
        <f t="shared" si="34"/>
        <v>13860</v>
      </c>
      <c r="R141" s="308">
        <f>SUM(Q141/Q144)</f>
        <v>0.66163834256253584</v>
      </c>
    </row>
    <row r="142" spans="1:18" hidden="1" x14ac:dyDescent="0.25">
      <c r="A142" s="88" t="s">
        <v>166</v>
      </c>
      <c r="B142" s="354">
        <v>21</v>
      </c>
      <c r="C142" s="355">
        <v>102</v>
      </c>
      <c r="D142" s="355">
        <v>93</v>
      </c>
      <c r="E142" s="355">
        <v>44</v>
      </c>
      <c r="F142" s="355">
        <v>31</v>
      </c>
      <c r="G142" s="355">
        <v>9</v>
      </c>
      <c r="H142" s="355">
        <v>9</v>
      </c>
      <c r="I142" s="355">
        <v>3897</v>
      </c>
      <c r="J142" s="355">
        <v>171</v>
      </c>
      <c r="K142" s="355">
        <v>78</v>
      </c>
      <c r="L142" s="355">
        <v>1146</v>
      </c>
      <c r="M142" s="355">
        <v>433</v>
      </c>
      <c r="N142" s="355">
        <v>26</v>
      </c>
      <c r="O142" s="355">
        <v>218</v>
      </c>
      <c r="P142" s="1871">
        <v>136</v>
      </c>
      <c r="Q142" s="1867">
        <f t="shared" si="34"/>
        <v>6414</v>
      </c>
      <c r="R142" s="308">
        <f>SUM(Q142/Q144)</f>
        <v>0.30618674813824709</v>
      </c>
    </row>
    <row r="143" spans="1:18" ht="15.75" hidden="1" thickBot="1" x14ac:dyDescent="0.3">
      <c r="A143" s="89" t="s">
        <v>167</v>
      </c>
      <c r="B143" s="357">
        <v>0</v>
      </c>
      <c r="C143" s="358">
        <v>13</v>
      </c>
      <c r="D143" s="358">
        <v>6</v>
      </c>
      <c r="E143" s="358">
        <v>5</v>
      </c>
      <c r="F143" s="358">
        <v>3</v>
      </c>
      <c r="G143" s="358">
        <v>2</v>
      </c>
      <c r="H143" s="358">
        <v>1</v>
      </c>
      <c r="I143" s="358">
        <v>334</v>
      </c>
      <c r="J143" s="358">
        <v>14</v>
      </c>
      <c r="K143" s="358">
        <v>13</v>
      </c>
      <c r="L143" s="358">
        <v>93</v>
      </c>
      <c r="M143" s="358">
        <v>41</v>
      </c>
      <c r="N143" s="358">
        <v>0</v>
      </c>
      <c r="O143" s="358">
        <v>16</v>
      </c>
      <c r="P143" s="1872">
        <v>11</v>
      </c>
      <c r="Q143" s="1868">
        <f t="shared" si="34"/>
        <v>552</v>
      </c>
      <c r="R143" s="308">
        <f>SUM(Q143/Q144)</f>
        <v>2.6350964292533894E-2</v>
      </c>
    </row>
    <row r="144" spans="1:18" ht="16.5" hidden="1" thickTop="1" thickBot="1" x14ac:dyDescent="0.3">
      <c r="A144" s="90" t="s">
        <v>132</v>
      </c>
      <c r="B144" s="1471">
        <f>SUM(B140:B143)</f>
        <v>82</v>
      </c>
      <c r="C144" s="1472">
        <f t="shared" ref="C144:P144" si="35">SUM(C140:C143)</f>
        <v>386</v>
      </c>
      <c r="D144" s="1472">
        <f t="shared" si="35"/>
        <v>275</v>
      </c>
      <c r="E144" s="1472">
        <f t="shared" si="35"/>
        <v>171</v>
      </c>
      <c r="F144" s="1472">
        <f t="shared" si="35"/>
        <v>103</v>
      </c>
      <c r="G144" s="1472">
        <f t="shared" si="35"/>
        <v>26</v>
      </c>
      <c r="H144" s="1472">
        <f t="shared" si="35"/>
        <v>49</v>
      </c>
      <c r="I144" s="1472">
        <f t="shared" si="35"/>
        <v>12462</v>
      </c>
      <c r="J144" s="1472">
        <f t="shared" si="35"/>
        <v>616</v>
      </c>
      <c r="K144" s="1472">
        <f t="shared" si="35"/>
        <v>283</v>
      </c>
      <c r="L144" s="1472">
        <f t="shared" si="35"/>
        <v>3805</v>
      </c>
      <c r="M144" s="1472">
        <f t="shared" si="35"/>
        <v>1423</v>
      </c>
      <c r="N144" s="1472">
        <f t="shared" si="35"/>
        <v>96</v>
      </c>
      <c r="O144" s="1472">
        <f t="shared" si="35"/>
        <v>687</v>
      </c>
      <c r="P144" s="1873">
        <f t="shared" si="35"/>
        <v>484</v>
      </c>
      <c r="Q144" s="1869">
        <f t="shared" si="34"/>
        <v>20948</v>
      </c>
      <c r="R144" s="323">
        <f>SUM(R140:R143)</f>
        <v>1</v>
      </c>
    </row>
    <row r="145" spans="1:18" ht="15.75" hidden="1" thickBot="1" x14ac:dyDescent="0.3">
      <c r="A145" s="91" t="s">
        <v>131</v>
      </c>
      <c r="B145" s="837">
        <f>SUM(B144/Q144)</f>
        <v>3.914454840557571E-3</v>
      </c>
      <c r="C145" s="838">
        <f>SUM(C144/Q144)</f>
        <v>1.8426580103112468E-2</v>
      </c>
      <c r="D145" s="838">
        <f>SUM(D144/Q144)</f>
        <v>1.3127744892113805E-2</v>
      </c>
      <c r="E145" s="838">
        <f>SUM(E144/Q144)</f>
        <v>8.1630704601871294E-3</v>
      </c>
      <c r="F145" s="838">
        <f>SUM(F144/Q144)</f>
        <v>4.9169371777735343E-3</v>
      </c>
      <c r="G145" s="838">
        <f>SUM(G144/Q144)</f>
        <v>1.2411686079816689E-3</v>
      </c>
      <c r="H145" s="838">
        <f>SUM(H144/Q144)</f>
        <v>2.3391254535039146E-3</v>
      </c>
      <c r="I145" s="838">
        <f>SUM(I144/Q144)</f>
        <v>0.5949016612564445</v>
      </c>
      <c r="J145" s="838">
        <f>SUM(J144/Q144)</f>
        <v>2.9406148558334923E-2</v>
      </c>
      <c r="K145" s="838">
        <f>SUM(K144/Q144)</f>
        <v>1.3509642925338934E-2</v>
      </c>
      <c r="L145" s="838">
        <f>SUM(L144/Q144)</f>
        <v>0.18164025205270193</v>
      </c>
      <c r="M145" s="838">
        <f>SUM(M144/Q144)</f>
        <v>6.79301126599198E-2</v>
      </c>
      <c r="N145" s="838">
        <f>SUM(N144/Q144)</f>
        <v>4.5827763987015468E-3</v>
      </c>
      <c r="O145" s="838">
        <f>SUM(O144/Q144)</f>
        <v>3.2795493603207944E-2</v>
      </c>
      <c r="P145" s="839">
        <f>SUM(P144/Q144)</f>
        <v>2.3104831010120296E-2</v>
      </c>
      <c r="Q145" s="1592">
        <f t="shared" si="34"/>
        <v>1</v>
      </c>
      <c r="R145" s="395"/>
    </row>
    <row r="146" spans="1:18" ht="14.25" hidden="1" customHeight="1" thickBot="1" x14ac:dyDescent="0.3">
      <c r="A146" s="2130" t="s">
        <v>174</v>
      </c>
      <c r="B146" s="2131"/>
      <c r="C146" s="2131"/>
      <c r="D146" s="2131"/>
      <c r="E146" s="2131"/>
      <c r="F146" s="2131"/>
      <c r="G146" s="2131"/>
      <c r="H146" s="2131"/>
      <c r="I146" s="2131"/>
      <c r="J146" s="2131"/>
      <c r="K146" s="2131"/>
      <c r="L146" s="2131"/>
      <c r="M146" s="2131"/>
      <c r="N146" s="2131"/>
      <c r="O146" s="2131"/>
      <c r="P146" s="2131"/>
      <c r="Q146" s="2131"/>
      <c r="R146" s="2132"/>
    </row>
    <row r="147" spans="1:18" ht="53.25" hidden="1" customHeight="1" thickBot="1" x14ac:dyDescent="0.3">
      <c r="A147" s="73"/>
      <c r="B147" s="695" t="s">
        <v>145</v>
      </c>
      <c r="C147" s="696" t="s">
        <v>146</v>
      </c>
      <c r="D147" s="696" t="s">
        <v>147</v>
      </c>
      <c r="E147" s="696" t="s">
        <v>148</v>
      </c>
      <c r="F147" s="696" t="s">
        <v>149</v>
      </c>
      <c r="G147" s="696" t="s">
        <v>150</v>
      </c>
      <c r="H147" s="696" t="s">
        <v>151</v>
      </c>
      <c r="I147" s="696" t="s">
        <v>152</v>
      </c>
      <c r="J147" s="696" t="s">
        <v>153</v>
      </c>
      <c r="K147" s="696" t="s">
        <v>154</v>
      </c>
      <c r="L147" s="696" t="s">
        <v>155</v>
      </c>
      <c r="M147" s="696" t="s">
        <v>156</v>
      </c>
      <c r="N147" s="696" t="s">
        <v>157</v>
      </c>
      <c r="O147" s="696" t="s">
        <v>158</v>
      </c>
      <c r="P147" s="696" t="s">
        <v>159</v>
      </c>
      <c r="Q147" s="696" t="s">
        <v>160</v>
      </c>
      <c r="R147" s="697" t="s">
        <v>161</v>
      </c>
    </row>
    <row r="148" spans="1:18" ht="15.75" hidden="1" thickBot="1" x14ac:dyDescent="0.3">
      <c r="A148" s="2127" t="s">
        <v>162</v>
      </c>
      <c r="B148" s="2128"/>
      <c r="C148" s="2128"/>
      <c r="D148" s="2128"/>
      <c r="E148" s="2128"/>
      <c r="F148" s="2128"/>
      <c r="G148" s="2128"/>
      <c r="H148" s="2128"/>
      <c r="I148" s="2128"/>
      <c r="J148" s="2128"/>
      <c r="K148" s="2128"/>
      <c r="L148" s="2128"/>
      <c r="M148" s="2128"/>
      <c r="N148" s="2128"/>
      <c r="O148" s="2128"/>
      <c r="P148" s="2128"/>
      <c r="Q148" s="2128"/>
      <c r="R148" s="2129"/>
    </row>
    <row r="149" spans="1:18" hidden="1" x14ac:dyDescent="0.25">
      <c r="A149" s="87" t="s">
        <v>109</v>
      </c>
      <c r="B149" s="891">
        <v>12</v>
      </c>
      <c r="C149" s="1050">
        <v>80</v>
      </c>
      <c r="D149" s="1050">
        <v>53</v>
      </c>
      <c r="E149" s="1050">
        <v>35</v>
      </c>
      <c r="F149" s="1050">
        <v>14</v>
      </c>
      <c r="G149" s="1050">
        <v>0</v>
      </c>
      <c r="H149" s="1050">
        <v>0</v>
      </c>
      <c r="I149" s="1050">
        <v>2417</v>
      </c>
      <c r="J149" s="1050">
        <v>165</v>
      </c>
      <c r="K149" s="1050">
        <v>54</v>
      </c>
      <c r="L149" s="1050">
        <v>570</v>
      </c>
      <c r="M149" s="1050">
        <v>234</v>
      </c>
      <c r="N149" s="1050">
        <v>11</v>
      </c>
      <c r="O149" s="1050">
        <v>83</v>
      </c>
      <c r="P149" s="1051">
        <v>117</v>
      </c>
      <c r="Q149" s="133">
        <f t="shared" ref="Q149:Q154" si="36">SUM(B149:P149)</f>
        <v>3845</v>
      </c>
      <c r="R149" s="307">
        <f>SUM(Q149/Q153)</f>
        <v>0.1640778356234531</v>
      </c>
    </row>
    <row r="150" spans="1:18" hidden="1" x14ac:dyDescent="0.25">
      <c r="A150" s="88" t="s">
        <v>110</v>
      </c>
      <c r="B150" s="1052">
        <v>26</v>
      </c>
      <c r="C150" s="1053">
        <v>138</v>
      </c>
      <c r="D150" s="1053">
        <v>128</v>
      </c>
      <c r="E150" s="1053">
        <v>74</v>
      </c>
      <c r="F150" s="1053">
        <v>59</v>
      </c>
      <c r="G150" s="1053">
        <v>0</v>
      </c>
      <c r="H150" s="1053">
        <v>0</v>
      </c>
      <c r="I150" s="1053">
        <v>5256</v>
      </c>
      <c r="J150" s="1053">
        <v>310</v>
      </c>
      <c r="K150" s="1053">
        <v>96</v>
      </c>
      <c r="L150" s="1053">
        <v>1769</v>
      </c>
      <c r="M150" s="1053">
        <v>519</v>
      </c>
      <c r="N150" s="1053">
        <v>27</v>
      </c>
      <c r="O150" s="1053">
        <v>287</v>
      </c>
      <c r="P150" s="1054">
        <v>172</v>
      </c>
      <c r="Q150" s="134">
        <f t="shared" si="36"/>
        <v>8861</v>
      </c>
      <c r="R150" s="308">
        <f>SUM(Q150/Q153)</f>
        <v>0.37812580011948449</v>
      </c>
    </row>
    <row r="151" spans="1:18" hidden="1" x14ac:dyDescent="0.25">
      <c r="A151" s="88" t="s">
        <v>111</v>
      </c>
      <c r="B151" s="1052">
        <v>35</v>
      </c>
      <c r="C151" s="1053">
        <v>203</v>
      </c>
      <c r="D151" s="1053">
        <v>176</v>
      </c>
      <c r="E151" s="1053">
        <v>61</v>
      </c>
      <c r="F151" s="1053">
        <v>68</v>
      </c>
      <c r="G151" s="1053">
        <v>0</v>
      </c>
      <c r="H151" s="1053">
        <v>0</v>
      </c>
      <c r="I151" s="1053">
        <v>6373</v>
      </c>
      <c r="J151" s="1053">
        <v>318</v>
      </c>
      <c r="K151" s="1053">
        <v>124</v>
      </c>
      <c r="L151" s="1053">
        <v>1846</v>
      </c>
      <c r="M151" s="1053">
        <v>633</v>
      </c>
      <c r="N151" s="1053">
        <v>36</v>
      </c>
      <c r="O151" s="1053">
        <v>319</v>
      </c>
      <c r="P151" s="1054">
        <v>244</v>
      </c>
      <c r="Q151" s="134">
        <f t="shared" si="36"/>
        <v>10436</v>
      </c>
      <c r="R151" s="308">
        <f>SUM(Q151/Q153)</f>
        <v>0.44533583681829819</v>
      </c>
    </row>
    <row r="152" spans="1:18" ht="15.75" hidden="1" thickBot="1" x14ac:dyDescent="0.3">
      <c r="A152" s="89" t="s">
        <v>112</v>
      </c>
      <c r="B152" s="1055">
        <v>0</v>
      </c>
      <c r="C152" s="1056">
        <v>3</v>
      </c>
      <c r="D152" s="1056">
        <v>2</v>
      </c>
      <c r="E152" s="1056">
        <v>2</v>
      </c>
      <c r="F152" s="1056">
        <v>1</v>
      </c>
      <c r="G152" s="1056">
        <v>0</v>
      </c>
      <c r="H152" s="1056">
        <v>0</v>
      </c>
      <c r="I152" s="1056">
        <v>200</v>
      </c>
      <c r="J152" s="1056">
        <v>1</v>
      </c>
      <c r="K152" s="1056">
        <v>0</v>
      </c>
      <c r="L152" s="1056">
        <v>48</v>
      </c>
      <c r="M152" s="1056">
        <v>26</v>
      </c>
      <c r="N152" s="1056">
        <v>1</v>
      </c>
      <c r="O152" s="1056">
        <v>4</v>
      </c>
      <c r="P152" s="1057">
        <v>4</v>
      </c>
      <c r="Q152" s="135">
        <f t="shared" si="36"/>
        <v>292</v>
      </c>
      <c r="R152" s="309">
        <f>SUM(Q152/Q153)</f>
        <v>1.2460527438764189E-2</v>
      </c>
    </row>
    <row r="153" spans="1:18" ht="16.5" hidden="1" thickTop="1" thickBot="1" x14ac:dyDescent="0.3">
      <c r="A153" s="90" t="s">
        <v>132</v>
      </c>
      <c r="B153" s="120">
        <f t="shared" ref="B153:P153" si="37">SUM(B149:B152)</f>
        <v>73</v>
      </c>
      <c r="C153" s="121">
        <f t="shared" si="37"/>
        <v>424</v>
      </c>
      <c r="D153" s="121">
        <f t="shared" si="37"/>
        <v>359</v>
      </c>
      <c r="E153" s="121">
        <f t="shared" si="37"/>
        <v>172</v>
      </c>
      <c r="F153" s="121">
        <f t="shared" si="37"/>
        <v>142</v>
      </c>
      <c r="G153" s="121">
        <f t="shared" si="37"/>
        <v>0</v>
      </c>
      <c r="H153" s="121">
        <f t="shared" si="37"/>
        <v>0</v>
      </c>
      <c r="I153" s="121">
        <f t="shared" si="37"/>
        <v>14246</v>
      </c>
      <c r="J153" s="121">
        <f t="shared" si="37"/>
        <v>794</v>
      </c>
      <c r="K153" s="121">
        <f t="shared" si="37"/>
        <v>274</v>
      </c>
      <c r="L153" s="121">
        <f t="shared" si="37"/>
        <v>4233</v>
      </c>
      <c r="M153" s="121">
        <f t="shared" si="37"/>
        <v>1412</v>
      </c>
      <c r="N153" s="121">
        <f t="shared" si="37"/>
        <v>75</v>
      </c>
      <c r="O153" s="121">
        <f t="shared" si="37"/>
        <v>693</v>
      </c>
      <c r="P153" s="136">
        <f t="shared" si="37"/>
        <v>537</v>
      </c>
      <c r="Q153" s="780">
        <f t="shared" si="36"/>
        <v>23434</v>
      </c>
      <c r="R153" s="821">
        <f>SUM(R149:R152)</f>
        <v>1</v>
      </c>
    </row>
    <row r="154" spans="1:18" ht="15.75" hidden="1" thickBot="1" x14ac:dyDescent="0.3">
      <c r="A154" s="91" t="s">
        <v>131</v>
      </c>
      <c r="B154" s="304">
        <f>SUM(B153/Q153)</f>
        <v>3.1151318596910472E-3</v>
      </c>
      <c r="C154" s="305">
        <f>SUM(C153/Q153)</f>
        <v>1.8093368609712383E-2</v>
      </c>
      <c r="D154" s="305">
        <f>SUM(D153/Q153)</f>
        <v>1.5319621063412137E-2</v>
      </c>
      <c r="E154" s="305">
        <f>SUM(E153/Q153)</f>
        <v>7.339762737902193E-3</v>
      </c>
      <c r="F154" s="305">
        <f>SUM(F153/Q153)</f>
        <v>6.0595715626866947E-3</v>
      </c>
      <c r="G154" s="305">
        <f>SUM(G153/Q153)</f>
        <v>0</v>
      </c>
      <c r="H154" s="305">
        <f>SUM(H153/Q153)</f>
        <v>0</v>
      </c>
      <c r="I154" s="305">
        <f>SUM(I153/Q153)</f>
        <v>0.60792011607066654</v>
      </c>
      <c r="J154" s="305">
        <f>SUM(J153/Q153)</f>
        <v>3.3882393104036866E-2</v>
      </c>
      <c r="K154" s="305">
        <f>SUM(K153/Q153)</f>
        <v>1.169241273363489E-2</v>
      </c>
      <c r="L154" s="305">
        <f>SUM(L153/Q153)</f>
        <v>0.18063497482290689</v>
      </c>
      <c r="M154" s="305">
        <f>SUM(M153/Q153)</f>
        <v>6.0254331313476149E-2</v>
      </c>
      <c r="N154" s="305">
        <f>SUM(N153/Q153)</f>
        <v>3.2004779380387471E-3</v>
      </c>
      <c r="O154" s="305">
        <f>SUM(O153/Q153)</f>
        <v>2.9572416147478024E-2</v>
      </c>
      <c r="P154" s="305">
        <f>SUM(P153/Q153)</f>
        <v>2.2915422036357429E-2</v>
      </c>
      <c r="Q154" s="402">
        <f t="shared" si="36"/>
        <v>1</v>
      </c>
      <c r="R154" s="395"/>
    </row>
    <row r="155" spans="1:18" ht="15.75" hidden="1" thickBot="1" x14ac:dyDescent="0.3">
      <c r="A155" s="2127" t="s">
        <v>163</v>
      </c>
      <c r="B155" s="2128"/>
      <c r="C155" s="2128"/>
      <c r="D155" s="2128"/>
      <c r="E155" s="2128"/>
      <c r="F155" s="2128"/>
      <c r="G155" s="2128"/>
      <c r="H155" s="2128"/>
      <c r="I155" s="2128"/>
      <c r="J155" s="2128"/>
      <c r="K155" s="2128"/>
      <c r="L155" s="2128"/>
      <c r="M155" s="2128"/>
      <c r="N155" s="2128"/>
      <c r="O155" s="2128"/>
      <c r="P155" s="2128"/>
      <c r="Q155" s="2128"/>
      <c r="R155" s="2129"/>
    </row>
    <row r="156" spans="1:18" hidden="1" x14ac:dyDescent="0.25">
      <c r="A156" s="87" t="s">
        <v>164</v>
      </c>
      <c r="B156" s="891">
        <v>1</v>
      </c>
      <c r="C156" s="1050">
        <v>2</v>
      </c>
      <c r="D156" s="1050">
        <v>5</v>
      </c>
      <c r="E156" s="1050">
        <v>1</v>
      </c>
      <c r="F156" s="1050">
        <v>2</v>
      </c>
      <c r="G156" s="1050">
        <v>0</v>
      </c>
      <c r="H156" s="1050">
        <v>0</v>
      </c>
      <c r="I156" s="1050">
        <v>84</v>
      </c>
      <c r="J156" s="1050">
        <v>4</v>
      </c>
      <c r="K156" s="1050">
        <v>2</v>
      </c>
      <c r="L156" s="1050">
        <v>20</v>
      </c>
      <c r="M156" s="1050">
        <v>11</v>
      </c>
      <c r="N156" s="1050">
        <v>0</v>
      </c>
      <c r="O156" s="1050">
        <v>7</v>
      </c>
      <c r="P156" s="1051">
        <v>3</v>
      </c>
      <c r="Q156" s="133">
        <f t="shared" ref="Q156:Q161" si="38">SUM(B156:P156)</f>
        <v>142</v>
      </c>
      <c r="R156" s="308">
        <f>SUM(Q156/Q160)</f>
        <v>6.0595715626866947E-3</v>
      </c>
    </row>
    <row r="157" spans="1:18" hidden="1" x14ac:dyDescent="0.25">
      <c r="A157" s="88" t="s">
        <v>165</v>
      </c>
      <c r="B157" s="1052">
        <v>52</v>
      </c>
      <c r="C157" s="1053">
        <v>269</v>
      </c>
      <c r="D157" s="1053">
        <v>217</v>
      </c>
      <c r="E157" s="1053">
        <v>124</v>
      </c>
      <c r="F157" s="1053">
        <v>99</v>
      </c>
      <c r="G157" s="1053">
        <v>0</v>
      </c>
      <c r="H157" s="1053">
        <v>0</v>
      </c>
      <c r="I157" s="1053">
        <v>9260</v>
      </c>
      <c r="J157" s="1053">
        <v>561</v>
      </c>
      <c r="K157" s="1053">
        <v>190</v>
      </c>
      <c r="L157" s="1053">
        <v>2869</v>
      </c>
      <c r="M157" s="1053">
        <v>950</v>
      </c>
      <c r="N157" s="1053">
        <v>54</v>
      </c>
      <c r="O157" s="1053">
        <v>453</v>
      </c>
      <c r="P157" s="1054">
        <v>363</v>
      </c>
      <c r="Q157" s="134">
        <f t="shared" si="38"/>
        <v>15461</v>
      </c>
      <c r="R157" s="308">
        <f>SUM(Q157/Q160)</f>
        <v>0.65976785866689425</v>
      </c>
    </row>
    <row r="158" spans="1:18" hidden="1" x14ac:dyDescent="0.25">
      <c r="A158" s="88" t="s">
        <v>166</v>
      </c>
      <c r="B158" s="1052">
        <v>19</v>
      </c>
      <c r="C158" s="1053">
        <v>138</v>
      </c>
      <c r="D158" s="1053">
        <v>121</v>
      </c>
      <c r="E158" s="1053">
        <v>39</v>
      </c>
      <c r="F158" s="1053">
        <v>39</v>
      </c>
      <c r="G158" s="1053">
        <v>0</v>
      </c>
      <c r="H158" s="1053">
        <v>0</v>
      </c>
      <c r="I158" s="1053">
        <v>4409</v>
      </c>
      <c r="J158" s="1053">
        <v>213</v>
      </c>
      <c r="K158" s="1053">
        <v>75</v>
      </c>
      <c r="L158" s="1053">
        <v>1208</v>
      </c>
      <c r="M158" s="1053">
        <v>400</v>
      </c>
      <c r="N158" s="1053">
        <v>20</v>
      </c>
      <c r="O158" s="1053">
        <v>206</v>
      </c>
      <c r="P158" s="1054">
        <v>146</v>
      </c>
      <c r="Q158" s="134">
        <f t="shared" si="38"/>
        <v>7033</v>
      </c>
      <c r="R158" s="308">
        <f>SUM(Q158/Q160)</f>
        <v>0.30011948450968678</v>
      </c>
    </row>
    <row r="159" spans="1:18" ht="15.75" hidden="1" thickBot="1" x14ac:dyDescent="0.3">
      <c r="A159" s="89" t="s">
        <v>167</v>
      </c>
      <c r="B159" s="1055">
        <v>1</v>
      </c>
      <c r="C159" s="1056">
        <v>15</v>
      </c>
      <c r="D159" s="1056">
        <v>16</v>
      </c>
      <c r="E159" s="1056">
        <v>8</v>
      </c>
      <c r="F159" s="1056">
        <v>2</v>
      </c>
      <c r="G159" s="1056">
        <v>0</v>
      </c>
      <c r="H159" s="1056">
        <v>0</v>
      </c>
      <c r="I159" s="1056">
        <v>493</v>
      </c>
      <c r="J159" s="1056">
        <v>16</v>
      </c>
      <c r="K159" s="1056">
        <v>7</v>
      </c>
      <c r="L159" s="1056">
        <v>136</v>
      </c>
      <c r="M159" s="1056">
        <v>51</v>
      </c>
      <c r="N159" s="1056">
        <v>1</v>
      </c>
      <c r="O159" s="1056">
        <v>27</v>
      </c>
      <c r="P159" s="1057">
        <v>25</v>
      </c>
      <c r="Q159" s="135">
        <f t="shared" si="38"/>
        <v>798</v>
      </c>
      <c r="R159" s="308">
        <f>SUM(Q159/Q160)</f>
        <v>3.4053085260732266E-2</v>
      </c>
    </row>
    <row r="160" spans="1:18" ht="16.5" hidden="1" thickTop="1" thickBot="1" x14ac:dyDescent="0.3">
      <c r="A160" s="90" t="s">
        <v>132</v>
      </c>
      <c r="B160" s="120">
        <f>SUM(B156:B159)</f>
        <v>73</v>
      </c>
      <c r="C160" s="121">
        <f t="shared" ref="C160:P160" si="39">SUM(C156:C159)</f>
        <v>424</v>
      </c>
      <c r="D160" s="121">
        <f t="shared" si="39"/>
        <v>359</v>
      </c>
      <c r="E160" s="121">
        <f t="shared" si="39"/>
        <v>172</v>
      </c>
      <c r="F160" s="121">
        <f t="shared" si="39"/>
        <v>142</v>
      </c>
      <c r="G160" s="121">
        <f t="shared" si="39"/>
        <v>0</v>
      </c>
      <c r="H160" s="121">
        <f t="shared" si="39"/>
        <v>0</v>
      </c>
      <c r="I160" s="121">
        <f t="shared" si="39"/>
        <v>14246</v>
      </c>
      <c r="J160" s="121">
        <f t="shared" si="39"/>
        <v>794</v>
      </c>
      <c r="K160" s="121">
        <f t="shared" si="39"/>
        <v>274</v>
      </c>
      <c r="L160" s="121">
        <f t="shared" si="39"/>
        <v>4233</v>
      </c>
      <c r="M160" s="121">
        <f t="shared" si="39"/>
        <v>1412</v>
      </c>
      <c r="N160" s="121">
        <f t="shared" si="39"/>
        <v>75</v>
      </c>
      <c r="O160" s="121">
        <f t="shared" si="39"/>
        <v>693</v>
      </c>
      <c r="P160" s="136">
        <f t="shared" si="39"/>
        <v>537</v>
      </c>
      <c r="Q160" s="780">
        <f t="shared" si="38"/>
        <v>23434</v>
      </c>
      <c r="R160" s="821">
        <f>SUM(R156:R159)</f>
        <v>0.99999999999999989</v>
      </c>
    </row>
    <row r="161" spans="1:18" ht="15.75" hidden="1" thickBot="1" x14ac:dyDescent="0.3">
      <c r="A161" s="91" t="s">
        <v>131</v>
      </c>
      <c r="B161" s="304">
        <f>SUM(B160/Q160)</f>
        <v>3.1151318596910472E-3</v>
      </c>
      <c r="C161" s="305">
        <f>SUM(C160/Q160)</f>
        <v>1.8093368609712383E-2</v>
      </c>
      <c r="D161" s="305">
        <f>SUM(D160/Q160)</f>
        <v>1.5319621063412137E-2</v>
      </c>
      <c r="E161" s="305">
        <f>SUM(E160/Q160)</f>
        <v>7.339762737902193E-3</v>
      </c>
      <c r="F161" s="305">
        <f>SUM(F160/Q160)</f>
        <v>6.0595715626866947E-3</v>
      </c>
      <c r="G161" s="305">
        <f>SUM(G160/Q160)</f>
        <v>0</v>
      </c>
      <c r="H161" s="305">
        <f>SUM(H160/Q160)</f>
        <v>0</v>
      </c>
      <c r="I161" s="305">
        <f>SUM(I160/Q160)</f>
        <v>0.60792011607066654</v>
      </c>
      <c r="J161" s="305">
        <f>SUM(J160/Q160)</f>
        <v>3.3882393104036866E-2</v>
      </c>
      <c r="K161" s="305">
        <f>SUM(K160/Q160)</f>
        <v>1.169241273363489E-2</v>
      </c>
      <c r="L161" s="305">
        <f>SUM(L160/Q160)</f>
        <v>0.18063497482290689</v>
      </c>
      <c r="M161" s="305">
        <f>SUM(M160/Q160)</f>
        <v>6.0254331313476149E-2</v>
      </c>
      <c r="N161" s="305">
        <f>SUM(N160/Q160)</f>
        <v>3.2004779380387471E-3</v>
      </c>
      <c r="O161" s="305">
        <f>SUM(O160/Q160)</f>
        <v>2.9572416147478024E-2</v>
      </c>
      <c r="P161" s="305">
        <f>SUM(P160/Q160)</f>
        <v>2.2915422036357429E-2</v>
      </c>
      <c r="Q161" s="305">
        <f t="shared" si="38"/>
        <v>1</v>
      </c>
      <c r="R161" s="395"/>
    </row>
    <row r="162" spans="1:18" ht="14.25" hidden="1" customHeight="1" thickBot="1" x14ac:dyDescent="0.3">
      <c r="A162" s="2130" t="s">
        <v>141</v>
      </c>
      <c r="B162" s="2131"/>
      <c r="C162" s="2131"/>
      <c r="D162" s="2131"/>
      <c r="E162" s="2131"/>
      <c r="F162" s="2131"/>
      <c r="G162" s="2131"/>
      <c r="H162" s="2131"/>
      <c r="I162" s="2131"/>
      <c r="J162" s="2131"/>
      <c r="K162" s="2131"/>
      <c r="L162" s="2131"/>
      <c r="M162" s="2131"/>
      <c r="N162" s="2131"/>
      <c r="O162" s="2131"/>
      <c r="P162" s="2131"/>
      <c r="Q162" s="2131"/>
      <c r="R162" s="2132"/>
    </row>
    <row r="163" spans="1:18" ht="60.75" hidden="1" customHeight="1" thickBot="1" x14ac:dyDescent="0.3">
      <c r="A163" s="73"/>
      <c r="B163" s="695" t="s">
        <v>145</v>
      </c>
      <c r="C163" s="696" t="s">
        <v>146</v>
      </c>
      <c r="D163" s="696" t="s">
        <v>147</v>
      </c>
      <c r="E163" s="696" t="s">
        <v>148</v>
      </c>
      <c r="F163" s="696" t="s">
        <v>149</v>
      </c>
      <c r="G163" s="696" t="s">
        <v>150</v>
      </c>
      <c r="H163" s="696" t="s">
        <v>151</v>
      </c>
      <c r="I163" s="696" t="s">
        <v>152</v>
      </c>
      <c r="J163" s="696" t="s">
        <v>153</v>
      </c>
      <c r="K163" s="696" t="s">
        <v>154</v>
      </c>
      <c r="L163" s="696" t="s">
        <v>155</v>
      </c>
      <c r="M163" s="696" t="s">
        <v>156</v>
      </c>
      <c r="N163" s="696" t="s">
        <v>157</v>
      </c>
      <c r="O163" s="696" t="s">
        <v>158</v>
      </c>
      <c r="P163" s="696" t="s">
        <v>159</v>
      </c>
      <c r="Q163" s="696" t="s">
        <v>160</v>
      </c>
      <c r="R163" s="697" t="s">
        <v>161</v>
      </c>
    </row>
    <row r="164" spans="1:18" ht="15.75" hidden="1" thickBot="1" x14ac:dyDescent="0.3">
      <c r="A164" s="2127" t="s">
        <v>162</v>
      </c>
      <c r="B164" s="2128"/>
      <c r="C164" s="2128"/>
      <c r="D164" s="2128"/>
      <c r="E164" s="2128"/>
      <c r="F164" s="2128"/>
      <c r="G164" s="2128"/>
      <c r="H164" s="2128"/>
      <c r="I164" s="2128"/>
      <c r="J164" s="2128"/>
      <c r="K164" s="2128"/>
      <c r="L164" s="2128"/>
      <c r="M164" s="2128"/>
      <c r="N164" s="2128"/>
      <c r="O164" s="2128"/>
      <c r="P164" s="2128"/>
      <c r="Q164" s="2128"/>
      <c r="R164" s="2129"/>
    </row>
    <row r="165" spans="1:18" hidden="1" x14ac:dyDescent="0.25">
      <c r="A165" s="87" t="s">
        <v>109</v>
      </c>
      <c r="B165" s="351">
        <v>7</v>
      </c>
      <c r="C165" s="352">
        <v>67</v>
      </c>
      <c r="D165" s="352">
        <v>60</v>
      </c>
      <c r="E165" s="352">
        <v>29</v>
      </c>
      <c r="F165" s="352">
        <v>17</v>
      </c>
      <c r="G165" s="352">
        <v>0</v>
      </c>
      <c r="H165" s="352">
        <v>0</v>
      </c>
      <c r="I165" s="352">
        <v>2260</v>
      </c>
      <c r="J165" s="352">
        <v>159</v>
      </c>
      <c r="K165" s="352">
        <v>51</v>
      </c>
      <c r="L165" s="352">
        <v>596</v>
      </c>
      <c r="M165" s="352">
        <v>214</v>
      </c>
      <c r="N165" s="352">
        <v>23</v>
      </c>
      <c r="O165" s="352">
        <v>81</v>
      </c>
      <c r="P165" s="353">
        <v>108</v>
      </c>
      <c r="Q165" s="133">
        <f t="shared" ref="Q165:Q170" si="40">SUM(B165:P165)</f>
        <v>3672</v>
      </c>
      <c r="R165" s="307">
        <f>SUM(Q165/Q169)</f>
        <v>0.16185480671750341</v>
      </c>
    </row>
    <row r="166" spans="1:18" hidden="1" x14ac:dyDescent="0.25">
      <c r="A166" s="88" t="s">
        <v>110</v>
      </c>
      <c r="B166" s="354">
        <v>37</v>
      </c>
      <c r="C166" s="355">
        <v>148</v>
      </c>
      <c r="D166" s="355">
        <v>161</v>
      </c>
      <c r="E166" s="355">
        <v>72</v>
      </c>
      <c r="F166" s="355">
        <v>48</v>
      </c>
      <c r="G166" s="355">
        <v>0</v>
      </c>
      <c r="H166" s="355">
        <v>0</v>
      </c>
      <c r="I166" s="355">
        <v>5159</v>
      </c>
      <c r="J166" s="355">
        <v>322</v>
      </c>
      <c r="K166" s="355">
        <v>123</v>
      </c>
      <c r="L166" s="355">
        <v>1735</v>
      </c>
      <c r="M166" s="355">
        <v>507</v>
      </c>
      <c r="N166" s="355">
        <v>34</v>
      </c>
      <c r="O166" s="355">
        <v>262</v>
      </c>
      <c r="P166" s="356">
        <v>185</v>
      </c>
      <c r="Q166" s="134">
        <f t="shared" si="40"/>
        <v>8793</v>
      </c>
      <c r="R166" s="308">
        <f>SUM(Q166/Q169)</f>
        <v>0.38757878961519815</v>
      </c>
    </row>
    <row r="167" spans="1:18" hidden="1" x14ac:dyDescent="0.25">
      <c r="A167" s="88" t="s">
        <v>111</v>
      </c>
      <c r="B167" s="354">
        <v>33</v>
      </c>
      <c r="C167" s="355">
        <v>198</v>
      </c>
      <c r="D167" s="355">
        <v>152</v>
      </c>
      <c r="E167" s="355">
        <v>65</v>
      </c>
      <c r="F167" s="355">
        <v>61</v>
      </c>
      <c r="G167" s="355">
        <v>0</v>
      </c>
      <c r="H167" s="355">
        <v>0</v>
      </c>
      <c r="I167" s="355">
        <v>5975</v>
      </c>
      <c r="J167" s="355">
        <v>313</v>
      </c>
      <c r="K167" s="355">
        <v>118</v>
      </c>
      <c r="L167" s="355">
        <v>1890</v>
      </c>
      <c r="M167" s="355">
        <v>604</v>
      </c>
      <c r="N167" s="355">
        <v>36</v>
      </c>
      <c r="O167" s="355">
        <v>280</v>
      </c>
      <c r="P167" s="356">
        <v>214</v>
      </c>
      <c r="Q167" s="134">
        <f t="shared" si="40"/>
        <v>9939</v>
      </c>
      <c r="R167" s="308">
        <f>SUM(Q167/Q169)</f>
        <v>0.4380922995548111</v>
      </c>
    </row>
    <row r="168" spans="1:18" ht="15.75" hidden="1" thickBot="1" x14ac:dyDescent="0.3">
      <c r="A168" s="89" t="s">
        <v>112</v>
      </c>
      <c r="B168" s="357">
        <v>0</v>
      </c>
      <c r="C168" s="358">
        <v>2</v>
      </c>
      <c r="D168" s="358">
        <v>3</v>
      </c>
      <c r="E168" s="358">
        <v>2</v>
      </c>
      <c r="F168" s="358">
        <v>1</v>
      </c>
      <c r="G168" s="358">
        <v>0</v>
      </c>
      <c r="H168" s="358">
        <v>0</v>
      </c>
      <c r="I168" s="358">
        <v>167</v>
      </c>
      <c r="J168" s="358">
        <v>0</v>
      </c>
      <c r="K168" s="358">
        <v>2</v>
      </c>
      <c r="L168" s="358">
        <v>49</v>
      </c>
      <c r="M168" s="358">
        <v>47</v>
      </c>
      <c r="N168" s="358">
        <v>0</v>
      </c>
      <c r="O168" s="358">
        <v>6</v>
      </c>
      <c r="P168" s="359">
        <v>4</v>
      </c>
      <c r="Q168" s="135">
        <f t="shared" si="40"/>
        <v>283</v>
      </c>
      <c r="R168" s="309">
        <f>SUM(Q168/Q169)</f>
        <v>1.2474104112487328E-2</v>
      </c>
    </row>
    <row r="169" spans="1:18" ht="16.5" hidden="1" thickTop="1" thickBot="1" x14ac:dyDescent="0.3">
      <c r="A169" s="90" t="s">
        <v>132</v>
      </c>
      <c r="B169" s="1058">
        <f t="shared" ref="B169:P169" si="41">SUM(B165:B168)</f>
        <v>77</v>
      </c>
      <c r="C169" s="1032">
        <f t="shared" si="41"/>
        <v>415</v>
      </c>
      <c r="D169" s="1032">
        <f t="shared" si="41"/>
        <v>376</v>
      </c>
      <c r="E169" s="1032">
        <f t="shared" si="41"/>
        <v>168</v>
      </c>
      <c r="F169" s="1032">
        <f t="shared" si="41"/>
        <v>127</v>
      </c>
      <c r="G169" s="1032">
        <f t="shared" si="41"/>
        <v>0</v>
      </c>
      <c r="H169" s="1032">
        <f t="shared" si="41"/>
        <v>0</v>
      </c>
      <c r="I169" s="1032">
        <f t="shared" si="41"/>
        <v>13561</v>
      </c>
      <c r="J169" s="1032">
        <f t="shared" si="41"/>
        <v>794</v>
      </c>
      <c r="K169" s="1032">
        <f t="shared" si="41"/>
        <v>294</v>
      </c>
      <c r="L169" s="1032">
        <f t="shared" si="41"/>
        <v>4270</v>
      </c>
      <c r="M169" s="1032">
        <f t="shared" si="41"/>
        <v>1372</v>
      </c>
      <c r="N169" s="1032">
        <f t="shared" si="41"/>
        <v>93</v>
      </c>
      <c r="O169" s="1032">
        <f t="shared" si="41"/>
        <v>629</v>
      </c>
      <c r="P169" s="1059">
        <f t="shared" si="41"/>
        <v>511</v>
      </c>
      <c r="Q169" s="780">
        <f t="shared" si="40"/>
        <v>22687</v>
      </c>
      <c r="R169" s="1009">
        <f>SUM(R165:R168)</f>
        <v>0.99999999999999989</v>
      </c>
    </row>
    <row r="170" spans="1:18" ht="15.75" hidden="1" thickBot="1" x14ac:dyDescent="0.3">
      <c r="A170" s="91" t="s">
        <v>131</v>
      </c>
      <c r="B170" s="305">
        <f>SUM(B169/Q169)</f>
        <v>3.3940141931502622E-3</v>
      </c>
      <c r="C170" s="305">
        <f>SUM(C169/Q169)</f>
        <v>1.8292414157887776E-2</v>
      </c>
      <c r="D170" s="305">
        <f>SUM(D169/Q169)</f>
        <v>1.6573368008110372E-2</v>
      </c>
      <c r="E170" s="305">
        <f>SUM(E169/Q169)</f>
        <v>7.4051218759642089E-3</v>
      </c>
      <c r="F170" s="305">
        <f>SUM(F169/Q169)</f>
        <v>5.5979195133777056E-3</v>
      </c>
      <c r="G170" s="305">
        <f>SUM(G169/Q169)</f>
        <v>0</v>
      </c>
      <c r="H170" s="305">
        <f>SUM(H169/Q169)</f>
        <v>0</v>
      </c>
      <c r="I170" s="305">
        <f>SUM(I169/Q169)</f>
        <v>0.59774320095208711</v>
      </c>
      <c r="J170" s="305">
        <f>SUM(J169/Q169)</f>
        <v>3.4998016485211794E-2</v>
      </c>
      <c r="K170" s="305">
        <f>SUM(K169/Q169)</f>
        <v>1.2958963282937365E-2</v>
      </c>
      <c r="L170" s="305">
        <f>SUM(L169/Q169)</f>
        <v>0.18821351434742364</v>
      </c>
      <c r="M170" s="305">
        <f>SUM(M169/Q169)</f>
        <v>6.0475161987041039E-2</v>
      </c>
      <c r="N170" s="305">
        <f>SUM(N169/Q169)</f>
        <v>4.0992638956230442E-3</v>
      </c>
      <c r="O170" s="305">
        <f>SUM(O169/Q169)</f>
        <v>2.7725128928461233E-2</v>
      </c>
      <c r="P170" s="305">
        <f>SUM(P169/Q169)</f>
        <v>2.2523912372724469E-2</v>
      </c>
      <c r="Q170" s="1008">
        <f t="shared" si="40"/>
        <v>1</v>
      </c>
      <c r="R170" s="395"/>
    </row>
    <row r="171" spans="1:18" ht="15.75" hidden="1" thickBot="1" x14ac:dyDescent="0.3">
      <c r="A171" s="2127" t="s">
        <v>163</v>
      </c>
      <c r="B171" s="2128"/>
      <c r="C171" s="2128"/>
      <c r="D171" s="2128"/>
      <c r="E171" s="2128"/>
      <c r="F171" s="2128"/>
      <c r="G171" s="2128"/>
      <c r="H171" s="2128"/>
      <c r="I171" s="2128"/>
      <c r="J171" s="2128"/>
      <c r="K171" s="2128"/>
      <c r="L171" s="2128"/>
      <c r="M171" s="2128"/>
      <c r="N171" s="2128"/>
      <c r="O171" s="2128"/>
      <c r="P171" s="2128"/>
      <c r="Q171" s="2128"/>
      <c r="R171" s="2129"/>
    </row>
    <row r="172" spans="1:18" hidden="1" x14ac:dyDescent="0.25">
      <c r="A172" s="87" t="s">
        <v>164</v>
      </c>
      <c r="B172" s="351">
        <v>1</v>
      </c>
      <c r="C172" s="352">
        <v>2</v>
      </c>
      <c r="D172" s="352">
        <v>5</v>
      </c>
      <c r="E172" s="352">
        <v>2</v>
      </c>
      <c r="F172" s="352">
        <v>0</v>
      </c>
      <c r="G172" s="352">
        <v>0</v>
      </c>
      <c r="H172" s="352">
        <v>0</v>
      </c>
      <c r="I172" s="352">
        <v>85</v>
      </c>
      <c r="J172" s="352">
        <v>0</v>
      </c>
      <c r="K172" s="352">
        <v>2</v>
      </c>
      <c r="L172" s="352">
        <v>28</v>
      </c>
      <c r="M172" s="352">
        <v>8</v>
      </c>
      <c r="N172" s="352">
        <v>0</v>
      </c>
      <c r="O172" s="352">
        <v>5</v>
      </c>
      <c r="P172" s="353">
        <v>1</v>
      </c>
      <c r="Q172" s="133">
        <f t="shared" ref="Q172:Q177" si="42">SUM(B172:P172)</f>
        <v>139</v>
      </c>
      <c r="R172" s="308">
        <f>SUM(Q172/Q176)</f>
        <v>6.1268567902322919E-3</v>
      </c>
    </row>
    <row r="173" spans="1:18" hidden="1" x14ac:dyDescent="0.25">
      <c r="A173" s="88" t="s">
        <v>165</v>
      </c>
      <c r="B173" s="354">
        <v>54</v>
      </c>
      <c r="C173" s="355">
        <v>281</v>
      </c>
      <c r="D173" s="355">
        <v>251</v>
      </c>
      <c r="E173" s="355">
        <v>122</v>
      </c>
      <c r="F173" s="355">
        <v>88</v>
      </c>
      <c r="G173" s="355">
        <v>0</v>
      </c>
      <c r="H173" s="355">
        <v>0</v>
      </c>
      <c r="I173" s="355">
        <v>9052</v>
      </c>
      <c r="J173" s="355">
        <v>567</v>
      </c>
      <c r="K173" s="355">
        <v>205</v>
      </c>
      <c r="L173" s="355">
        <v>3000</v>
      </c>
      <c r="M173" s="355">
        <v>930</v>
      </c>
      <c r="N173" s="355">
        <v>67</v>
      </c>
      <c r="O173" s="355">
        <v>450</v>
      </c>
      <c r="P173" s="356">
        <v>356</v>
      </c>
      <c r="Q173" s="134">
        <f t="shared" si="42"/>
        <v>15423</v>
      </c>
      <c r="R173" s="308">
        <f>SUM(Q173/Q176)</f>
        <v>0.67981663507735712</v>
      </c>
    </row>
    <row r="174" spans="1:18" hidden="1" x14ac:dyDescent="0.25">
      <c r="A174" s="88" t="s">
        <v>166</v>
      </c>
      <c r="B174" s="354">
        <v>18</v>
      </c>
      <c r="C174" s="355">
        <v>118</v>
      </c>
      <c r="D174" s="355">
        <v>109</v>
      </c>
      <c r="E174" s="355">
        <v>36</v>
      </c>
      <c r="F174" s="355">
        <v>35</v>
      </c>
      <c r="G174" s="355">
        <v>0</v>
      </c>
      <c r="H174" s="355">
        <v>0</v>
      </c>
      <c r="I174" s="355">
        <v>3950</v>
      </c>
      <c r="J174" s="355">
        <v>203</v>
      </c>
      <c r="K174" s="355">
        <v>70</v>
      </c>
      <c r="L174" s="355">
        <v>1117</v>
      </c>
      <c r="M174" s="355">
        <v>382</v>
      </c>
      <c r="N174" s="355">
        <v>25</v>
      </c>
      <c r="O174" s="355">
        <v>155</v>
      </c>
      <c r="P174" s="356">
        <v>128</v>
      </c>
      <c r="Q174" s="134">
        <f t="shared" si="42"/>
        <v>6346</v>
      </c>
      <c r="R174" s="308">
        <f>SUM(Q174/Q176)</f>
        <v>0.27971966324326708</v>
      </c>
    </row>
    <row r="175" spans="1:18" ht="15.75" hidden="1" thickBot="1" x14ac:dyDescent="0.3">
      <c r="A175" s="89" t="s">
        <v>167</v>
      </c>
      <c r="B175" s="357">
        <v>4</v>
      </c>
      <c r="C175" s="358">
        <v>14</v>
      </c>
      <c r="D175" s="358">
        <v>11</v>
      </c>
      <c r="E175" s="358">
        <v>8</v>
      </c>
      <c r="F175" s="358">
        <v>4</v>
      </c>
      <c r="G175" s="358">
        <v>0</v>
      </c>
      <c r="H175" s="358">
        <v>0</v>
      </c>
      <c r="I175" s="358">
        <v>474</v>
      </c>
      <c r="J175" s="358">
        <v>24</v>
      </c>
      <c r="K175" s="358">
        <v>17</v>
      </c>
      <c r="L175" s="358">
        <v>125</v>
      </c>
      <c r="M175" s="358">
        <v>52</v>
      </c>
      <c r="N175" s="358">
        <v>1</v>
      </c>
      <c r="O175" s="358">
        <v>19</v>
      </c>
      <c r="P175" s="359">
        <v>26</v>
      </c>
      <c r="Q175" s="135">
        <f t="shared" si="42"/>
        <v>779</v>
      </c>
      <c r="R175" s="308">
        <f>SUM(Q175/Q176)</f>
        <v>3.4336844889143563E-2</v>
      </c>
    </row>
    <row r="176" spans="1:18" ht="16.5" hidden="1" thickTop="1" thickBot="1" x14ac:dyDescent="0.3">
      <c r="A176" s="90" t="s">
        <v>132</v>
      </c>
      <c r="B176" s="120">
        <f>SUM(B172:B175)</f>
        <v>77</v>
      </c>
      <c r="C176" s="121">
        <f t="shared" ref="C176:P176" si="43">SUM(C172:C175)</f>
        <v>415</v>
      </c>
      <c r="D176" s="121">
        <f t="shared" si="43"/>
        <v>376</v>
      </c>
      <c r="E176" s="121">
        <f t="shared" si="43"/>
        <v>168</v>
      </c>
      <c r="F176" s="121">
        <f t="shared" si="43"/>
        <v>127</v>
      </c>
      <c r="G176" s="121">
        <f t="shared" si="43"/>
        <v>0</v>
      </c>
      <c r="H176" s="121">
        <f t="shared" si="43"/>
        <v>0</v>
      </c>
      <c r="I176" s="121">
        <f t="shared" si="43"/>
        <v>13561</v>
      </c>
      <c r="J176" s="121">
        <f t="shared" si="43"/>
        <v>794</v>
      </c>
      <c r="K176" s="121">
        <f t="shared" si="43"/>
        <v>294</v>
      </c>
      <c r="L176" s="121">
        <f t="shared" si="43"/>
        <v>4270</v>
      </c>
      <c r="M176" s="121">
        <f t="shared" si="43"/>
        <v>1372</v>
      </c>
      <c r="N176" s="121">
        <f t="shared" si="43"/>
        <v>93</v>
      </c>
      <c r="O176" s="121">
        <f t="shared" si="43"/>
        <v>629</v>
      </c>
      <c r="P176" s="136">
        <f t="shared" si="43"/>
        <v>511</v>
      </c>
      <c r="Q176" s="780">
        <f t="shared" si="42"/>
        <v>22687</v>
      </c>
      <c r="R176" s="1009">
        <f>SUM(R172:R175)</f>
        <v>1</v>
      </c>
    </row>
    <row r="177" spans="1:18" ht="14.25" hidden="1" customHeight="1" thickBot="1" x14ac:dyDescent="0.3">
      <c r="A177" s="91" t="s">
        <v>131</v>
      </c>
      <c r="B177" s="305">
        <f>SUM(B176/Q176)</f>
        <v>3.3940141931502622E-3</v>
      </c>
      <c r="C177" s="305">
        <f>SUM(C176/Q176)</f>
        <v>1.8292414157887776E-2</v>
      </c>
      <c r="D177" s="305">
        <f>SUM(D176/Q176)</f>
        <v>1.6573368008110372E-2</v>
      </c>
      <c r="E177" s="305">
        <f>SUM(E176/Q176)</f>
        <v>7.4051218759642089E-3</v>
      </c>
      <c r="F177" s="305">
        <f>SUM(F176/Q176)</f>
        <v>5.5979195133777056E-3</v>
      </c>
      <c r="G177" s="305">
        <f>SUM(G176/Q176)</f>
        <v>0</v>
      </c>
      <c r="H177" s="305">
        <f>SUM(H176/Q176)</f>
        <v>0</v>
      </c>
      <c r="I177" s="305">
        <f>SUM(I176/Q176)</f>
        <v>0.59774320095208711</v>
      </c>
      <c r="J177" s="305">
        <f>SUM(J176/Q176)</f>
        <v>3.4998016485211794E-2</v>
      </c>
      <c r="K177" s="305">
        <f>SUM(K176/Q176)</f>
        <v>1.2958963282937365E-2</v>
      </c>
      <c r="L177" s="305">
        <f>SUM(L176/Q176)</f>
        <v>0.18821351434742364</v>
      </c>
      <c r="M177" s="305">
        <f>SUM(M176/Q176)</f>
        <v>6.0475161987041039E-2</v>
      </c>
      <c r="N177" s="305">
        <f>SUM(N176/Q176)</f>
        <v>4.0992638956230442E-3</v>
      </c>
      <c r="O177" s="305">
        <f>SUM(O176/Q176)</f>
        <v>2.7725128928461233E-2</v>
      </c>
      <c r="P177" s="305">
        <f>SUM(P176/Q176)</f>
        <v>2.2523912372724469E-2</v>
      </c>
      <c r="Q177" s="1008">
        <f t="shared" si="42"/>
        <v>1</v>
      </c>
      <c r="R177" s="395"/>
    </row>
    <row r="178" spans="1:18" ht="16.5" hidden="1" thickBot="1" x14ac:dyDescent="0.3">
      <c r="A178" s="2130" t="s">
        <v>142</v>
      </c>
      <c r="B178" s="2131"/>
      <c r="C178" s="2131"/>
      <c r="D178" s="2131"/>
      <c r="E178" s="2131"/>
      <c r="F178" s="2131"/>
      <c r="G178" s="2131"/>
      <c r="H178" s="2131"/>
      <c r="I178" s="2131"/>
      <c r="J178" s="2131"/>
      <c r="K178" s="2131"/>
      <c r="L178" s="2131"/>
      <c r="M178" s="2131"/>
      <c r="N178" s="2131"/>
      <c r="O178" s="2131"/>
      <c r="P178" s="2131"/>
      <c r="Q178" s="2131"/>
      <c r="R178" s="2132"/>
    </row>
    <row r="179" spans="1:18" customFormat="1" ht="14.25" hidden="1" customHeight="1" thickBot="1" x14ac:dyDescent="0.3">
      <c r="A179" s="73"/>
      <c r="B179" s="695" t="s">
        <v>145</v>
      </c>
      <c r="C179" s="696" t="s">
        <v>146</v>
      </c>
      <c r="D179" s="696" t="s">
        <v>147</v>
      </c>
      <c r="E179" s="696" t="s">
        <v>148</v>
      </c>
      <c r="F179" s="696" t="s">
        <v>149</v>
      </c>
      <c r="G179" s="696" t="s">
        <v>150</v>
      </c>
      <c r="H179" s="696" t="s">
        <v>151</v>
      </c>
      <c r="I179" s="696" t="s">
        <v>152</v>
      </c>
      <c r="J179" s="696" t="s">
        <v>153</v>
      </c>
      <c r="K179" s="696" t="s">
        <v>154</v>
      </c>
      <c r="L179" s="696" t="s">
        <v>155</v>
      </c>
      <c r="M179" s="696" t="s">
        <v>156</v>
      </c>
      <c r="N179" s="696" t="s">
        <v>157</v>
      </c>
      <c r="O179" s="696" t="s">
        <v>158</v>
      </c>
      <c r="P179" s="698" t="s">
        <v>159</v>
      </c>
      <c r="Q179" s="74" t="s">
        <v>160</v>
      </c>
      <c r="R179" s="705" t="s">
        <v>161</v>
      </c>
    </row>
    <row r="180" spans="1:18" ht="15.75" hidden="1" thickBot="1" x14ac:dyDescent="0.3">
      <c r="A180" s="2127" t="s">
        <v>162</v>
      </c>
      <c r="B180" s="2133"/>
      <c r="C180" s="2133"/>
      <c r="D180" s="2133"/>
      <c r="E180" s="2133"/>
      <c r="F180" s="2133"/>
      <c r="G180" s="2133"/>
      <c r="H180" s="2133"/>
      <c r="I180" s="2133"/>
      <c r="J180" s="2133"/>
      <c r="K180" s="2133"/>
      <c r="L180" s="2133"/>
      <c r="M180" s="2133"/>
      <c r="N180" s="2133"/>
      <c r="O180" s="2133"/>
      <c r="P180" s="2133"/>
      <c r="Q180" s="2133"/>
      <c r="R180" s="2129"/>
    </row>
    <row r="181" spans="1:18" hidden="1" x14ac:dyDescent="0.25">
      <c r="A181" s="87" t="s">
        <v>109</v>
      </c>
      <c r="B181" s="351">
        <v>20</v>
      </c>
      <c r="C181" s="352">
        <v>59</v>
      </c>
      <c r="D181" s="352">
        <v>75</v>
      </c>
      <c r="E181" s="352">
        <v>34</v>
      </c>
      <c r="F181" s="352">
        <v>23</v>
      </c>
      <c r="G181" s="352">
        <v>0</v>
      </c>
      <c r="H181" s="352">
        <v>6</v>
      </c>
      <c r="I181" s="352">
        <v>2534</v>
      </c>
      <c r="J181" s="352">
        <v>151</v>
      </c>
      <c r="K181" s="352">
        <v>40</v>
      </c>
      <c r="L181" s="352">
        <v>593</v>
      </c>
      <c r="M181" s="352">
        <v>248</v>
      </c>
      <c r="N181" s="352">
        <v>21</v>
      </c>
      <c r="O181" s="352">
        <v>109</v>
      </c>
      <c r="P181" s="353">
        <v>126</v>
      </c>
      <c r="Q181" s="133">
        <f t="shared" ref="Q181:Q186" si="44">SUM(B181:P181)</f>
        <v>4039</v>
      </c>
      <c r="R181" s="307">
        <f>SUM(Q181/Q185)</f>
        <v>0.1715292818618083</v>
      </c>
    </row>
    <row r="182" spans="1:18" hidden="1" x14ac:dyDescent="0.25">
      <c r="A182" s="88" t="s">
        <v>110</v>
      </c>
      <c r="B182" s="354">
        <v>24</v>
      </c>
      <c r="C182" s="355">
        <v>170</v>
      </c>
      <c r="D182" s="355">
        <v>135</v>
      </c>
      <c r="E182" s="355">
        <v>81</v>
      </c>
      <c r="F182" s="355">
        <v>65</v>
      </c>
      <c r="G182" s="355">
        <v>0</v>
      </c>
      <c r="H182" s="355">
        <v>11</v>
      </c>
      <c r="I182" s="355">
        <v>5330</v>
      </c>
      <c r="J182" s="355">
        <v>310</v>
      </c>
      <c r="K182" s="355">
        <v>110</v>
      </c>
      <c r="L182" s="355">
        <v>1787</v>
      </c>
      <c r="M182" s="355">
        <v>501</v>
      </c>
      <c r="N182" s="355">
        <v>34</v>
      </c>
      <c r="O182" s="355">
        <v>267</v>
      </c>
      <c r="P182" s="356">
        <v>177</v>
      </c>
      <c r="Q182" s="134">
        <f t="shared" si="44"/>
        <v>9002</v>
      </c>
      <c r="R182" s="308">
        <f>SUM(Q182/Q185)</f>
        <v>0.38229923132458488</v>
      </c>
    </row>
    <row r="183" spans="1:18" hidden="1" x14ac:dyDescent="0.25">
      <c r="A183" s="88" t="s">
        <v>111</v>
      </c>
      <c r="B183" s="354">
        <v>33</v>
      </c>
      <c r="C183" s="355">
        <v>217</v>
      </c>
      <c r="D183" s="355">
        <v>159</v>
      </c>
      <c r="E183" s="355">
        <v>74</v>
      </c>
      <c r="F183" s="355">
        <v>61</v>
      </c>
      <c r="G183" s="355">
        <v>0</v>
      </c>
      <c r="H183" s="355">
        <v>14</v>
      </c>
      <c r="I183" s="355">
        <v>6065</v>
      </c>
      <c r="J183" s="355">
        <v>329</v>
      </c>
      <c r="K183" s="355">
        <v>140</v>
      </c>
      <c r="L183" s="355">
        <v>1946</v>
      </c>
      <c r="M183" s="355">
        <v>579</v>
      </c>
      <c r="N183" s="355">
        <v>33</v>
      </c>
      <c r="O183" s="355">
        <v>284</v>
      </c>
      <c r="P183" s="356">
        <v>200</v>
      </c>
      <c r="Q183" s="134">
        <f t="shared" si="44"/>
        <v>10134</v>
      </c>
      <c r="R183" s="308">
        <f>SUM(Q183/Q185)</f>
        <v>0.43037329596126894</v>
      </c>
    </row>
    <row r="184" spans="1:18" ht="15.75" hidden="1" thickBot="1" x14ac:dyDescent="0.3">
      <c r="A184" s="89" t="s">
        <v>112</v>
      </c>
      <c r="B184" s="357">
        <v>0</v>
      </c>
      <c r="C184" s="358">
        <v>0</v>
      </c>
      <c r="D184" s="358">
        <v>3</v>
      </c>
      <c r="E184" s="358">
        <v>3</v>
      </c>
      <c r="F184" s="358">
        <v>0</v>
      </c>
      <c r="G184" s="358">
        <v>0</v>
      </c>
      <c r="H184" s="358">
        <v>0</v>
      </c>
      <c r="I184" s="358">
        <v>246</v>
      </c>
      <c r="J184" s="358">
        <v>3</v>
      </c>
      <c r="K184" s="358">
        <v>2</v>
      </c>
      <c r="L184" s="358">
        <v>71</v>
      </c>
      <c r="M184" s="358">
        <v>33</v>
      </c>
      <c r="N184" s="358">
        <v>1</v>
      </c>
      <c r="O184" s="358">
        <v>7</v>
      </c>
      <c r="P184" s="359">
        <v>3</v>
      </c>
      <c r="Q184" s="135">
        <f t="shared" si="44"/>
        <v>372</v>
      </c>
      <c r="R184" s="309">
        <f>SUM(Q184/Q185)</f>
        <v>1.5798190852337878E-2</v>
      </c>
    </row>
    <row r="185" spans="1:18" ht="15.75" hidden="1" customHeight="1" thickTop="1" thickBot="1" x14ac:dyDescent="0.3">
      <c r="A185" s="90" t="s">
        <v>132</v>
      </c>
      <c r="B185" s="120">
        <f t="shared" ref="B185:P185" si="45">SUM(B181:B184)</f>
        <v>77</v>
      </c>
      <c r="C185" s="121">
        <f t="shared" si="45"/>
        <v>446</v>
      </c>
      <c r="D185" s="121">
        <f t="shared" si="45"/>
        <v>372</v>
      </c>
      <c r="E185" s="121">
        <f t="shared" si="45"/>
        <v>192</v>
      </c>
      <c r="F185" s="121">
        <f t="shared" si="45"/>
        <v>149</v>
      </c>
      <c r="G185" s="121">
        <f t="shared" si="45"/>
        <v>0</v>
      </c>
      <c r="H185" s="121">
        <f t="shared" si="45"/>
        <v>31</v>
      </c>
      <c r="I185" s="121">
        <f t="shared" si="45"/>
        <v>14175</v>
      </c>
      <c r="J185" s="121">
        <f t="shared" si="45"/>
        <v>793</v>
      </c>
      <c r="K185" s="121">
        <f t="shared" si="45"/>
        <v>292</v>
      </c>
      <c r="L185" s="121">
        <f t="shared" si="45"/>
        <v>4397</v>
      </c>
      <c r="M185" s="1032">
        <f t="shared" si="45"/>
        <v>1361</v>
      </c>
      <c r="N185" s="121">
        <f t="shared" si="45"/>
        <v>89</v>
      </c>
      <c r="O185" s="121">
        <f t="shared" si="45"/>
        <v>667</v>
      </c>
      <c r="P185" s="136">
        <f t="shared" si="45"/>
        <v>506</v>
      </c>
      <c r="Q185" s="780">
        <f t="shared" si="44"/>
        <v>23547</v>
      </c>
      <c r="R185" s="1009">
        <f>SUM(R181:R184)</f>
        <v>1</v>
      </c>
    </row>
    <row r="186" spans="1:18" ht="15.75" hidden="1" thickBot="1" x14ac:dyDescent="0.3">
      <c r="A186" s="91" t="s">
        <v>131</v>
      </c>
      <c r="B186" s="305">
        <f>SUM(B185/Q185)</f>
        <v>3.2700556334140231E-3</v>
      </c>
      <c r="C186" s="305">
        <f>SUM(C185/Q185)</f>
        <v>1.8940841720813693E-2</v>
      </c>
      <c r="D186" s="305">
        <f>SUM(D185/Q185)</f>
        <v>1.5798190852337878E-2</v>
      </c>
      <c r="E186" s="305">
        <f>SUM(E185/Q185)</f>
        <v>8.1539049560453557E-3</v>
      </c>
      <c r="F186" s="305">
        <f>SUM(F185/Q185)</f>
        <v>6.3277699919310317E-3</v>
      </c>
      <c r="G186" s="305">
        <f>SUM(G185/Q185)</f>
        <v>0</v>
      </c>
      <c r="H186" s="305">
        <f>SUM(H185/Q185)</f>
        <v>1.3165159043614899E-3</v>
      </c>
      <c r="I186" s="305">
        <f>SUM(I185/Q185)</f>
        <v>0.6019875143330361</v>
      </c>
      <c r="J186" s="305">
        <f>SUM(J185/Q185)</f>
        <v>3.3677326198666493E-2</v>
      </c>
      <c r="K186" s="305">
        <f>SUM(K185/Q185)</f>
        <v>1.2400730453985646E-2</v>
      </c>
      <c r="L186" s="305">
        <f>SUM(L185/Q185)</f>
        <v>0.18673291714443455</v>
      </c>
      <c r="M186" s="305">
        <f>SUM(M185/Q185)</f>
        <v>5.7799295026967339E-2</v>
      </c>
      <c r="N186" s="305">
        <f>SUM(N185/Q185)</f>
        <v>3.7796746931668579E-3</v>
      </c>
      <c r="O186" s="305">
        <f>SUM(O185/Q185)</f>
        <v>2.8326326071261732E-2</v>
      </c>
      <c r="P186" s="305">
        <v>2.1999999999999999E-2</v>
      </c>
      <c r="Q186" s="1008">
        <f t="shared" si="44"/>
        <v>1.0005110629804221</v>
      </c>
      <c r="R186" s="395"/>
    </row>
    <row r="187" spans="1:18" ht="15.75" hidden="1" thickBot="1" x14ac:dyDescent="0.3">
      <c r="A187" s="2127" t="s">
        <v>163</v>
      </c>
      <c r="B187" s="2133"/>
      <c r="C187" s="2133"/>
      <c r="D187" s="2133"/>
      <c r="E187" s="2133"/>
      <c r="F187" s="2133"/>
      <c r="G187" s="2133"/>
      <c r="H187" s="2133"/>
      <c r="I187" s="2133"/>
      <c r="J187" s="2133"/>
      <c r="K187" s="2133"/>
      <c r="L187" s="2133"/>
      <c r="M187" s="2133"/>
      <c r="N187" s="2133"/>
      <c r="O187" s="2133"/>
      <c r="P187" s="2133"/>
      <c r="Q187" s="2134"/>
      <c r="R187" s="2135"/>
    </row>
    <row r="188" spans="1:18" ht="15.75" hidden="1" customHeight="1" x14ac:dyDescent="0.25">
      <c r="A188" s="87" t="s">
        <v>164</v>
      </c>
      <c r="B188" s="351">
        <v>1</v>
      </c>
      <c r="C188" s="352">
        <v>2</v>
      </c>
      <c r="D188" s="352">
        <v>1</v>
      </c>
      <c r="E188" s="352">
        <v>2</v>
      </c>
      <c r="F188" s="352">
        <v>1</v>
      </c>
      <c r="G188" s="352">
        <v>0</v>
      </c>
      <c r="H188" s="352">
        <v>0</v>
      </c>
      <c r="I188" s="352">
        <v>72</v>
      </c>
      <c r="J188" s="352">
        <v>3</v>
      </c>
      <c r="K188" s="352">
        <v>2</v>
      </c>
      <c r="L188" s="352">
        <v>35</v>
      </c>
      <c r="M188" s="352">
        <v>10</v>
      </c>
      <c r="N188" s="352">
        <v>1</v>
      </c>
      <c r="O188" s="352">
        <v>4</v>
      </c>
      <c r="P188" s="353">
        <v>5</v>
      </c>
      <c r="Q188" s="133">
        <f t="shared" ref="Q188:Q193" si="46">SUM(B188:P188)</f>
        <v>139</v>
      </c>
      <c r="R188" s="308">
        <f>SUM(Q188/Q192)</f>
        <v>5.9030874421370028E-3</v>
      </c>
    </row>
    <row r="189" spans="1:18" ht="15.75" hidden="1" customHeight="1" x14ac:dyDescent="0.25">
      <c r="A189" s="88" t="s">
        <v>165</v>
      </c>
      <c r="B189" s="354">
        <v>56</v>
      </c>
      <c r="C189" s="355">
        <v>301</v>
      </c>
      <c r="D189" s="355">
        <v>262</v>
      </c>
      <c r="E189" s="355">
        <v>159</v>
      </c>
      <c r="F189" s="355">
        <v>107</v>
      </c>
      <c r="G189" s="355">
        <v>0</v>
      </c>
      <c r="H189" s="355">
        <v>28</v>
      </c>
      <c r="I189" s="355">
        <v>9979</v>
      </c>
      <c r="J189" s="355">
        <v>591</v>
      </c>
      <c r="K189" s="355">
        <v>207</v>
      </c>
      <c r="L189" s="355">
        <v>3247</v>
      </c>
      <c r="M189" s="355">
        <v>961</v>
      </c>
      <c r="N189" s="355">
        <v>52</v>
      </c>
      <c r="O189" s="355">
        <v>480</v>
      </c>
      <c r="P189" s="356">
        <v>374</v>
      </c>
      <c r="Q189" s="134">
        <f t="shared" si="46"/>
        <v>16804</v>
      </c>
      <c r="R189" s="308">
        <f>SUM(Q189/Q192)</f>
        <v>0.71363655667388626</v>
      </c>
    </row>
    <row r="190" spans="1:18" ht="15.75" hidden="1" customHeight="1" x14ac:dyDescent="0.25">
      <c r="A190" s="88" t="s">
        <v>166</v>
      </c>
      <c r="B190" s="354">
        <v>15</v>
      </c>
      <c r="C190" s="355">
        <v>131</v>
      </c>
      <c r="D190" s="355">
        <v>95</v>
      </c>
      <c r="E190" s="355">
        <v>30</v>
      </c>
      <c r="F190" s="355">
        <v>33</v>
      </c>
      <c r="G190" s="355">
        <v>0</v>
      </c>
      <c r="H190" s="355">
        <v>3</v>
      </c>
      <c r="I190" s="355">
        <v>3615</v>
      </c>
      <c r="J190" s="355">
        <v>171</v>
      </c>
      <c r="K190" s="355">
        <v>77</v>
      </c>
      <c r="L190" s="355">
        <v>987</v>
      </c>
      <c r="M190" s="355">
        <v>325</v>
      </c>
      <c r="N190" s="355">
        <v>29</v>
      </c>
      <c r="O190" s="355">
        <v>160</v>
      </c>
      <c r="P190" s="356">
        <v>106</v>
      </c>
      <c r="Q190" s="134">
        <f t="shared" si="46"/>
        <v>5777</v>
      </c>
      <c r="R190" s="308">
        <f>SUM(Q190/Q192)</f>
        <v>0.24533910901601053</v>
      </c>
    </row>
    <row r="191" spans="1:18" ht="15.75" hidden="1" customHeight="1" thickBot="1" x14ac:dyDescent="0.3">
      <c r="A191" s="89" t="s">
        <v>167</v>
      </c>
      <c r="B191" s="357">
        <v>5</v>
      </c>
      <c r="C191" s="358">
        <v>12</v>
      </c>
      <c r="D191" s="358">
        <v>14</v>
      </c>
      <c r="E191" s="358">
        <v>1</v>
      </c>
      <c r="F191" s="358">
        <v>8</v>
      </c>
      <c r="G191" s="358">
        <v>0</v>
      </c>
      <c r="H191" s="358">
        <v>0</v>
      </c>
      <c r="I191" s="358">
        <v>509</v>
      </c>
      <c r="J191" s="358">
        <v>28</v>
      </c>
      <c r="K191" s="358">
        <v>6</v>
      </c>
      <c r="L191" s="358">
        <v>128</v>
      </c>
      <c r="M191" s="358">
        <v>65</v>
      </c>
      <c r="N191" s="358">
        <v>7</v>
      </c>
      <c r="O191" s="358">
        <v>23</v>
      </c>
      <c r="P191" s="359">
        <v>21</v>
      </c>
      <c r="Q191" s="135">
        <f t="shared" si="46"/>
        <v>827</v>
      </c>
      <c r="R191" s="309">
        <f>SUM(Q191/Q192)</f>
        <v>3.5121246867966194E-2</v>
      </c>
    </row>
    <row r="192" spans="1:18" ht="15.75" hidden="1" customHeight="1" thickTop="1" thickBot="1" x14ac:dyDescent="0.3">
      <c r="A192" s="90" t="s">
        <v>132</v>
      </c>
      <c r="B192" s="120">
        <f>SUM(B188:B191)</f>
        <v>77</v>
      </c>
      <c r="C192" s="121">
        <f t="shared" ref="C192:O192" si="47">SUM(C188:C191)</f>
        <v>446</v>
      </c>
      <c r="D192" s="121">
        <f t="shared" si="47"/>
        <v>372</v>
      </c>
      <c r="E192" s="121">
        <f t="shared" si="47"/>
        <v>192</v>
      </c>
      <c r="F192" s="121">
        <f t="shared" si="47"/>
        <v>149</v>
      </c>
      <c r="G192" s="121">
        <f t="shared" si="47"/>
        <v>0</v>
      </c>
      <c r="H192" s="121">
        <f t="shared" si="47"/>
        <v>31</v>
      </c>
      <c r="I192" s="121">
        <f t="shared" si="47"/>
        <v>14175</v>
      </c>
      <c r="J192" s="121">
        <f t="shared" si="47"/>
        <v>793</v>
      </c>
      <c r="K192" s="121">
        <f t="shared" si="47"/>
        <v>292</v>
      </c>
      <c r="L192" s="121">
        <f t="shared" si="47"/>
        <v>4397</v>
      </c>
      <c r="M192" s="121">
        <f t="shared" si="47"/>
        <v>1361</v>
      </c>
      <c r="N192" s="121">
        <f t="shared" si="47"/>
        <v>89</v>
      </c>
      <c r="O192" s="121">
        <f t="shared" si="47"/>
        <v>667</v>
      </c>
      <c r="P192" s="136">
        <f>SUM(P188:P191)</f>
        <v>506</v>
      </c>
      <c r="Q192" s="780">
        <f t="shared" si="46"/>
        <v>23547</v>
      </c>
      <c r="R192" s="1009">
        <f>SUM(R188:R191)</f>
        <v>1</v>
      </c>
    </row>
    <row r="193" spans="1:18" ht="15.75" hidden="1" customHeight="1" thickBot="1" x14ac:dyDescent="0.3">
      <c r="A193" s="91" t="s">
        <v>131</v>
      </c>
      <c r="B193" s="305">
        <f>SUM(B192/Q192)</f>
        <v>3.2700556334140231E-3</v>
      </c>
      <c r="C193" s="305">
        <f>SUM(C192/Q192)</f>
        <v>1.8940841720813693E-2</v>
      </c>
      <c r="D193" s="305">
        <f>SUM(D192/Q192)</f>
        <v>1.5798190852337878E-2</v>
      </c>
      <c r="E193" s="305">
        <f>SUM(E192/Q192)</f>
        <v>8.1539049560453557E-3</v>
      </c>
      <c r="F193" s="305">
        <f>SUM(F192/Q192)</f>
        <v>6.3277699919310317E-3</v>
      </c>
      <c r="G193" s="305">
        <f>SUM(G192/Q192)</f>
        <v>0</v>
      </c>
      <c r="H193" s="305">
        <f>SUM(H192/Q192)</f>
        <v>1.3165159043614899E-3</v>
      </c>
      <c r="I193" s="305">
        <f>SUM(I192/Q192)</f>
        <v>0.6019875143330361</v>
      </c>
      <c r="J193" s="305">
        <f>SUM(J192/Q192)</f>
        <v>3.3677326198666493E-2</v>
      </c>
      <c r="K193" s="305">
        <f>SUM(K192/Q192)</f>
        <v>1.2400730453985646E-2</v>
      </c>
      <c r="L193" s="305">
        <f>SUM(L192/Q192)</f>
        <v>0.18673291714443455</v>
      </c>
      <c r="M193" s="305">
        <f>SUM(M192/Q192)</f>
        <v>5.7799295026967339E-2</v>
      </c>
      <c r="N193" s="305">
        <f>SUM(N192/Q192)</f>
        <v>3.7796746931668579E-3</v>
      </c>
      <c r="O193" s="305">
        <f>SUM(O192/Q192)</f>
        <v>2.8326326071261732E-2</v>
      </c>
      <c r="P193" s="305">
        <v>2.1999999999999999E-2</v>
      </c>
      <c r="Q193" s="1008">
        <f t="shared" si="46"/>
        <v>1.0005110629804221</v>
      </c>
      <c r="R193" s="395"/>
    </row>
    <row r="194" spans="1:18" ht="16.5" hidden="1" thickBot="1" x14ac:dyDescent="0.3">
      <c r="A194" s="2130" t="s">
        <v>175</v>
      </c>
      <c r="B194" s="2131"/>
      <c r="C194" s="2131"/>
      <c r="D194" s="2131"/>
      <c r="E194" s="2131"/>
      <c r="F194" s="2131"/>
      <c r="G194" s="2131"/>
      <c r="H194" s="2131"/>
      <c r="I194" s="2131"/>
      <c r="J194" s="2131"/>
      <c r="K194" s="2131"/>
      <c r="L194" s="2131"/>
      <c r="M194" s="2131"/>
      <c r="N194" s="2131"/>
      <c r="O194" s="2131"/>
      <c r="P194" s="2131"/>
      <c r="Q194" s="2131"/>
      <c r="R194" s="2132"/>
    </row>
    <row r="195" spans="1:18" ht="60.75" hidden="1" thickBot="1" x14ac:dyDescent="0.3">
      <c r="A195" s="73"/>
      <c r="B195" s="695" t="s">
        <v>145</v>
      </c>
      <c r="C195" s="696" t="s">
        <v>146</v>
      </c>
      <c r="D195" s="696" t="s">
        <v>147</v>
      </c>
      <c r="E195" s="696" t="s">
        <v>148</v>
      </c>
      <c r="F195" s="696" t="s">
        <v>149</v>
      </c>
      <c r="G195" s="696" t="s">
        <v>150</v>
      </c>
      <c r="H195" s="696" t="s">
        <v>151</v>
      </c>
      <c r="I195" s="696" t="s">
        <v>152</v>
      </c>
      <c r="J195" s="696" t="s">
        <v>153</v>
      </c>
      <c r="K195" s="696" t="s">
        <v>154</v>
      </c>
      <c r="L195" s="696" t="s">
        <v>155</v>
      </c>
      <c r="M195" s="696" t="s">
        <v>156</v>
      </c>
      <c r="N195" s="696" t="s">
        <v>157</v>
      </c>
      <c r="O195" s="696" t="s">
        <v>158</v>
      </c>
      <c r="P195" s="696" t="s">
        <v>159</v>
      </c>
      <c r="Q195" s="696" t="s">
        <v>160</v>
      </c>
      <c r="R195" s="697" t="s">
        <v>161</v>
      </c>
    </row>
    <row r="196" spans="1:18" ht="15.75" hidden="1" thickBot="1" x14ac:dyDescent="0.3">
      <c r="A196" s="2127" t="s">
        <v>162</v>
      </c>
      <c r="B196" s="2133"/>
      <c r="C196" s="2133"/>
      <c r="D196" s="2133"/>
      <c r="E196" s="2133"/>
      <c r="F196" s="2133"/>
      <c r="G196" s="2133"/>
      <c r="H196" s="2133"/>
      <c r="I196" s="2133"/>
      <c r="J196" s="2133"/>
      <c r="K196" s="2133"/>
      <c r="L196" s="2133"/>
      <c r="M196" s="2133"/>
      <c r="N196" s="2133"/>
      <c r="O196" s="2133"/>
      <c r="P196" s="2133"/>
      <c r="Q196" s="2133"/>
      <c r="R196" s="2129"/>
    </row>
    <row r="197" spans="1:18" hidden="1" x14ac:dyDescent="0.25">
      <c r="A197" s="87" t="s">
        <v>109</v>
      </c>
      <c r="B197" s="351">
        <v>8</v>
      </c>
      <c r="C197" s="352">
        <v>61</v>
      </c>
      <c r="D197" s="352">
        <v>56</v>
      </c>
      <c r="E197" s="352">
        <v>41</v>
      </c>
      <c r="F197" s="352">
        <v>23</v>
      </c>
      <c r="G197" s="352">
        <v>0</v>
      </c>
      <c r="H197" s="352">
        <v>11</v>
      </c>
      <c r="I197" s="352">
        <v>2338</v>
      </c>
      <c r="J197" s="352">
        <v>182</v>
      </c>
      <c r="K197" s="352">
        <v>53</v>
      </c>
      <c r="L197" s="352">
        <v>529</v>
      </c>
      <c r="M197" s="352">
        <v>251</v>
      </c>
      <c r="N197" s="352">
        <v>12</v>
      </c>
      <c r="O197" s="352">
        <v>105</v>
      </c>
      <c r="P197" s="353">
        <v>116</v>
      </c>
      <c r="Q197" s="133">
        <f t="shared" ref="Q197:Q202" si="48">SUM(B197:P197)</f>
        <v>3786</v>
      </c>
      <c r="R197" s="307">
        <f>SUM(Q197/Q201)</f>
        <v>0.162113556564186</v>
      </c>
    </row>
    <row r="198" spans="1:18" hidden="1" x14ac:dyDescent="0.25">
      <c r="A198" s="88" t="s">
        <v>110</v>
      </c>
      <c r="B198" s="354">
        <v>27</v>
      </c>
      <c r="C198" s="355">
        <v>192</v>
      </c>
      <c r="D198" s="355">
        <v>146</v>
      </c>
      <c r="E198" s="355">
        <v>83</v>
      </c>
      <c r="F198" s="355">
        <v>72</v>
      </c>
      <c r="G198" s="355">
        <v>0</v>
      </c>
      <c r="H198" s="355">
        <v>18</v>
      </c>
      <c r="I198" s="355">
        <v>5596</v>
      </c>
      <c r="J198" s="355">
        <v>328</v>
      </c>
      <c r="K198" s="355">
        <v>142</v>
      </c>
      <c r="L198" s="355">
        <v>1869</v>
      </c>
      <c r="M198" s="355">
        <v>518</v>
      </c>
      <c r="N198" s="355">
        <v>25</v>
      </c>
      <c r="O198" s="355">
        <v>330</v>
      </c>
      <c r="P198" s="356">
        <v>173</v>
      </c>
      <c r="Q198" s="134">
        <f t="shared" si="48"/>
        <v>9519</v>
      </c>
      <c r="R198" s="308">
        <f>SUM(Q198/Q201)</f>
        <v>0.40759612914275928</v>
      </c>
    </row>
    <row r="199" spans="1:18" hidden="1" x14ac:dyDescent="0.25">
      <c r="A199" s="88" t="s">
        <v>111</v>
      </c>
      <c r="B199" s="354">
        <v>35</v>
      </c>
      <c r="C199" s="355">
        <v>229</v>
      </c>
      <c r="D199" s="355">
        <v>157</v>
      </c>
      <c r="E199" s="355">
        <v>90</v>
      </c>
      <c r="F199" s="355">
        <v>59</v>
      </c>
      <c r="G199" s="355">
        <v>0</v>
      </c>
      <c r="H199" s="355">
        <v>20</v>
      </c>
      <c r="I199" s="355">
        <v>5808</v>
      </c>
      <c r="J199" s="355">
        <v>292</v>
      </c>
      <c r="K199" s="355">
        <v>147</v>
      </c>
      <c r="L199" s="355">
        <v>1811</v>
      </c>
      <c r="M199" s="355">
        <v>553</v>
      </c>
      <c r="N199" s="355">
        <v>26</v>
      </c>
      <c r="O199" s="355">
        <v>285</v>
      </c>
      <c r="P199" s="356">
        <v>201</v>
      </c>
      <c r="Q199" s="134">
        <f t="shared" si="48"/>
        <v>9713</v>
      </c>
      <c r="R199" s="308">
        <f>SUM(Q199/Q201)</f>
        <v>0.41590305729211269</v>
      </c>
    </row>
    <row r="200" spans="1:18" ht="15.75" hidden="1" thickBot="1" x14ac:dyDescent="0.3">
      <c r="A200" s="89" t="s">
        <v>112</v>
      </c>
      <c r="B200" s="357">
        <v>1</v>
      </c>
      <c r="C200" s="358">
        <v>3</v>
      </c>
      <c r="D200" s="358">
        <v>5</v>
      </c>
      <c r="E200" s="358">
        <v>0</v>
      </c>
      <c r="F200" s="358">
        <v>0</v>
      </c>
      <c r="G200" s="358">
        <v>0</v>
      </c>
      <c r="H200" s="358">
        <v>1</v>
      </c>
      <c r="I200" s="358">
        <v>229</v>
      </c>
      <c r="J200" s="358">
        <v>1</v>
      </c>
      <c r="K200" s="358">
        <v>2</v>
      </c>
      <c r="L200" s="358">
        <v>47</v>
      </c>
      <c r="M200" s="358">
        <v>36</v>
      </c>
      <c r="N200" s="358">
        <v>0</v>
      </c>
      <c r="O200" s="358">
        <v>9</v>
      </c>
      <c r="P200" s="359">
        <v>2</v>
      </c>
      <c r="Q200" s="135">
        <f t="shared" si="48"/>
        <v>336</v>
      </c>
      <c r="R200" s="309">
        <f>SUM(Q200/Q201)</f>
        <v>1.4387257000942023E-2</v>
      </c>
    </row>
    <row r="201" spans="1:18" ht="16.5" hidden="1" thickTop="1" thickBot="1" x14ac:dyDescent="0.3">
      <c r="A201" s="90" t="s">
        <v>132</v>
      </c>
      <c r="B201" s="120">
        <f t="shared" ref="B201:P201" si="49">SUM(B197:B200)</f>
        <v>71</v>
      </c>
      <c r="C201" s="121">
        <f t="shared" si="49"/>
        <v>485</v>
      </c>
      <c r="D201" s="121">
        <f t="shared" si="49"/>
        <v>364</v>
      </c>
      <c r="E201" s="121">
        <f t="shared" si="49"/>
        <v>214</v>
      </c>
      <c r="F201" s="121">
        <f t="shared" si="49"/>
        <v>154</v>
      </c>
      <c r="G201" s="121">
        <f t="shared" si="49"/>
        <v>0</v>
      </c>
      <c r="H201" s="121">
        <f t="shared" si="49"/>
        <v>50</v>
      </c>
      <c r="I201" s="121">
        <f t="shared" si="49"/>
        <v>13971</v>
      </c>
      <c r="J201" s="121">
        <f t="shared" si="49"/>
        <v>803</v>
      </c>
      <c r="K201" s="121">
        <f t="shared" si="49"/>
        <v>344</v>
      </c>
      <c r="L201" s="121">
        <f t="shared" si="49"/>
        <v>4256</v>
      </c>
      <c r="M201" s="121">
        <f t="shared" si="49"/>
        <v>1358</v>
      </c>
      <c r="N201" s="121">
        <f t="shared" si="49"/>
        <v>63</v>
      </c>
      <c r="O201" s="121">
        <f t="shared" si="49"/>
        <v>729</v>
      </c>
      <c r="P201" s="136">
        <f t="shared" si="49"/>
        <v>492</v>
      </c>
      <c r="Q201" s="780">
        <f t="shared" si="48"/>
        <v>23354</v>
      </c>
      <c r="R201" s="821">
        <f>SUM(R197:R200)</f>
        <v>1</v>
      </c>
    </row>
    <row r="202" spans="1:18" ht="15.75" hidden="1" thickBot="1" x14ac:dyDescent="0.3">
      <c r="A202" s="91" t="s">
        <v>131</v>
      </c>
      <c r="B202" s="305">
        <f>SUM(B201/Q201)</f>
        <v>3.0401644257942967E-3</v>
      </c>
      <c r="C202" s="305">
        <f>SUM(C201/Q201)</f>
        <v>2.0767320373383573E-2</v>
      </c>
      <c r="D202" s="305">
        <f>SUM(D201/Q201)</f>
        <v>1.5586195084353858E-2</v>
      </c>
      <c r="E202" s="305">
        <f>SUM(E201/Q201)</f>
        <v>9.163312494647597E-3</v>
      </c>
      <c r="F202" s="305">
        <f>SUM(F201/Q201)</f>
        <v>6.5941594587650941E-3</v>
      </c>
      <c r="G202" s="305">
        <v>0</v>
      </c>
      <c r="H202" s="305">
        <f>SUM(H201/Q201)</f>
        <v>2.1409608632354201E-3</v>
      </c>
      <c r="I202" s="305">
        <f>SUM(I201/Q201)</f>
        <v>0.59822728440524109</v>
      </c>
      <c r="J202" s="305">
        <f>SUM(J201/Q201)</f>
        <v>3.4383831463560846E-2</v>
      </c>
      <c r="K202" s="305">
        <f>SUM(K201/Q201)</f>
        <v>1.472981073905969E-2</v>
      </c>
      <c r="L202" s="305">
        <f>SUM(L201/Q201)</f>
        <v>0.18223858867859896</v>
      </c>
      <c r="M202" s="305">
        <f>SUM(M201/Q201)</f>
        <v>5.8148497045474007E-2</v>
      </c>
      <c r="N202" s="305">
        <f>SUM(N201/Q201)</f>
        <v>2.6976106876766292E-3</v>
      </c>
      <c r="O202" s="305">
        <f>SUM(O201/Q201)</f>
        <v>3.1215209385972425E-2</v>
      </c>
      <c r="P202" s="306">
        <f>SUM(P201/Q201)</f>
        <v>2.1067054894236534E-2</v>
      </c>
      <c r="Q202" s="848">
        <f t="shared" si="48"/>
        <v>1</v>
      </c>
      <c r="R202" s="395"/>
    </row>
    <row r="203" spans="1:18" ht="15.75" hidden="1" thickBot="1" x14ac:dyDescent="0.3">
      <c r="A203" s="2127" t="s">
        <v>163</v>
      </c>
      <c r="B203" s="2133"/>
      <c r="C203" s="2133"/>
      <c r="D203" s="2133"/>
      <c r="E203" s="2133"/>
      <c r="F203" s="2133"/>
      <c r="G203" s="2133"/>
      <c r="H203" s="2133"/>
      <c r="I203" s="2133"/>
      <c r="J203" s="2133"/>
      <c r="K203" s="2133"/>
      <c r="L203" s="2133"/>
      <c r="M203" s="2133"/>
      <c r="N203" s="2133"/>
      <c r="O203" s="2133"/>
      <c r="P203" s="2133"/>
      <c r="Q203" s="2134"/>
      <c r="R203" s="2135"/>
    </row>
    <row r="204" spans="1:18" hidden="1" x14ac:dyDescent="0.25">
      <c r="A204" s="87" t="s">
        <v>164</v>
      </c>
      <c r="B204" s="351">
        <v>1</v>
      </c>
      <c r="C204" s="352">
        <v>4</v>
      </c>
      <c r="D204" s="352">
        <v>4</v>
      </c>
      <c r="E204" s="352">
        <v>2</v>
      </c>
      <c r="F204" s="352">
        <v>0</v>
      </c>
      <c r="G204" s="352">
        <v>0</v>
      </c>
      <c r="H204" s="352">
        <v>0</v>
      </c>
      <c r="I204" s="352">
        <v>66</v>
      </c>
      <c r="J204" s="352">
        <v>2</v>
      </c>
      <c r="K204" s="352">
        <v>4</v>
      </c>
      <c r="L204" s="352">
        <v>25</v>
      </c>
      <c r="M204" s="352">
        <v>9</v>
      </c>
      <c r="N204" s="352">
        <v>0</v>
      </c>
      <c r="O204" s="352">
        <v>2</v>
      </c>
      <c r="P204" s="353">
        <v>0</v>
      </c>
      <c r="Q204" s="133">
        <f t="shared" ref="Q204:Q209" si="50">SUM(B204:P204)</f>
        <v>119</v>
      </c>
      <c r="R204" s="307">
        <v>4.0000000000000001E-3</v>
      </c>
    </row>
    <row r="205" spans="1:18" hidden="1" x14ac:dyDescent="0.25">
      <c r="A205" s="88" t="s">
        <v>165</v>
      </c>
      <c r="B205" s="354">
        <v>48</v>
      </c>
      <c r="C205" s="355">
        <v>343</v>
      </c>
      <c r="D205" s="355">
        <v>269</v>
      </c>
      <c r="E205" s="355">
        <v>167</v>
      </c>
      <c r="F205" s="355">
        <v>116</v>
      </c>
      <c r="G205" s="355">
        <v>0</v>
      </c>
      <c r="H205" s="355">
        <v>42</v>
      </c>
      <c r="I205" s="355">
        <v>9670</v>
      </c>
      <c r="J205" s="355">
        <v>620</v>
      </c>
      <c r="K205" s="355">
        <v>256</v>
      </c>
      <c r="L205" s="355">
        <v>3124</v>
      </c>
      <c r="M205" s="355">
        <v>974</v>
      </c>
      <c r="N205" s="355">
        <v>42</v>
      </c>
      <c r="O205" s="355">
        <v>519</v>
      </c>
      <c r="P205" s="356">
        <v>346</v>
      </c>
      <c r="Q205" s="134">
        <f>SUM(B205:P205)</f>
        <v>16536</v>
      </c>
      <c r="R205" s="308">
        <v>0.71</v>
      </c>
    </row>
    <row r="206" spans="1:18" hidden="1" x14ac:dyDescent="0.25">
      <c r="A206" s="88" t="s">
        <v>166</v>
      </c>
      <c r="B206" s="354">
        <v>19</v>
      </c>
      <c r="C206" s="355">
        <v>122</v>
      </c>
      <c r="D206" s="355">
        <v>79</v>
      </c>
      <c r="E206" s="355">
        <v>40</v>
      </c>
      <c r="F206" s="355">
        <v>32</v>
      </c>
      <c r="G206" s="355">
        <v>0</v>
      </c>
      <c r="H206" s="355">
        <v>7</v>
      </c>
      <c r="I206" s="355">
        <v>3732</v>
      </c>
      <c r="J206" s="355">
        <v>163</v>
      </c>
      <c r="K206" s="355">
        <v>71</v>
      </c>
      <c r="L206" s="355">
        <v>954</v>
      </c>
      <c r="M206" s="355">
        <v>323</v>
      </c>
      <c r="N206" s="355">
        <v>19</v>
      </c>
      <c r="O206" s="355">
        <v>175</v>
      </c>
      <c r="P206" s="356">
        <v>113</v>
      </c>
      <c r="Q206" s="134">
        <f t="shared" si="50"/>
        <v>5849</v>
      </c>
      <c r="R206" s="308">
        <f>SUM(Q206/Q208)</f>
        <v>0.25044960178127945</v>
      </c>
    </row>
    <row r="207" spans="1:18" ht="15.75" hidden="1" thickBot="1" x14ac:dyDescent="0.3">
      <c r="A207" s="89" t="s">
        <v>167</v>
      </c>
      <c r="B207" s="357">
        <v>3</v>
      </c>
      <c r="C207" s="358">
        <v>16</v>
      </c>
      <c r="D207" s="358">
        <v>12</v>
      </c>
      <c r="E207" s="358">
        <v>5</v>
      </c>
      <c r="F207" s="358">
        <v>6</v>
      </c>
      <c r="G207" s="358">
        <v>0</v>
      </c>
      <c r="H207" s="358">
        <v>1</v>
      </c>
      <c r="I207" s="358">
        <v>503</v>
      </c>
      <c r="J207" s="358">
        <v>18</v>
      </c>
      <c r="K207" s="358">
        <v>13</v>
      </c>
      <c r="L207" s="358">
        <v>153</v>
      </c>
      <c r="M207" s="358">
        <v>52</v>
      </c>
      <c r="N207" s="358">
        <v>2</v>
      </c>
      <c r="O207" s="358">
        <v>33</v>
      </c>
      <c r="P207" s="359">
        <v>33</v>
      </c>
      <c r="Q207" s="135">
        <f t="shared" si="50"/>
        <v>850</v>
      </c>
      <c r="R207" s="309">
        <f>SUM(Q207/Q208)</f>
        <v>3.639633467500214E-2</v>
      </c>
    </row>
    <row r="208" spans="1:18" ht="16.5" hidden="1" thickTop="1" thickBot="1" x14ac:dyDescent="0.3">
      <c r="A208" s="90" t="s">
        <v>132</v>
      </c>
      <c r="B208" s="120">
        <f>SUM(B204:B207)</f>
        <v>71</v>
      </c>
      <c r="C208" s="121">
        <f t="shared" ref="C208:P208" si="51">SUM(C204:C207)</f>
        <v>485</v>
      </c>
      <c r="D208" s="121">
        <f t="shared" si="51"/>
        <v>364</v>
      </c>
      <c r="E208" s="121">
        <f t="shared" si="51"/>
        <v>214</v>
      </c>
      <c r="F208" s="121">
        <f t="shared" si="51"/>
        <v>154</v>
      </c>
      <c r="G208" s="121">
        <f t="shared" si="51"/>
        <v>0</v>
      </c>
      <c r="H208" s="121">
        <f t="shared" si="51"/>
        <v>50</v>
      </c>
      <c r="I208" s="121">
        <f t="shared" si="51"/>
        <v>13971</v>
      </c>
      <c r="J208" s="121">
        <f t="shared" si="51"/>
        <v>803</v>
      </c>
      <c r="K208" s="121">
        <f t="shared" si="51"/>
        <v>344</v>
      </c>
      <c r="L208" s="121">
        <f t="shared" si="51"/>
        <v>4256</v>
      </c>
      <c r="M208" s="121">
        <f t="shared" si="51"/>
        <v>1358</v>
      </c>
      <c r="N208" s="121">
        <f t="shared" si="51"/>
        <v>63</v>
      </c>
      <c r="O208" s="121">
        <f t="shared" si="51"/>
        <v>729</v>
      </c>
      <c r="P208" s="136">
        <f t="shared" si="51"/>
        <v>492</v>
      </c>
      <c r="Q208" s="780">
        <f t="shared" si="50"/>
        <v>23354</v>
      </c>
      <c r="R208" s="821">
        <f>SUM(R204:R207)</f>
        <v>1.0008459364562814</v>
      </c>
    </row>
    <row r="209" spans="1:18" ht="15.75" hidden="1" thickBot="1" x14ac:dyDescent="0.3">
      <c r="A209" s="91" t="s">
        <v>131</v>
      </c>
      <c r="B209" s="305">
        <f>SUM(B208/Q208)</f>
        <v>3.0401644257942967E-3</v>
      </c>
      <c r="C209" s="305">
        <f>SUM(C208/Q208)</f>
        <v>2.0767320373383573E-2</v>
      </c>
      <c r="D209" s="305">
        <f>SUM(D208/Q208)</f>
        <v>1.5586195084353858E-2</v>
      </c>
      <c r="E209" s="305">
        <f>SUM(E208/Q208)</f>
        <v>9.163312494647597E-3</v>
      </c>
      <c r="F209" s="305">
        <f>SUM(F208/Q208)</f>
        <v>6.5941594587650941E-3</v>
      </c>
      <c r="G209" s="305">
        <f>SUM(G208/Q208)</f>
        <v>0</v>
      </c>
      <c r="H209" s="305">
        <f>SUM(H208/Q208)</f>
        <v>2.1409608632354201E-3</v>
      </c>
      <c r="I209" s="305">
        <f>SUM(I208/Q208)</f>
        <v>0.59822728440524109</v>
      </c>
      <c r="J209" s="305">
        <f>SUM(J208/Q208)</f>
        <v>3.4383831463560846E-2</v>
      </c>
      <c r="K209" s="305">
        <f>SUM(K208/Q208)</f>
        <v>1.472981073905969E-2</v>
      </c>
      <c r="L209" s="305">
        <f>SUM(L208/Q208)</f>
        <v>0.18223858867859896</v>
      </c>
      <c r="M209" s="305">
        <f>SUM(M208/Q208)</f>
        <v>5.8148497045474007E-2</v>
      </c>
      <c r="N209" s="305">
        <f>SUM(N208/Q208)</f>
        <v>2.6976106876766292E-3</v>
      </c>
      <c r="O209" s="305">
        <f>SUM(O208/Q208)</f>
        <v>3.1215209385972425E-2</v>
      </c>
      <c r="P209" s="306">
        <f>SUM(P208/Q208)</f>
        <v>2.1067054894236534E-2</v>
      </c>
      <c r="Q209" s="848">
        <f t="shared" si="50"/>
        <v>1</v>
      </c>
      <c r="R209" s="395"/>
    </row>
    <row r="210" spans="1:18" ht="15.75" hidden="1" thickBot="1" x14ac:dyDescent="0.3"/>
    <row r="211" spans="1:18" ht="16.5" hidden="1" thickBot="1" x14ac:dyDescent="0.3">
      <c r="A211" s="2130" t="s">
        <v>176</v>
      </c>
      <c r="B211" s="2131"/>
      <c r="C211" s="2131"/>
      <c r="D211" s="2131"/>
      <c r="E211" s="2131"/>
      <c r="F211" s="2131"/>
      <c r="G211" s="2131"/>
      <c r="H211" s="2131"/>
      <c r="I211" s="2131"/>
      <c r="J211" s="2131"/>
      <c r="K211" s="2131"/>
      <c r="L211" s="2131"/>
      <c r="M211" s="2131"/>
      <c r="N211" s="2131"/>
      <c r="O211" s="2131"/>
      <c r="P211" s="2131"/>
      <c r="Q211" s="2131"/>
      <c r="R211" s="2132"/>
    </row>
    <row r="212" spans="1:18" ht="15.75" hidden="1" thickBot="1" x14ac:dyDescent="0.3">
      <c r="A212" s="2127" t="s">
        <v>162</v>
      </c>
      <c r="B212" s="2133"/>
      <c r="C212" s="2133"/>
      <c r="D212" s="2133"/>
      <c r="E212" s="2133"/>
      <c r="F212" s="2133"/>
      <c r="G212" s="2133"/>
      <c r="H212" s="2133"/>
      <c r="I212" s="2133"/>
      <c r="J212" s="2133"/>
      <c r="K212" s="2133"/>
      <c r="L212" s="2133"/>
      <c r="M212" s="2133"/>
      <c r="N212" s="2133"/>
      <c r="O212" s="2133"/>
      <c r="P212" s="2133"/>
      <c r="Q212" s="2133"/>
      <c r="R212" s="2129"/>
    </row>
    <row r="213" spans="1:18" hidden="1" x14ac:dyDescent="0.25">
      <c r="A213" s="87" t="s">
        <v>109</v>
      </c>
      <c r="B213" s="351">
        <v>9</v>
      </c>
      <c r="C213" s="352">
        <v>61</v>
      </c>
      <c r="D213" s="352">
        <v>54</v>
      </c>
      <c r="E213" s="352">
        <v>34</v>
      </c>
      <c r="F213" s="352">
        <v>22</v>
      </c>
      <c r="G213" s="352">
        <v>0</v>
      </c>
      <c r="H213" s="352">
        <v>15</v>
      </c>
      <c r="I213" s="352">
        <v>2500</v>
      </c>
      <c r="J213" s="352">
        <v>162</v>
      </c>
      <c r="K213" s="352">
        <v>43</v>
      </c>
      <c r="L213" s="352">
        <v>565</v>
      </c>
      <c r="M213" s="352">
        <v>244</v>
      </c>
      <c r="N213" s="352">
        <v>14</v>
      </c>
      <c r="O213" s="352">
        <v>109</v>
      </c>
      <c r="P213" s="353">
        <v>108</v>
      </c>
      <c r="Q213" s="133">
        <f t="shared" ref="Q213:Q218" si="52">SUM(B213:P213)</f>
        <v>3940</v>
      </c>
      <c r="R213" s="307">
        <f>SUM(Q213/Q217)</f>
        <v>0.16626577203865467</v>
      </c>
    </row>
    <row r="214" spans="1:18" hidden="1" x14ac:dyDescent="0.25">
      <c r="A214" s="88" t="s">
        <v>110</v>
      </c>
      <c r="B214" s="354">
        <v>34</v>
      </c>
      <c r="C214" s="355">
        <v>183</v>
      </c>
      <c r="D214" s="355">
        <v>130</v>
      </c>
      <c r="E214" s="355">
        <v>89</v>
      </c>
      <c r="F214" s="355">
        <v>75</v>
      </c>
      <c r="G214" s="355">
        <v>0</v>
      </c>
      <c r="H214" s="355">
        <v>15</v>
      </c>
      <c r="I214" s="355">
        <v>5675</v>
      </c>
      <c r="J214" s="355">
        <v>306</v>
      </c>
      <c r="K214" s="355">
        <v>132</v>
      </c>
      <c r="L214" s="355">
        <v>1908</v>
      </c>
      <c r="M214" s="355">
        <v>548</v>
      </c>
      <c r="N214" s="355">
        <v>29</v>
      </c>
      <c r="O214" s="355">
        <v>299</v>
      </c>
      <c r="P214" s="356">
        <v>184</v>
      </c>
      <c r="Q214" s="134">
        <f t="shared" si="52"/>
        <v>9607</v>
      </c>
      <c r="R214" s="308">
        <f>SUM(Q214/Q217)</f>
        <v>0.40540996750643543</v>
      </c>
    </row>
    <row r="215" spans="1:18" hidden="1" x14ac:dyDescent="0.25">
      <c r="A215" s="88" t="s">
        <v>111</v>
      </c>
      <c r="B215" s="354">
        <v>31</v>
      </c>
      <c r="C215" s="355">
        <v>209</v>
      </c>
      <c r="D215" s="355">
        <v>169</v>
      </c>
      <c r="E215" s="355">
        <v>66</v>
      </c>
      <c r="F215" s="355">
        <v>56</v>
      </c>
      <c r="G215" s="355">
        <v>0</v>
      </c>
      <c r="H215" s="355">
        <v>21</v>
      </c>
      <c r="I215" s="355">
        <v>5935</v>
      </c>
      <c r="J215" s="355">
        <v>263</v>
      </c>
      <c r="K215" s="355">
        <v>127</v>
      </c>
      <c r="L215" s="355">
        <v>1827</v>
      </c>
      <c r="M215" s="355">
        <v>611</v>
      </c>
      <c r="N215" s="355">
        <v>32</v>
      </c>
      <c r="O215" s="355">
        <v>282</v>
      </c>
      <c r="P215" s="356">
        <v>218</v>
      </c>
      <c r="Q215" s="134">
        <f t="shared" si="52"/>
        <v>9847</v>
      </c>
      <c r="R215" s="308">
        <f>SUM(Q215/Q217)</f>
        <v>0.41553783179305398</v>
      </c>
    </row>
    <row r="216" spans="1:18" ht="15.75" hidden="1" thickBot="1" x14ac:dyDescent="0.3">
      <c r="A216" s="89" t="s">
        <v>112</v>
      </c>
      <c r="B216" s="357">
        <v>1</v>
      </c>
      <c r="C216" s="358">
        <v>3</v>
      </c>
      <c r="D216" s="358">
        <v>6</v>
      </c>
      <c r="E216" s="358">
        <v>1</v>
      </c>
      <c r="F216" s="358">
        <v>0</v>
      </c>
      <c r="G216" s="358">
        <v>0</v>
      </c>
      <c r="H216" s="358">
        <v>1</v>
      </c>
      <c r="I216" s="358">
        <v>198</v>
      </c>
      <c r="J216" s="358">
        <v>0</v>
      </c>
      <c r="K216" s="358">
        <v>1</v>
      </c>
      <c r="L216" s="358">
        <v>41</v>
      </c>
      <c r="M216" s="358">
        <v>39</v>
      </c>
      <c r="N216" s="358">
        <v>0</v>
      </c>
      <c r="O216" s="358">
        <v>9</v>
      </c>
      <c r="P216" s="359">
        <v>3</v>
      </c>
      <c r="Q216" s="135">
        <f t="shared" si="52"/>
        <v>303</v>
      </c>
      <c r="R216" s="309">
        <f>SUM(Q216/Q217)</f>
        <v>1.2786428661855932E-2</v>
      </c>
    </row>
    <row r="217" spans="1:18" ht="16.5" hidden="1" thickTop="1" thickBot="1" x14ac:dyDescent="0.3">
      <c r="A217" s="90" t="s">
        <v>132</v>
      </c>
      <c r="B217" s="120">
        <f>SUM(B213:B216)</f>
        <v>75</v>
      </c>
      <c r="C217" s="121">
        <f t="shared" ref="C217:P217" si="53">SUM(C213:C216)</f>
        <v>456</v>
      </c>
      <c r="D217" s="121">
        <f t="shared" si="53"/>
        <v>359</v>
      </c>
      <c r="E217" s="121">
        <f t="shared" si="53"/>
        <v>190</v>
      </c>
      <c r="F217" s="121">
        <f t="shared" si="53"/>
        <v>153</v>
      </c>
      <c r="G217" s="121">
        <f t="shared" si="53"/>
        <v>0</v>
      </c>
      <c r="H217" s="121">
        <f t="shared" si="53"/>
        <v>52</v>
      </c>
      <c r="I217" s="121">
        <f t="shared" si="53"/>
        <v>14308</v>
      </c>
      <c r="J217" s="121">
        <f t="shared" si="53"/>
        <v>731</v>
      </c>
      <c r="K217" s="121">
        <f t="shared" si="53"/>
        <v>303</v>
      </c>
      <c r="L217" s="121">
        <f t="shared" si="53"/>
        <v>4341</v>
      </c>
      <c r="M217" s="121">
        <f t="shared" si="53"/>
        <v>1442</v>
      </c>
      <c r="N217" s="121">
        <f t="shared" si="53"/>
        <v>75</v>
      </c>
      <c r="O217" s="121">
        <f t="shared" si="53"/>
        <v>699</v>
      </c>
      <c r="P217" s="136">
        <f t="shared" si="53"/>
        <v>513</v>
      </c>
      <c r="Q217" s="231">
        <f t="shared" si="52"/>
        <v>23697</v>
      </c>
      <c r="R217" s="323">
        <f>SUM(R213:R216)</f>
        <v>1</v>
      </c>
    </row>
    <row r="218" spans="1:18" ht="15.75" hidden="1" thickBot="1" x14ac:dyDescent="0.3">
      <c r="A218" s="91" t="s">
        <v>131</v>
      </c>
      <c r="B218" s="304">
        <f>SUM(B217/Q217)</f>
        <v>3.1649575895682999E-3</v>
      </c>
      <c r="C218" s="305">
        <f>SUM(C217/Q217)</f>
        <v>1.9242942144575264E-2</v>
      </c>
      <c r="D218" s="305">
        <f>SUM(D217/Q217)</f>
        <v>1.5149596995400262E-2</v>
      </c>
      <c r="E218" s="305">
        <f>SUM(E217/Q217)</f>
        <v>8.0178925602396936E-3</v>
      </c>
      <c r="F218" s="305">
        <f>SUM(F217/Q217)</f>
        <v>6.4565134827193312E-3</v>
      </c>
      <c r="G218" s="305">
        <f>SUM(G217/Q217)</f>
        <v>0</v>
      </c>
      <c r="H218" s="305">
        <f>SUM(H217/Q217)</f>
        <v>2.1943705954340213E-3</v>
      </c>
      <c r="I218" s="305">
        <f>SUM(I217/Q217)</f>
        <v>0.60378950922057639</v>
      </c>
      <c r="J218" s="305">
        <f>SUM(J217/Q217)</f>
        <v>3.0847786639659029E-2</v>
      </c>
      <c r="K218" s="305">
        <f>SUM(K217/Q217)</f>
        <v>1.2786428661855932E-2</v>
      </c>
      <c r="L218" s="305">
        <f>SUM(L217/Q217)</f>
        <v>0.18318774528421319</v>
      </c>
      <c r="M218" s="305">
        <f>SUM(M217/Q217)</f>
        <v>6.0851584588766508E-2</v>
      </c>
      <c r="N218" s="305">
        <f>SUM(N217/Q217)</f>
        <v>3.1649575895682999E-3</v>
      </c>
      <c r="O218" s="305">
        <f>SUM(O217/Q217)</f>
        <v>2.9497404734776553E-2</v>
      </c>
      <c r="P218" s="306">
        <f>SUM(P217/Q217)</f>
        <v>2.1648309912647171E-2</v>
      </c>
      <c r="Q218" s="402">
        <f t="shared" si="52"/>
        <v>1</v>
      </c>
      <c r="R218" s="395"/>
    </row>
    <row r="219" spans="1:18" ht="15.75" hidden="1" thickBot="1" x14ac:dyDescent="0.3">
      <c r="A219" s="2127" t="s">
        <v>163</v>
      </c>
      <c r="B219" s="2133"/>
      <c r="C219" s="2133"/>
      <c r="D219" s="2133"/>
      <c r="E219" s="2133"/>
      <c r="F219" s="2133"/>
      <c r="G219" s="2133"/>
      <c r="H219" s="2133"/>
      <c r="I219" s="2133"/>
      <c r="J219" s="2133"/>
      <c r="K219" s="2133"/>
      <c r="L219" s="2133"/>
      <c r="M219" s="2133"/>
      <c r="N219" s="2133"/>
      <c r="O219" s="2133"/>
      <c r="P219" s="2133"/>
      <c r="Q219" s="2134"/>
      <c r="R219" s="2135"/>
    </row>
    <row r="220" spans="1:18" hidden="1" x14ac:dyDescent="0.25">
      <c r="A220" s="87" t="s">
        <v>164</v>
      </c>
      <c r="B220" s="351">
        <v>1</v>
      </c>
      <c r="C220" s="352">
        <v>1</v>
      </c>
      <c r="D220" s="352">
        <v>5</v>
      </c>
      <c r="E220" s="352">
        <v>0</v>
      </c>
      <c r="F220" s="352">
        <v>0</v>
      </c>
      <c r="G220" s="352">
        <v>0</v>
      </c>
      <c r="H220" s="352">
        <v>0</v>
      </c>
      <c r="I220" s="352">
        <v>64</v>
      </c>
      <c r="J220" s="352">
        <v>4</v>
      </c>
      <c r="K220" s="352">
        <v>2</v>
      </c>
      <c r="L220" s="352">
        <v>30</v>
      </c>
      <c r="M220" s="352">
        <v>10</v>
      </c>
      <c r="N220" s="352">
        <v>0</v>
      </c>
      <c r="O220" s="352">
        <v>2</v>
      </c>
      <c r="P220" s="353">
        <v>1</v>
      </c>
      <c r="Q220" s="133">
        <f t="shared" ref="Q220:Q225" si="54">SUM(B220:P220)</f>
        <v>120</v>
      </c>
      <c r="R220" s="307">
        <f>SUM(Q220/Q224)</f>
        <v>5.0639321433092795E-3</v>
      </c>
    </row>
    <row r="221" spans="1:18" hidden="1" x14ac:dyDescent="0.25">
      <c r="A221" s="88" t="s">
        <v>165</v>
      </c>
      <c r="B221" s="354">
        <v>50</v>
      </c>
      <c r="C221" s="355">
        <v>313</v>
      </c>
      <c r="D221" s="355">
        <v>258</v>
      </c>
      <c r="E221" s="355">
        <v>140</v>
      </c>
      <c r="F221" s="355">
        <v>115</v>
      </c>
      <c r="G221" s="355">
        <v>0</v>
      </c>
      <c r="H221" s="355">
        <v>36</v>
      </c>
      <c r="I221" s="355">
        <v>9732</v>
      </c>
      <c r="J221" s="355">
        <v>555</v>
      </c>
      <c r="K221" s="355">
        <v>222</v>
      </c>
      <c r="L221" s="355">
        <v>3124</v>
      </c>
      <c r="M221" s="355">
        <v>987</v>
      </c>
      <c r="N221" s="355">
        <v>48</v>
      </c>
      <c r="O221" s="355">
        <v>494</v>
      </c>
      <c r="P221" s="356">
        <v>352</v>
      </c>
      <c r="Q221" s="134">
        <f t="shared" si="54"/>
        <v>16426</v>
      </c>
      <c r="R221" s="308">
        <f>SUM(Q221/Q224)</f>
        <v>0.69316791154998525</v>
      </c>
    </row>
    <row r="222" spans="1:18" hidden="1" x14ac:dyDescent="0.25">
      <c r="A222" s="88" t="s">
        <v>166</v>
      </c>
      <c r="B222" s="354">
        <v>19</v>
      </c>
      <c r="C222" s="355">
        <v>122</v>
      </c>
      <c r="D222" s="355">
        <v>84</v>
      </c>
      <c r="E222" s="355">
        <v>40</v>
      </c>
      <c r="F222" s="355">
        <v>33</v>
      </c>
      <c r="G222" s="355">
        <v>0</v>
      </c>
      <c r="H222" s="355">
        <v>14</v>
      </c>
      <c r="I222" s="355">
        <v>3965</v>
      </c>
      <c r="J222" s="355">
        <v>154</v>
      </c>
      <c r="K222" s="355">
        <v>68</v>
      </c>
      <c r="L222" s="355">
        <v>1040</v>
      </c>
      <c r="M222" s="355">
        <v>385</v>
      </c>
      <c r="N222" s="355">
        <v>20</v>
      </c>
      <c r="O222" s="355">
        <v>163</v>
      </c>
      <c r="P222" s="356">
        <v>129</v>
      </c>
      <c r="Q222" s="134">
        <f t="shared" si="54"/>
        <v>6236</v>
      </c>
      <c r="R222" s="308">
        <f>SUM(Q222/Q224)</f>
        <v>0.26315567371397225</v>
      </c>
    </row>
    <row r="223" spans="1:18" ht="15.75" hidden="1" thickBot="1" x14ac:dyDescent="0.3">
      <c r="A223" s="89" t="s">
        <v>167</v>
      </c>
      <c r="B223" s="357">
        <v>5</v>
      </c>
      <c r="C223" s="358">
        <v>20</v>
      </c>
      <c r="D223" s="358">
        <v>12</v>
      </c>
      <c r="E223" s="358">
        <v>10</v>
      </c>
      <c r="F223" s="358">
        <v>5</v>
      </c>
      <c r="G223" s="358">
        <v>0</v>
      </c>
      <c r="H223" s="358">
        <v>2</v>
      </c>
      <c r="I223" s="358">
        <v>547</v>
      </c>
      <c r="J223" s="358">
        <v>18</v>
      </c>
      <c r="K223" s="358">
        <v>11</v>
      </c>
      <c r="L223" s="358">
        <v>147</v>
      </c>
      <c r="M223" s="358">
        <v>60</v>
      </c>
      <c r="N223" s="358">
        <v>7</v>
      </c>
      <c r="O223" s="358">
        <v>40</v>
      </c>
      <c r="P223" s="359">
        <v>31</v>
      </c>
      <c r="Q223" s="135">
        <f t="shared" si="54"/>
        <v>915</v>
      </c>
      <c r="R223" s="309">
        <f>SUM(Q223/Q224)</f>
        <v>3.8612482592733255E-2</v>
      </c>
    </row>
    <row r="224" spans="1:18" ht="16.5" hidden="1" thickTop="1" thickBot="1" x14ac:dyDescent="0.3">
      <c r="A224" s="90" t="s">
        <v>132</v>
      </c>
      <c r="B224" s="120">
        <f>SUM(B220:B223)</f>
        <v>75</v>
      </c>
      <c r="C224" s="121">
        <f t="shared" ref="C224:P224" si="55">SUM(C220:C223)</f>
        <v>456</v>
      </c>
      <c r="D224" s="121">
        <f t="shared" si="55"/>
        <v>359</v>
      </c>
      <c r="E224" s="121">
        <f t="shared" si="55"/>
        <v>190</v>
      </c>
      <c r="F224" s="121">
        <f t="shared" si="55"/>
        <v>153</v>
      </c>
      <c r="G224" s="121">
        <f t="shared" si="55"/>
        <v>0</v>
      </c>
      <c r="H224" s="121">
        <f t="shared" si="55"/>
        <v>52</v>
      </c>
      <c r="I224" s="121">
        <f t="shared" si="55"/>
        <v>14308</v>
      </c>
      <c r="J224" s="121">
        <f t="shared" si="55"/>
        <v>731</v>
      </c>
      <c r="K224" s="121">
        <f t="shared" si="55"/>
        <v>303</v>
      </c>
      <c r="L224" s="121">
        <f t="shared" si="55"/>
        <v>4341</v>
      </c>
      <c r="M224" s="121">
        <f t="shared" si="55"/>
        <v>1442</v>
      </c>
      <c r="N224" s="121">
        <f t="shared" si="55"/>
        <v>75</v>
      </c>
      <c r="O224" s="121">
        <f t="shared" si="55"/>
        <v>699</v>
      </c>
      <c r="P224" s="136">
        <f t="shared" si="55"/>
        <v>513</v>
      </c>
      <c r="Q224" s="231">
        <f t="shared" si="54"/>
        <v>23697</v>
      </c>
      <c r="R224" s="232">
        <f>SUM(R220:R223)</f>
        <v>1</v>
      </c>
    </row>
    <row r="225" spans="1:18" ht="15.75" hidden="1" thickBot="1" x14ac:dyDescent="0.3">
      <c r="A225" s="91" t="s">
        <v>131</v>
      </c>
      <c r="B225" s="304">
        <f>SUM(B224/Q224)</f>
        <v>3.1649575895682999E-3</v>
      </c>
      <c r="C225" s="305">
        <f>SUM(C224/Q224)</f>
        <v>1.9242942144575264E-2</v>
      </c>
      <c r="D225" s="305">
        <f>SUM(D224/Q224)</f>
        <v>1.5149596995400262E-2</v>
      </c>
      <c r="E225" s="305">
        <f>SUM(E224/Q224)</f>
        <v>8.0178925602396936E-3</v>
      </c>
      <c r="F225" s="305">
        <f>SUM(F224/Q224)</f>
        <v>6.4565134827193312E-3</v>
      </c>
      <c r="G225" s="305">
        <f>SUM(G224/Q224)</f>
        <v>0</v>
      </c>
      <c r="H225" s="305">
        <f>SUM(H224/Q224)</f>
        <v>2.1943705954340213E-3</v>
      </c>
      <c r="I225" s="305">
        <v>0.60499999999999998</v>
      </c>
      <c r="J225" s="305">
        <f>SUM(J224/Q224)</f>
        <v>3.0847786639659029E-2</v>
      </c>
      <c r="K225" s="305">
        <f>SUM(K224/Q224)</f>
        <v>1.2786428661855932E-2</v>
      </c>
      <c r="L225" s="305">
        <f>SUM(L224/Q224)</f>
        <v>0.18318774528421319</v>
      </c>
      <c r="M225" s="305">
        <f>SUM(M224/Q224)</f>
        <v>6.0851584588766508E-2</v>
      </c>
      <c r="N225" s="305">
        <f>SUM(N224/Q224)</f>
        <v>3.1649575895682999E-3</v>
      </c>
      <c r="O225" s="305">
        <f>SUM(O224/Q224)</f>
        <v>2.9497404734776553E-2</v>
      </c>
      <c r="P225" s="306">
        <f>SUM(P224/Q224)</f>
        <v>2.1648309912647171E-2</v>
      </c>
      <c r="Q225" s="230">
        <f t="shared" si="54"/>
        <v>1.0012104907794235</v>
      </c>
      <c r="R225" s="395"/>
    </row>
  </sheetData>
  <sheetProtection algorithmName="SHA-512" hashValue="ty9369R3UM29aRf6u7Mjp2qlrjRtPlMb487mmP0ucJ41N4d/UJBpXG716KpV7FX197C1pVzIEKHRX6tvWgnrIQ==" saltValue="vCJ4K/XfLonXhEQHzh1q9A==" spinCount="100000" sheet="1" objects="1" scenarios="1"/>
  <mergeCells count="43">
    <mergeCell ref="A219:R219"/>
    <mergeCell ref="A1:R1"/>
    <mergeCell ref="A212:R212"/>
    <mergeCell ref="A203:R203"/>
    <mergeCell ref="A196:R196"/>
    <mergeCell ref="A194:R194"/>
    <mergeCell ref="A211:R211"/>
    <mergeCell ref="A178:R178"/>
    <mergeCell ref="A180:R180"/>
    <mergeCell ref="A187:R187"/>
    <mergeCell ref="A114:R114"/>
    <mergeCell ref="A116:R116"/>
    <mergeCell ref="A123:R123"/>
    <mergeCell ref="A162:R162"/>
    <mergeCell ref="A164:R164"/>
    <mergeCell ref="A171:R171"/>
    <mergeCell ref="A98:R98"/>
    <mergeCell ref="A100:R100"/>
    <mergeCell ref="A107:R107"/>
    <mergeCell ref="A82:R82"/>
    <mergeCell ref="A84:R84"/>
    <mergeCell ref="A91:R91"/>
    <mergeCell ref="A155:R155"/>
    <mergeCell ref="A130:R130"/>
    <mergeCell ref="A132:R132"/>
    <mergeCell ref="A139:R139"/>
    <mergeCell ref="A146:R146"/>
    <mergeCell ref="A148:R148"/>
    <mergeCell ref="A68:R68"/>
    <mergeCell ref="A75:R75"/>
    <mergeCell ref="A2:R2"/>
    <mergeCell ref="A4:R4"/>
    <mergeCell ref="A11:R11"/>
    <mergeCell ref="A66:R66"/>
    <mergeCell ref="A50:R50"/>
    <mergeCell ref="A52:R52"/>
    <mergeCell ref="A59:R59"/>
    <mergeCell ref="A34:R34"/>
    <mergeCell ref="A36:R36"/>
    <mergeCell ref="A43:R43"/>
    <mergeCell ref="A18:R18"/>
    <mergeCell ref="A20:R20"/>
    <mergeCell ref="A27:R27"/>
  </mergeCells>
  <printOptions horizontalCentered="1" verticalCentered="1"/>
  <pageMargins left="0" right="0" top="0.65625" bottom="0" header="0.3" footer="0"/>
  <pageSetup scale="94" orientation="landscape" r:id="rId1"/>
  <headerFooter>
    <oddHeader>&amp;L&amp;9
  Semi-Annual Child Welfare Report&amp;C&amp;"-,Bold"&amp;14ARIZONA DEPARTMENT of CHILD SAFETY&amp;R&amp;9
July 1, 2021 through December 31, 2021</oddHeader>
    <oddFooter>&amp;C
Page 8</oddFooter>
  </headerFooter>
  <ignoredErrors>
    <ignoredError sqref="Q192 Q185 Q201 Q208 Q153 Q160 Q169 Q176 Q121 Q128 Q105 Q112 Q96 Q89 Q73 Q80 Q64 Q57 A41:R48 Q25 Q3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I232"/>
  <sheetViews>
    <sheetView showGridLines="0" zoomScaleNormal="100" workbookViewId="0">
      <selection sqref="A1:R1"/>
    </sheetView>
  </sheetViews>
  <sheetFormatPr defaultColWidth="8.85546875" defaultRowHeight="15" x14ac:dyDescent="0.25"/>
  <cols>
    <col min="1" max="1" width="12.85546875" customWidth="1"/>
    <col min="2" max="18" width="7.85546875" customWidth="1"/>
  </cols>
  <sheetData>
    <row r="1" spans="1:35" ht="19.5" thickBot="1" x14ac:dyDescent="0.35">
      <c r="A1" s="2141" t="s">
        <v>177</v>
      </c>
      <c r="B1" s="2142"/>
      <c r="C1" s="2142"/>
      <c r="D1" s="2142"/>
      <c r="E1" s="2142"/>
      <c r="F1" s="2142"/>
      <c r="G1" s="2142"/>
      <c r="H1" s="2142"/>
      <c r="I1" s="2142"/>
      <c r="J1" s="2142"/>
      <c r="K1" s="2142"/>
      <c r="L1" s="2142"/>
      <c r="M1" s="2142"/>
      <c r="N1" s="2142"/>
      <c r="O1" s="2142"/>
      <c r="P1" s="2142"/>
      <c r="Q1" s="2142"/>
      <c r="R1" s="2143"/>
      <c r="S1" s="1301"/>
      <c r="T1" s="1301"/>
      <c r="U1" s="1301"/>
      <c r="V1" s="1301"/>
      <c r="W1" s="1301"/>
      <c r="X1" s="1301"/>
      <c r="Y1" s="1301"/>
      <c r="Z1" s="1301"/>
      <c r="AA1" s="1301"/>
      <c r="AB1" s="1301"/>
      <c r="AC1" s="1301"/>
      <c r="AD1" s="1301"/>
      <c r="AE1" s="1301"/>
      <c r="AF1" s="1301"/>
      <c r="AG1" s="1301"/>
      <c r="AH1" s="1301"/>
      <c r="AI1" s="1301"/>
    </row>
    <row r="2" spans="1:35" s="197" customFormat="1" ht="16.5" hidden="1" thickBot="1" x14ac:dyDescent="0.3">
      <c r="A2" s="2130" t="s">
        <v>1005</v>
      </c>
      <c r="B2" s="2131"/>
      <c r="C2" s="2131"/>
      <c r="D2" s="2131"/>
      <c r="E2" s="2131"/>
      <c r="F2" s="2131"/>
      <c r="G2" s="2131"/>
      <c r="H2" s="2131"/>
      <c r="I2" s="2131"/>
      <c r="J2" s="2131"/>
      <c r="K2" s="2131"/>
      <c r="L2" s="2131"/>
      <c r="M2" s="2131"/>
      <c r="N2" s="2131"/>
      <c r="O2" s="2131"/>
      <c r="P2" s="2131"/>
      <c r="Q2" s="2131"/>
      <c r="R2" s="2132"/>
      <c r="S2" s="1301"/>
      <c r="T2" s="1301"/>
      <c r="U2" s="1301"/>
      <c r="V2" s="1301"/>
      <c r="W2" s="1301"/>
      <c r="X2" s="1301"/>
      <c r="Y2" s="1301"/>
      <c r="Z2" s="1301"/>
      <c r="AA2" s="1301"/>
      <c r="AB2" s="1301"/>
      <c r="AC2" s="1301"/>
      <c r="AD2" s="1301"/>
      <c r="AE2" s="1301"/>
      <c r="AF2" s="1301"/>
      <c r="AG2" s="1301"/>
      <c r="AH2" s="1301"/>
      <c r="AI2" s="1301"/>
    </row>
    <row r="3" spans="1:35" s="197" customFormat="1" ht="66.75" hidden="1" customHeight="1" thickBot="1" x14ac:dyDescent="0.3">
      <c r="A3" s="73"/>
      <c r="B3" s="695" t="s">
        <v>145</v>
      </c>
      <c r="C3" s="696" t="s">
        <v>146</v>
      </c>
      <c r="D3" s="696" t="s">
        <v>147</v>
      </c>
      <c r="E3" s="696" t="s">
        <v>148</v>
      </c>
      <c r="F3" s="696" t="s">
        <v>149</v>
      </c>
      <c r="G3" s="696" t="s">
        <v>150</v>
      </c>
      <c r="H3" s="696" t="s">
        <v>151</v>
      </c>
      <c r="I3" s="696" t="s">
        <v>152</v>
      </c>
      <c r="J3" s="696" t="s">
        <v>153</v>
      </c>
      <c r="K3" s="696" t="s">
        <v>154</v>
      </c>
      <c r="L3" s="696" t="s">
        <v>155</v>
      </c>
      <c r="M3" s="696" t="s">
        <v>156</v>
      </c>
      <c r="N3" s="696" t="s">
        <v>157</v>
      </c>
      <c r="O3" s="696" t="s">
        <v>158</v>
      </c>
      <c r="P3" s="698" t="s">
        <v>159</v>
      </c>
      <c r="Q3" s="74" t="s">
        <v>160</v>
      </c>
      <c r="R3" s="74" t="s">
        <v>161</v>
      </c>
      <c r="S3" s="1301"/>
      <c r="T3" s="1301"/>
      <c r="U3" s="1301"/>
      <c r="V3" s="1301"/>
      <c r="W3" s="1301"/>
      <c r="X3" s="1301"/>
      <c r="Y3" s="1301"/>
      <c r="Z3" s="1301"/>
      <c r="AA3" s="1301"/>
      <c r="AB3" s="1301"/>
      <c r="AC3" s="1301"/>
      <c r="AD3" s="1301"/>
      <c r="AE3" s="1301"/>
      <c r="AF3" s="1301"/>
      <c r="AG3" s="1301"/>
      <c r="AH3" s="1301"/>
      <c r="AI3" s="1301"/>
    </row>
    <row r="4" spans="1:35" s="197" customFormat="1" ht="15.75" hidden="1" thickBot="1" x14ac:dyDescent="0.3">
      <c r="A4" s="2127" t="s">
        <v>162</v>
      </c>
      <c r="B4" s="2133"/>
      <c r="C4" s="2133"/>
      <c r="D4" s="2133"/>
      <c r="E4" s="2133"/>
      <c r="F4" s="2133"/>
      <c r="G4" s="2133"/>
      <c r="H4" s="2133"/>
      <c r="I4" s="2133"/>
      <c r="J4" s="2133"/>
      <c r="K4" s="2133"/>
      <c r="L4" s="2133"/>
      <c r="M4" s="2133"/>
      <c r="N4" s="2133"/>
      <c r="O4" s="2133"/>
      <c r="P4" s="2133"/>
      <c r="Q4" s="2133"/>
      <c r="R4" s="2129"/>
      <c r="S4" s="1301"/>
      <c r="T4" s="1301"/>
      <c r="U4" s="1301"/>
      <c r="V4" s="1301"/>
      <c r="W4" s="1301"/>
      <c r="X4" s="1301"/>
      <c r="Y4" s="1301"/>
      <c r="Z4" s="1301"/>
      <c r="AA4" s="1301"/>
      <c r="AB4" s="1301"/>
      <c r="AC4" s="1301"/>
      <c r="AD4" s="1301"/>
      <c r="AE4" s="1301"/>
      <c r="AF4" s="1301"/>
      <c r="AG4" s="1301"/>
      <c r="AH4" s="1301"/>
      <c r="AI4" s="1301"/>
    </row>
    <row r="5" spans="1:35" s="197" customFormat="1" hidden="1" x14ac:dyDescent="0.25">
      <c r="A5" s="87" t="s">
        <v>109</v>
      </c>
      <c r="B5" s="1495"/>
      <c r="C5" s="1732"/>
      <c r="D5" s="1732"/>
      <c r="E5" s="1732"/>
      <c r="F5" s="1732"/>
      <c r="G5" s="1732"/>
      <c r="H5" s="1732"/>
      <c r="I5" s="1732"/>
      <c r="J5" s="1732"/>
      <c r="K5" s="1732"/>
      <c r="L5" s="1732"/>
      <c r="M5" s="1732"/>
      <c r="N5" s="1732"/>
      <c r="O5" s="1732"/>
      <c r="P5" s="1733"/>
      <c r="Q5" s="133">
        <f t="shared" ref="Q5:Q10" si="0">SUM(B5:P5)</f>
        <v>0</v>
      </c>
      <c r="R5" s="307" t="e">
        <f>SUM(Q5/Q9)</f>
        <v>#DIV/0!</v>
      </c>
      <c r="S5" s="1301"/>
      <c r="T5" s="1301"/>
      <c r="U5" s="1301"/>
      <c r="V5" s="1301"/>
      <c r="W5" s="1301"/>
      <c r="X5" s="1301"/>
      <c r="Y5" s="1301"/>
      <c r="Z5" s="1301"/>
      <c r="AA5" s="1301"/>
      <c r="AB5" s="1301"/>
      <c r="AC5" s="1301"/>
      <c r="AD5" s="1301"/>
      <c r="AE5" s="1301"/>
      <c r="AF5" s="1301"/>
      <c r="AG5" s="1301"/>
      <c r="AH5" s="1301"/>
      <c r="AI5" s="1301"/>
    </row>
    <row r="6" spans="1:35" s="197" customFormat="1" hidden="1" x14ac:dyDescent="0.25">
      <c r="A6" s="88" t="s">
        <v>110</v>
      </c>
      <c r="B6" s="1496"/>
      <c r="C6" s="1734"/>
      <c r="D6" s="1734"/>
      <c r="E6" s="1734"/>
      <c r="F6" s="1734"/>
      <c r="G6" s="1734"/>
      <c r="H6" s="1734"/>
      <c r="I6" s="1734"/>
      <c r="J6" s="1734"/>
      <c r="K6" s="1734"/>
      <c r="L6" s="1734"/>
      <c r="M6" s="1734"/>
      <c r="N6" s="1734"/>
      <c r="O6" s="1734"/>
      <c r="P6" s="1735"/>
      <c r="Q6" s="134">
        <f t="shared" si="0"/>
        <v>0</v>
      </c>
      <c r="R6" s="308" t="e">
        <f>SUM(Q6/Q9)</f>
        <v>#DIV/0!</v>
      </c>
      <c r="S6" s="1301"/>
      <c r="T6" s="1301"/>
      <c r="U6" s="1301"/>
      <c r="V6" s="1301"/>
      <c r="W6" s="1301"/>
      <c r="X6" s="1301"/>
      <c r="Y6" s="1301"/>
      <c r="Z6" s="1301"/>
      <c r="AA6" s="1301"/>
      <c r="AB6" s="1301"/>
      <c r="AC6" s="1301"/>
      <c r="AD6" s="1301"/>
      <c r="AE6" s="1301"/>
      <c r="AF6" s="1301"/>
      <c r="AG6" s="1301"/>
      <c r="AH6" s="1301"/>
      <c r="AI6" s="1301"/>
    </row>
    <row r="7" spans="1:35" s="197" customFormat="1" hidden="1" x14ac:dyDescent="0.25">
      <c r="A7" s="88" t="s">
        <v>111</v>
      </c>
      <c r="B7" s="1496"/>
      <c r="C7" s="1734"/>
      <c r="D7" s="1734"/>
      <c r="E7" s="1734"/>
      <c r="F7" s="1734"/>
      <c r="G7" s="1734"/>
      <c r="H7" s="1734"/>
      <c r="I7" s="1734"/>
      <c r="J7" s="1734"/>
      <c r="K7" s="1734"/>
      <c r="L7" s="1734"/>
      <c r="M7" s="1734"/>
      <c r="N7" s="1734"/>
      <c r="O7" s="1734"/>
      <c r="P7" s="1735"/>
      <c r="Q7" s="134">
        <f t="shared" si="0"/>
        <v>0</v>
      </c>
      <c r="R7" s="308" t="e">
        <f>SUM(Q7/Q9)</f>
        <v>#DIV/0!</v>
      </c>
      <c r="S7" s="1301"/>
      <c r="T7" s="1301"/>
      <c r="U7" s="1301"/>
      <c r="V7" s="1301"/>
      <c r="W7" s="1301"/>
      <c r="X7" s="1301"/>
      <c r="Y7" s="1301"/>
      <c r="Z7" s="1301"/>
      <c r="AA7" s="1301"/>
      <c r="AB7" s="1301"/>
      <c r="AC7" s="1301"/>
      <c r="AD7" s="1301"/>
      <c r="AE7" s="1301"/>
      <c r="AF7" s="1301"/>
      <c r="AG7" s="1301"/>
      <c r="AH7" s="1301"/>
      <c r="AI7" s="1301"/>
    </row>
    <row r="8" spans="1:35" s="197" customFormat="1" ht="15.75" hidden="1" thickBot="1" x14ac:dyDescent="0.3">
      <c r="A8" s="89" t="s">
        <v>112</v>
      </c>
      <c r="B8" s="1736"/>
      <c r="C8" s="1737"/>
      <c r="D8" s="1737"/>
      <c r="E8" s="1737"/>
      <c r="F8" s="1737"/>
      <c r="G8" s="1737"/>
      <c r="H8" s="1737"/>
      <c r="I8" s="1737"/>
      <c r="J8" s="1737"/>
      <c r="K8" s="1737"/>
      <c r="L8" s="1737"/>
      <c r="M8" s="1737"/>
      <c r="N8" s="1737"/>
      <c r="O8" s="1737"/>
      <c r="P8" s="1738"/>
      <c r="Q8" s="135">
        <f t="shared" si="0"/>
        <v>0</v>
      </c>
      <c r="R8" s="309" t="e">
        <f>SUM(Q8/Q9)</f>
        <v>#DIV/0!</v>
      </c>
      <c r="S8" s="1301"/>
      <c r="T8" s="1301"/>
      <c r="U8" s="1301"/>
      <c r="V8" s="1301"/>
      <c r="W8" s="1301"/>
      <c r="X8" s="1301"/>
      <c r="Y8" s="1301"/>
      <c r="Z8" s="1301"/>
      <c r="AA8" s="1301"/>
      <c r="AB8" s="1301"/>
      <c r="AC8" s="1301"/>
      <c r="AD8" s="1301"/>
      <c r="AE8" s="1301"/>
      <c r="AF8" s="1301"/>
      <c r="AG8" s="1301"/>
      <c r="AH8" s="1301"/>
      <c r="AI8" s="1301"/>
    </row>
    <row r="9" spans="1:35" s="197" customFormat="1" ht="16.5" hidden="1" thickTop="1" thickBot="1" x14ac:dyDescent="0.3">
      <c r="A9" s="90" t="s">
        <v>132</v>
      </c>
      <c r="B9" s="120">
        <f t="shared" ref="B9:P9" si="1">SUM(B5:B8)</f>
        <v>0</v>
      </c>
      <c r="C9" s="121">
        <f t="shared" si="1"/>
        <v>0</v>
      </c>
      <c r="D9" s="121">
        <f t="shared" si="1"/>
        <v>0</v>
      </c>
      <c r="E9" s="121">
        <f t="shared" si="1"/>
        <v>0</v>
      </c>
      <c r="F9" s="121">
        <f t="shared" si="1"/>
        <v>0</v>
      </c>
      <c r="G9" s="121">
        <f t="shared" si="1"/>
        <v>0</v>
      </c>
      <c r="H9" s="121">
        <f t="shared" si="1"/>
        <v>0</v>
      </c>
      <c r="I9" s="121">
        <f t="shared" si="1"/>
        <v>0</v>
      </c>
      <c r="J9" s="121">
        <f t="shared" si="1"/>
        <v>0</v>
      </c>
      <c r="K9" s="121">
        <f t="shared" si="1"/>
        <v>0</v>
      </c>
      <c r="L9" s="121">
        <f t="shared" si="1"/>
        <v>0</v>
      </c>
      <c r="M9" s="121">
        <f t="shared" si="1"/>
        <v>0</v>
      </c>
      <c r="N9" s="121">
        <f t="shared" si="1"/>
        <v>0</v>
      </c>
      <c r="O9" s="121">
        <f t="shared" si="1"/>
        <v>0</v>
      </c>
      <c r="P9" s="136">
        <f t="shared" si="1"/>
        <v>0</v>
      </c>
      <c r="Q9" s="231">
        <f t="shared" si="0"/>
        <v>0</v>
      </c>
      <c r="R9" s="232" t="e">
        <f>SUM(R5:R8)</f>
        <v>#DIV/0!</v>
      </c>
      <c r="S9" s="1301"/>
      <c r="T9" s="1301"/>
      <c r="U9" s="1301"/>
      <c r="V9" s="1301"/>
      <c r="W9" s="1301"/>
      <c r="X9" s="1301"/>
      <c r="Y9" s="1301"/>
      <c r="Z9" s="1301"/>
      <c r="AA9" s="1301"/>
      <c r="AB9" s="1301"/>
      <c r="AC9" s="1301"/>
      <c r="AD9" s="1301"/>
      <c r="AE9" s="1301"/>
      <c r="AF9" s="1301"/>
      <c r="AG9" s="1301"/>
      <c r="AH9" s="1301"/>
      <c r="AI9" s="1301"/>
    </row>
    <row r="10" spans="1:35" s="197" customFormat="1" ht="15.75" hidden="1" thickBot="1" x14ac:dyDescent="0.3">
      <c r="A10" s="91" t="s">
        <v>131</v>
      </c>
      <c r="B10" s="304" t="e">
        <f>SUM(B9/Q9)</f>
        <v>#DIV/0!</v>
      </c>
      <c r="C10" s="304" t="e">
        <f>SUM(C9/Q9)</f>
        <v>#DIV/0!</v>
      </c>
      <c r="D10" s="304" t="e">
        <f>SUM(D9/Q9)</f>
        <v>#DIV/0!</v>
      </c>
      <c r="E10" s="304" t="e">
        <f>SUM(E9/Q9)</f>
        <v>#DIV/0!</v>
      </c>
      <c r="F10" s="304" t="e">
        <f>SUM(F9/Q9)</f>
        <v>#DIV/0!</v>
      </c>
      <c r="G10" s="304" t="e">
        <f>SUM(G9/Q9)</f>
        <v>#DIV/0!</v>
      </c>
      <c r="H10" s="304" t="e">
        <f>SUM(H9/Q9)</f>
        <v>#DIV/0!</v>
      </c>
      <c r="I10" s="304" t="e">
        <f>SUM(I9/Q9)</f>
        <v>#DIV/0!</v>
      </c>
      <c r="J10" s="304" t="e">
        <f>SUM(J9/Q9)</f>
        <v>#DIV/0!</v>
      </c>
      <c r="K10" s="304" t="e">
        <f>SUM(K9/Q9)</f>
        <v>#DIV/0!</v>
      </c>
      <c r="L10" s="304" t="e">
        <f>SUM(L9/Q9)</f>
        <v>#DIV/0!</v>
      </c>
      <c r="M10" s="304" t="e">
        <f>SUM(M9/Q9)</f>
        <v>#DIV/0!</v>
      </c>
      <c r="N10" s="304" t="e">
        <f>SUM(N9/Q9)</f>
        <v>#DIV/0!</v>
      </c>
      <c r="O10" s="304" t="e">
        <f>SUM(O9/Q9)</f>
        <v>#DIV/0!</v>
      </c>
      <c r="P10" s="304" t="e">
        <f>SUM(P9/Q9)</f>
        <v>#DIV/0!</v>
      </c>
      <c r="Q10" s="230" t="e">
        <f t="shared" si="0"/>
        <v>#DIV/0!</v>
      </c>
      <c r="R10" s="395"/>
      <c r="S10" s="1301"/>
      <c r="T10" s="1301"/>
      <c r="U10" s="1301"/>
      <c r="V10" s="1301"/>
      <c r="W10" s="1301"/>
      <c r="X10" s="1301"/>
      <c r="Y10" s="1301"/>
      <c r="Z10" s="1301"/>
      <c r="AA10" s="1301"/>
      <c r="AB10" s="1301"/>
      <c r="AC10" s="1301"/>
      <c r="AD10" s="1301"/>
      <c r="AE10" s="1301"/>
      <c r="AF10" s="1301"/>
      <c r="AG10" s="1301"/>
      <c r="AH10" s="1301"/>
      <c r="AI10" s="1301"/>
    </row>
    <row r="11" spans="1:35" s="197" customFormat="1" ht="16.5" hidden="1" customHeight="1" thickBot="1" x14ac:dyDescent="0.3">
      <c r="A11" s="2127" t="s">
        <v>163</v>
      </c>
      <c r="B11" s="2133"/>
      <c r="C11" s="2133"/>
      <c r="D11" s="2133"/>
      <c r="E11" s="2133"/>
      <c r="F11" s="2133"/>
      <c r="G11" s="2133"/>
      <c r="H11" s="2133"/>
      <c r="I11" s="2133"/>
      <c r="J11" s="2133"/>
      <c r="K11" s="2133"/>
      <c r="L11" s="2133"/>
      <c r="M11" s="2133"/>
      <c r="N11" s="2133"/>
      <c r="O11" s="2133"/>
      <c r="P11" s="2133"/>
      <c r="Q11" s="2134"/>
      <c r="R11" s="2135"/>
      <c r="S11" s="1301"/>
      <c r="T11" s="1301"/>
      <c r="U11" s="1301"/>
      <c r="V11" s="1301"/>
      <c r="W11" s="1301"/>
      <c r="X11" s="1301"/>
      <c r="Y11" s="1301"/>
      <c r="Z11" s="1301"/>
      <c r="AA11" s="1301"/>
      <c r="AB11" s="1301"/>
      <c r="AC11" s="1301"/>
      <c r="AD11" s="1301"/>
      <c r="AE11" s="1301"/>
      <c r="AF11" s="1301"/>
      <c r="AG11" s="1301"/>
      <c r="AH11" s="1301"/>
      <c r="AI11" s="1301"/>
    </row>
    <row r="12" spans="1:35" s="197" customFormat="1" hidden="1" x14ac:dyDescent="0.25">
      <c r="A12" s="87" t="s">
        <v>164</v>
      </c>
      <c r="B12" s="1495"/>
      <c r="C12" s="1732"/>
      <c r="D12" s="1732"/>
      <c r="E12" s="1732"/>
      <c r="F12" s="1732"/>
      <c r="G12" s="1732"/>
      <c r="H12" s="1732"/>
      <c r="I12" s="1732"/>
      <c r="J12" s="1732"/>
      <c r="K12" s="1732"/>
      <c r="L12" s="1732"/>
      <c r="M12" s="1732"/>
      <c r="N12" s="1732"/>
      <c r="O12" s="1732"/>
      <c r="P12" s="1733"/>
      <c r="Q12" s="133">
        <f t="shared" ref="Q12:Q17" si="2">SUM(B12:P12)</f>
        <v>0</v>
      </c>
      <c r="R12" s="307" t="e">
        <f>SUM(Q12/Q16)</f>
        <v>#DIV/0!</v>
      </c>
      <c r="S12" s="1301"/>
      <c r="T12" s="1301"/>
      <c r="U12" s="1301"/>
      <c r="V12" s="1301"/>
      <c r="W12" s="1301"/>
      <c r="X12" s="1301"/>
      <c r="Y12" s="1301"/>
      <c r="Z12" s="1301"/>
      <c r="AA12" s="1301"/>
      <c r="AB12" s="1301"/>
      <c r="AC12" s="1301"/>
      <c r="AD12" s="1301"/>
      <c r="AE12" s="1301"/>
      <c r="AF12" s="1301"/>
      <c r="AG12" s="1301"/>
      <c r="AH12" s="1301"/>
      <c r="AI12" s="1301"/>
    </row>
    <row r="13" spans="1:35" s="197" customFormat="1" hidden="1" x14ac:dyDescent="0.25">
      <c r="A13" s="88" t="s">
        <v>165</v>
      </c>
      <c r="B13" s="1496"/>
      <c r="C13" s="1734"/>
      <c r="D13" s="1734"/>
      <c r="E13" s="1734"/>
      <c r="F13" s="1734"/>
      <c r="G13" s="1734"/>
      <c r="H13" s="1734"/>
      <c r="I13" s="1734"/>
      <c r="J13" s="1734"/>
      <c r="K13" s="1734"/>
      <c r="L13" s="1734"/>
      <c r="M13" s="1734"/>
      <c r="N13" s="1734"/>
      <c r="O13" s="1734"/>
      <c r="P13" s="1735"/>
      <c r="Q13" s="134">
        <f t="shared" si="2"/>
        <v>0</v>
      </c>
      <c r="R13" s="308" t="e">
        <f>SUM(Q13/Q16)</f>
        <v>#DIV/0!</v>
      </c>
      <c r="S13" s="1301"/>
      <c r="T13" s="1301"/>
      <c r="U13" s="1301"/>
      <c r="V13" s="1301"/>
      <c r="W13" s="1301"/>
      <c r="X13" s="1301"/>
      <c r="Y13" s="1301"/>
      <c r="Z13" s="1301"/>
      <c r="AA13" s="1301"/>
      <c r="AB13" s="1301"/>
      <c r="AC13" s="1301"/>
      <c r="AD13" s="1301"/>
      <c r="AE13" s="1301"/>
      <c r="AF13" s="1301"/>
      <c r="AG13" s="1301"/>
      <c r="AH13" s="1301"/>
      <c r="AI13" s="1301"/>
    </row>
    <row r="14" spans="1:35" s="197" customFormat="1" hidden="1" x14ac:dyDescent="0.25">
      <c r="A14" s="88" t="s">
        <v>166</v>
      </c>
      <c r="B14" s="1496"/>
      <c r="C14" s="1734"/>
      <c r="D14" s="1734"/>
      <c r="E14" s="1734"/>
      <c r="F14" s="1734"/>
      <c r="G14" s="1734"/>
      <c r="H14" s="1734"/>
      <c r="I14" s="1734"/>
      <c r="J14" s="1734"/>
      <c r="K14" s="1734"/>
      <c r="L14" s="1734"/>
      <c r="M14" s="1734"/>
      <c r="N14" s="1734"/>
      <c r="O14" s="1734"/>
      <c r="P14" s="1735"/>
      <c r="Q14" s="134">
        <f t="shared" si="2"/>
        <v>0</v>
      </c>
      <c r="R14" s="308" t="e">
        <f>SUM(Q14/Q16)</f>
        <v>#DIV/0!</v>
      </c>
      <c r="S14" s="1301"/>
      <c r="T14" s="84"/>
      <c r="U14" s="84"/>
      <c r="V14" s="84"/>
      <c r="W14" s="84"/>
      <c r="X14" s="84"/>
      <c r="Y14" s="84"/>
      <c r="Z14" s="84"/>
      <c r="AA14" s="84"/>
      <c r="AB14" s="84"/>
      <c r="AC14" s="84"/>
      <c r="AD14" s="84"/>
      <c r="AE14" s="84"/>
      <c r="AF14" s="84"/>
      <c r="AG14" s="84"/>
      <c r="AH14" s="84"/>
      <c r="AI14" s="84"/>
    </row>
    <row r="15" spans="1:35" s="197" customFormat="1" ht="15.75" hidden="1" thickBot="1" x14ac:dyDescent="0.3">
      <c r="A15" s="89" t="s">
        <v>167</v>
      </c>
      <c r="B15" s="1736"/>
      <c r="C15" s="1737"/>
      <c r="D15" s="1737"/>
      <c r="E15" s="1737"/>
      <c r="F15" s="1737"/>
      <c r="G15" s="1737"/>
      <c r="H15" s="1737"/>
      <c r="I15" s="1737"/>
      <c r="J15" s="1737"/>
      <c r="K15" s="1737"/>
      <c r="L15" s="1737"/>
      <c r="M15" s="1737"/>
      <c r="N15" s="1737"/>
      <c r="O15" s="1737"/>
      <c r="P15" s="1738"/>
      <c r="Q15" s="135">
        <f t="shared" si="2"/>
        <v>0</v>
      </c>
      <c r="R15" s="309" t="e">
        <f>SUM(Q15/Q16)</f>
        <v>#DIV/0!</v>
      </c>
      <c r="S15" s="1301"/>
      <c r="T15" s="267"/>
      <c r="U15" s="267"/>
      <c r="V15" s="267"/>
      <c r="W15" s="267"/>
      <c r="X15" s="267"/>
      <c r="Y15" s="267"/>
      <c r="Z15" s="267"/>
      <c r="AA15" s="267"/>
      <c r="AB15" s="267"/>
      <c r="AC15" s="267"/>
      <c r="AD15" s="267"/>
      <c r="AE15" s="267"/>
      <c r="AF15" s="267"/>
      <c r="AG15" s="267"/>
      <c r="AH15" s="267"/>
      <c r="AI15" s="267"/>
    </row>
    <row r="16" spans="1:35" s="197" customFormat="1" ht="16.5" hidden="1" thickTop="1" thickBot="1" x14ac:dyDescent="0.3">
      <c r="A16" s="90" t="s">
        <v>132</v>
      </c>
      <c r="B16" s="120">
        <f t="shared" ref="B16:P16" si="3">SUM(B12:B15)</f>
        <v>0</v>
      </c>
      <c r="C16" s="121">
        <f t="shared" si="3"/>
        <v>0</v>
      </c>
      <c r="D16" s="121">
        <f t="shared" si="3"/>
        <v>0</v>
      </c>
      <c r="E16" s="121">
        <f t="shared" si="3"/>
        <v>0</v>
      </c>
      <c r="F16" s="121">
        <f t="shared" si="3"/>
        <v>0</v>
      </c>
      <c r="G16" s="121">
        <f t="shared" si="3"/>
        <v>0</v>
      </c>
      <c r="H16" s="121">
        <f t="shared" si="3"/>
        <v>0</v>
      </c>
      <c r="I16" s="121">
        <f t="shared" si="3"/>
        <v>0</v>
      </c>
      <c r="J16" s="121">
        <f t="shared" si="3"/>
        <v>0</v>
      </c>
      <c r="K16" s="121">
        <f t="shared" si="3"/>
        <v>0</v>
      </c>
      <c r="L16" s="121">
        <f t="shared" si="3"/>
        <v>0</v>
      </c>
      <c r="M16" s="121">
        <f t="shared" si="3"/>
        <v>0</v>
      </c>
      <c r="N16" s="121">
        <f t="shared" si="3"/>
        <v>0</v>
      </c>
      <c r="O16" s="121">
        <f t="shared" si="3"/>
        <v>0</v>
      </c>
      <c r="P16" s="136">
        <f t="shared" si="3"/>
        <v>0</v>
      </c>
      <c r="Q16" s="231">
        <f t="shared" si="2"/>
        <v>0</v>
      </c>
      <c r="R16" s="232" t="e">
        <f>SUM(R12:R15)</f>
        <v>#DIV/0!</v>
      </c>
      <c r="S16" s="1301"/>
      <c r="T16" s="267"/>
      <c r="U16" s="84"/>
      <c r="V16" s="84"/>
      <c r="W16" s="84"/>
      <c r="X16" s="84"/>
      <c r="Y16" s="84"/>
      <c r="Z16" s="84"/>
      <c r="AA16" s="84"/>
      <c r="AB16" s="84"/>
      <c r="AC16" s="84"/>
      <c r="AD16" s="84"/>
      <c r="AE16" s="84"/>
      <c r="AF16" s="84"/>
      <c r="AG16" s="84"/>
      <c r="AH16" s="84"/>
      <c r="AI16" s="84"/>
    </row>
    <row r="17" spans="1:35" s="197" customFormat="1" ht="17.25" hidden="1" customHeight="1" thickBot="1" x14ac:dyDescent="0.3">
      <c r="A17" s="91" t="s">
        <v>131</v>
      </c>
      <c r="B17" s="304" t="e">
        <f>SUM(B16/Q16)</f>
        <v>#DIV/0!</v>
      </c>
      <c r="C17" s="304" t="e">
        <f>SUM(C16/Q16)</f>
        <v>#DIV/0!</v>
      </c>
      <c r="D17" s="304" t="e">
        <f>SUM(D16/Q16)</f>
        <v>#DIV/0!</v>
      </c>
      <c r="E17" s="304" t="e">
        <f>SUM(E16/Q16)</f>
        <v>#DIV/0!</v>
      </c>
      <c r="F17" s="304" t="e">
        <f>SUM(F16/Q16)</f>
        <v>#DIV/0!</v>
      </c>
      <c r="G17" s="304" t="e">
        <f>SUM(G16/Q16)</f>
        <v>#DIV/0!</v>
      </c>
      <c r="H17" s="304" t="e">
        <f>SUM(H16/Q16)</f>
        <v>#DIV/0!</v>
      </c>
      <c r="I17" s="304" t="e">
        <f>SUM(I16/Q16)</f>
        <v>#DIV/0!</v>
      </c>
      <c r="J17" s="304" t="e">
        <f>SUM(J16/Q16)</f>
        <v>#DIV/0!</v>
      </c>
      <c r="K17" s="304" t="e">
        <f>SUM(K16/Q16)</f>
        <v>#DIV/0!</v>
      </c>
      <c r="L17" s="304" t="e">
        <f>SUM(L16/Q16)</f>
        <v>#DIV/0!</v>
      </c>
      <c r="M17" s="304" t="e">
        <f>SUM(M16/Q16)</f>
        <v>#DIV/0!</v>
      </c>
      <c r="N17" s="304" t="e">
        <f>SUM(N16/Q16)</f>
        <v>#DIV/0!</v>
      </c>
      <c r="O17" s="304" t="e">
        <f>SUM(O16/Q16)</f>
        <v>#DIV/0!</v>
      </c>
      <c r="P17" s="304" t="e">
        <f>SUM(P16/Q16)</f>
        <v>#DIV/0!</v>
      </c>
      <c r="Q17" s="230" t="e">
        <f t="shared" si="2"/>
        <v>#DIV/0!</v>
      </c>
      <c r="R17" s="395"/>
      <c r="S17" s="1301"/>
      <c r="T17" s="267"/>
      <c r="U17" s="84"/>
      <c r="V17" s="84"/>
      <c r="W17" s="84"/>
      <c r="X17" s="84"/>
      <c r="Y17" s="84"/>
      <c r="Z17" s="84"/>
      <c r="AA17" s="84"/>
      <c r="AB17" s="84"/>
      <c r="AC17" s="84"/>
      <c r="AD17" s="84"/>
      <c r="AE17" s="84"/>
      <c r="AF17" s="84"/>
      <c r="AG17" s="84"/>
      <c r="AH17" s="84"/>
      <c r="AI17" s="84"/>
    </row>
    <row r="18" spans="1:35" s="1301" customFormat="1" ht="16.5" thickBot="1" x14ac:dyDescent="0.3">
      <c r="A18" s="2130" t="s">
        <v>1047</v>
      </c>
      <c r="B18" s="2131"/>
      <c r="C18" s="2131"/>
      <c r="D18" s="2131"/>
      <c r="E18" s="2131"/>
      <c r="F18" s="2131"/>
      <c r="G18" s="2131"/>
      <c r="H18" s="2131"/>
      <c r="I18" s="2131"/>
      <c r="J18" s="2131"/>
      <c r="K18" s="2131"/>
      <c r="L18" s="2131"/>
      <c r="M18" s="2131"/>
      <c r="N18" s="2131"/>
      <c r="O18" s="2131"/>
      <c r="P18" s="2131"/>
      <c r="Q18" s="2131"/>
      <c r="R18" s="2132"/>
    </row>
    <row r="19" spans="1:35" s="1301" customFormat="1" ht="66.75" customHeight="1" thickBot="1" x14ac:dyDescent="0.3">
      <c r="A19" s="73"/>
      <c r="B19" s="695" t="s">
        <v>145</v>
      </c>
      <c r="C19" s="696" t="s">
        <v>146</v>
      </c>
      <c r="D19" s="696" t="s">
        <v>147</v>
      </c>
      <c r="E19" s="696" t="s">
        <v>148</v>
      </c>
      <c r="F19" s="696" t="s">
        <v>149</v>
      </c>
      <c r="G19" s="696" t="s">
        <v>150</v>
      </c>
      <c r="H19" s="696" t="s">
        <v>151</v>
      </c>
      <c r="I19" s="696" t="s">
        <v>152</v>
      </c>
      <c r="J19" s="696" t="s">
        <v>153</v>
      </c>
      <c r="K19" s="696" t="s">
        <v>154</v>
      </c>
      <c r="L19" s="696" t="s">
        <v>155</v>
      </c>
      <c r="M19" s="696" t="s">
        <v>156</v>
      </c>
      <c r="N19" s="696" t="s">
        <v>157</v>
      </c>
      <c r="O19" s="696" t="s">
        <v>158</v>
      </c>
      <c r="P19" s="698" t="s">
        <v>159</v>
      </c>
      <c r="Q19" s="74" t="s">
        <v>160</v>
      </c>
      <c r="R19" s="74" t="s">
        <v>161</v>
      </c>
    </row>
    <row r="20" spans="1:35" s="1301" customFormat="1" ht="15.75" thickBot="1" x14ac:dyDescent="0.3">
      <c r="A20" s="2127" t="s">
        <v>162</v>
      </c>
      <c r="B20" s="2133"/>
      <c r="C20" s="2133"/>
      <c r="D20" s="2133"/>
      <c r="E20" s="2133"/>
      <c r="F20" s="2133"/>
      <c r="G20" s="2133"/>
      <c r="H20" s="2133"/>
      <c r="I20" s="2133"/>
      <c r="J20" s="2133"/>
      <c r="K20" s="2133"/>
      <c r="L20" s="2133"/>
      <c r="M20" s="2133"/>
      <c r="N20" s="2133"/>
      <c r="O20" s="2133"/>
      <c r="P20" s="2133"/>
      <c r="Q20" s="2133"/>
      <c r="R20" s="2129"/>
    </row>
    <row r="21" spans="1:35" s="1301" customFormat="1" x14ac:dyDescent="0.25">
      <c r="A21" s="87" t="s">
        <v>109</v>
      </c>
      <c r="B21" s="351">
        <v>2</v>
      </c>
      <c r="C21" s="352">
        <v>5</v>
      </c>
      <c r="D21" s="352">
        <v>4</v>
      </c>
      <c r="E21" s="352">
        <v>0</v>
      </c>
      <c r="F21" s="352">
        <v>6</v>
      </c>
      <c r="G21" s="352">
        <v>0</v>
      </c>
      <c r="H21" s="352">
        <v>0</v>
      </c>
      <c r="I21" s="352">
        <v>74</v>
      </c>
      <c r="J21" s="352">
        <v>2</v>
      </c>
      <c r="K21" s="352">
        <v>2</v>
      </c>
      <c r="L21" s="352">
        <v>41</v>
      </c>
      <c r="M21" s="352">
        <v>4</v>
      </c>
      <c r="N21" s="352">
        <v>1</v>
      </c>
      <c r="O21" s="352">
        <v>1</v>
      </c>
      <c r="P21" s="1870">
        <v>5</v>
      </c>
      <c r="Q21" s="133">
        <f t="shared" ref="Q21:Q26" si="4">SUM(B21:P21)</f>
        <v>147</v>
      </c>
      <c r="R21" s="307">
        <f>SUM(Q21/Q25)</f>
        <v>0.13881019830028329</v>
      </c>
    </row>
    <row r="22" spans="1:35" s="1301" customFormat="1" x14ac:dyDescent="0.25">
      <c r="A22" s="88" t="s">
        <v>110</v>
      </c>
      <c r="B22" s="354">
        <v>2</v>
      </c>
      <c r="C22" s="355">
        <v>8</v>
      </c>
      <c r="D22" s="355">
        <v>9</v>
      </c>
      <c r="E22" s="355">
        <v>9</v>
      </c>
      <c r="F22" s="355">
        <v>12</v>
      </c>
      <c r="G22" s="355">
        <v>2</v>
      </c>
      <c r="H22" s="355">
        <v>0</v>
      </c>
      <c r="I22" s="355">
        <v>200</v>
      </c>
      <c r="J22" s="355">
        <v>2</v>
      </c>
      <c r="K22" s="355">
        <v>4</v>
      </c>
      <c r="L22" s="355">
        <v>154</v>
      </c>
      <c r="M22" s="355">
        <v>17</v>
      </c>
      <c r="N22" s="355">
        <v>1</v>
      </c>
      <c r="O22" s="355">
        <v>3</v>
      </c>
      <c r="P22" s="1871">
        <v>7</v>
      </c>
      <c r="Q22" s="134">
        <f t="shared" si="4"/>
        <v>430</v>
      </c>
      <c r="R22" s="308">
        <f>SUM(Q22/Q25)</f>
        <v>0.40604343720491032</v>
      </c>
    </row>
    <row r="23" spans="1:35" s="1301" customFormat="1" x14ac:dyDescent="0.25">
      <c r="A23" s="88" t="s">
        <v>111</v>
      </c>
      <c r="B23" s="354">
        <v>6</v>
      </c>
      <c r="C23" s="355">
        <v>23</v>
      </c>
      <c r="D23" s="355">
        <v>10</v>
      </c>
      <c r="E23" s="355">
        <v>12</v>
      </c>
      <c r="F23" s="355">
        <v>20</v>
      </c>
      <c r="G23" s="355">
        <v>4</v>
      </c>
      <c r="H23" s="355">
        <v>0</v>
      </c>
      <c r="I23" s="355">
        <v>243</v>
      </c>
      <c r="J23" s="355">
        <v>2</v>
      </c>
      <c r="K23" s="355">
        <v>7</v>
      </c>
      <c r="L23" s="355">
        <v>120</v>
      </c>
      <c r="M23" s="355">
        <v>16</v>
      </c>
      <c r="N23" s="355">
        <v>0</v>
      </c>
      <c r="O23" s="355">
        <v>0</v>
      </c>
      <c r="P23" s="1871">
        <v>10</v>
      </c>
      <c r="Q23" s="134">
        <f t="shared" si="4"/>
        <v>473</v>
      </c>
      <c r="R23" s="308">
        <f>SUM(Q23/Q25)</f>
        <v>0.44664778092540131</v>
      </c>
    </row>
    <row r="24" spans="1:35" s="1301" customFormat="1" ht="15.75" thickBot="1" x14ac:dyDescent="0.3">
      <c r="A24" s="89" t="s">
        <v>112</v>
      </c>
      <c r="B24" s="357">
        <v>0</v>
      </c>
      <c r="C24" s="358">
        <v>0</v>
      </c>
      <c r="D24" s="358">
        <v>0</v>
      </c>
      <c r="E24" s="358">
        <v>0</v>
      </c>
      <c r="F24" s="358">
        <v>0</v>
      </c>
      <c r="G24" s="358">
        <v>0</v>
      </c>
      <c r="H24" s="358">
        <v>0</v>
      </c>
      <c r="I24" s="358">
        <v>7</v>
      </c>
      <c r="J24" s="358">
        <v>0</v>
      </c>
      <c r="K24" s="358">
        <v>0</v>
      </c>
      <c r="L24" s="358">
        <v>2</v>
      </c>
      <c r="M24" s="358">
        <v>0</v>
      </c>
      <c r="N24" s="358">
        <v>0</v>
      </c>
      <c r="O24" s="358">
        <v>0</v>
      </c>
      <c r="P24" s="1872">
        <v>0</v>
      </c>
      <c r="Q24" s="135">
        <f t="shared" si="4"/>
        <v>9</v>
      </c>
      <c r="R24" s="309">
        <f>SUM(Q24/Q25)</f>
        <v>8.4985835694051E-3</v>
      </c>
    </row>
    <row r="25" spans="1:35" s="1301" customFormat="1" ht="16.5" thickTop="1" thickBot="1" x14ac:dyDescent="0.3">
      <c r="A25" s="90" t="s">
        <v>132</v>
      </c>
      <c r="B25" s="120">
        <f t="shared" ref="B25:P25" si="5">SUM(B21:B24)</f>
        <v>10</v>
      </c>
      <c r="C25" s="121">
        <f t="shared" si="5"/>
        <v>36</v>
      </c>
      <c r="D25" s="121">
        <f t="shared" si="5"/>
        <v>23</v>
      </c>
      <c r="E25" s="121">
        <f t="shared" si="5"/>
        <v>21</v>
      </c>
      <c r="F25" s="121">
        <f t="shared" si="5"/>
        <v>38</v>
      </c>
      <c r="G25" s="121">
        <f t="shared" si="5"/>
        <v>6</v>
      </c>
      <c r="H25" s="121">
        <f t="shared" si="5"/>
        <v>0</v>
      </c>
      <c r="I25" s="121">
        <f t="shared" si="5"/>
        <v>524</v>
      </c>
      <c r="J25" s="121">
        <f t="shared" si="5"/>
        <v>6</v>
      </c>
      <c r="K25" s="121">
        <f t="shared" si="5"/>
        <v>13</v>
      </c>
      <c r="L25" s="121">
        <f t="shared" si="5"/>
        <v>317</v>
      </c>
      <c r="M25" s="121">
        <f t="shared" si="5"/>
        <v>37</v>
      </c>
      <c r="N25" s="121">
        <f t="shared" si="5"/>
        <v>2</v>
      </c>
      <c r="O25" s="121">
        <f t="shared" si="5"/>
        <v>4</v>
      </c>
      <c r="P25" s="827">
        <f t="shared" si="5"/>
        <v>22</v>
      </c>
      <c r="Q25" s="780">
        <f t="shared" si="4"/>
        <v>1059</v>
      </c>
      <c r="R25" s="1009">
        <f>SUM(R21:R24)</f>
        <v>1</v>
      </c>
    </row>
    <row r="26" spans="1:35" s="1301" customFormat="1" ht="15.75" thickBot="1" x14ac:dyDescent="0.3">
      <c r="A26" s="91" t="s">
        <v>131</v>
      </c>
      <c r="B26" s="304">
        <f>SUM(B25/Q25)</f>
        <v>9.442870632672332E-3</v>
      </c>
      <c r="C26" s="305">
        <f>SUM(C25/Q25)</f>
        <v>3.39943342776204E-2</v>
      </c>
      <c r="D26" s="305">
        <f>SUM(D25/Q25)</f>
        <v>2.1718602455146365E-2</v>
      </c>
      <c r="E26" s="305">
        <f>SUM(E25/Q25)</f>
        <v>1.9830028328611898E-2</v>
      </c>
      <c r="F26" s="305">
        <f>SUM(F25/Q25)</f>
        <v>3.588290840415486E-2</v>
      </c>
      <c r="G26" s="305">
        <f>SUM(G25/Q25)</f>
        <v>5.6657223796033997E-3</v>
      </c>
      <c r="H26" s="305">
        <f>SUM(H25/Q25)</f>
        <v>0</v>
      </c>
      <c r="I26" s="305">
        <f>SUM(I25/Q25)</f>
        <v>0.49480642115203022</v>
      </c>
      <c r="J26" s="305">
        <f>SUM(J25/Q25)</f>
        <v>5.6657223796033997E-3</v>
      </c>
      <c r="K26" s="305">
        <f>SUM(K25/Q25)</f>
        <v>1.2275731822474031E-2</v>
      </c>
      <c r="L26" s="305">
        <f>SUM(L25/Q25)</f>
        <v>0.29933899905571293</v>
      </c>
      <c r="M26" s="305">
        <f>SUM(M25/Q25)</f>
        <v>3.4938621340887627E-2</v>
      </c>
      <c r="N26" s="305">
        <f>SUM(N25/Q25)</f>
        <v>1.8885741265344666E-3</v>
      </c>
      <c r="O26" s="305">
        <f>SUM(O25/Q25)</f>
        <v>3.7771482530689331E-3</v>
      </c>
      <c r="P26" s="306">
        <f>SUM(P25/Q25)</f>
        <v>2.0774315391879131E-2</v>
      </c>
      <c r="Q26" s="1021">
        <f t="shared" si="4"/>
        <v>0.99999999999999989</v>
      </c>
      <c r="R26" s="395"/>
    </row>
    <row r="27" spans="1:35" s="1301" customFormat="1" ht="16.5" customHeight="1" thickBot="1" x14ac:dyDescent="0.3">
      <c r="A27" s="2127" t="s">
        <v>163</v>
      </c>
      <c r="B27" s="2133"/>
      <c r="C27" s="2133"/>
      <c r="D27" s="2133"/>
      <c r="E27" s="2133"/>
      <c r="F27" s="2133"/>
      <c r="G27" s="2133"/>
      <c r="H27" s="2133"/>
      <c r="I27" s="2133"/>
      <c r="J27" s="2133"/>
      <c r="K27" s="2133"/>
      <c r="L27" s="2133"/>
      <c r="M27" s="2133"/>
      <c r="N27" s="2133"/>
      <c r="O27" s="2133"/>
      <c r="P27" s="2133"/>
      <c r="Q27" s="2134"/>
      <c r="R27" s="2135"/>
    </row>
    <row r="28" spans="1:35" s="1301" customFormat="1" x14ac:dyDescent="0.25">
      <c r="A28" s="87" t="s">
        <v>164</v>
      </c>
      <c r="B28" s="351">
        <v>0</v>
      </c>
      <c r="C28" s="352">
        <v>1</v>
      </c>
      <c r="D28" s="352">
        <v>0</v>
      </c>
      <c r="E28" s="352">
        <v>0</v>
      </c>
      <c r="F28" s="352">
        <v>0</v>
      </c>
      <c r="G28" s="352">
        <v>1</v>
      </c>
      <c r="H28" s="352">
        <v>0</v>
      </c>
      <c r="I28" s="352">
        <v>11</v>
      </c>
      <c r="J28" s="352">
        <v>0</v>
      </c>
      <c r="K28" s="352">
        <v>1</v>
      </c>
      <c r="L28" s="352">
        <v>3</v>
      </c>
      <c r="M28" s="352">
        <v>0</v>
      </c>
      <c r="N28" s="352">
        <v>0</v>
      </c>
      <c r="O28" s="352">
        <v>0</v>
      </c>
      <c r="P28" s="1870">
        <v>0</v>
      </c>
      <c r="Q28" s="133">
        <f t="shared" ref="Q28:Q33" si="6">SUM(B28:P28)</f>
        <v>17</v>
      </c>
      <c r="R28" s="307">
        <f>SUM(Q28/Q32)</f>
        <v>1.6052880075542966E-2</v>
      </c>
    </row>
    <row r="29" spans="1:35" s="1301" customFormat="1" x14ac:dyDescent="0.25">
      <c r="A29" s="88" t="s">
        <v>165</v>
      </c>
      <c r="B29" s="354">
        <v>6</v>
      </c>
      <c r="C29" s="355">
        <v>21</v>
      </c>
      <c r="D29" s="355">
        <v>11</v>
      </c>
      <c r="E29" s="355">
        <v>10</v>
      </c>
      <c r="F29" s="355">
        <v>20</v>
      </c>
      <c r="G29" s="355">
        <v>4</v>
      </c>
      <c r="H29" s="355">
        <v>0</v>
      </c>
      <c r="I29" s="355">
        <v>266</v>
      </c>
      <c r="J29" s="355">
        <v>3</v>
      </c>
      <c r="K29" s="355">
        <v>8</v>
      </c>
      <c r="L29" s="355">
        <v>125</v>
      </c>
      <c r="M29" s="355">
        <v>9</v>
      </c>
      <c r="N29" s="355">
        <v>1</v>
      </c>
      <c r="O29" s="355">
        <v>1</v>
      </c>
      <c r="P29" s="1871">
        <v>11</v>
      </c>
      <c r="Q29" s="134">
        <f t="shared" si="6"/>
        <v>496</v>
      </c>
      <c r="R29" s="308">
        <f>SUM(Q29/Q32)</f>
        <v>0.4683663833805477</v>
      </c>
    </row>
    <row r="30" spans="1:35" s="1301" customFormat="1" x14ac:dyDescent="0.25">
      <c r="A30" s="88" t="s">
        <v>166</v>
      </c>
      <c r="B30" s="354">
        <v>4</v>
      </c>
      <c r="C30" s="355">
        <v>12</v>
      </c>
      <c r="D30" s="355">
        <v>11</v>
      </c>
      <c r="E30" s="355">
        <v>10</v>
      </c>
      <c r="F30" s="355">
        <v>13</v>
      </c>
      <c r="G30" s="355">
        <v>1</v>
      </c>
      <c r="H30" s="355">
        <v>0</v>
      </c>
      <c r="I30" s="355">
        <v>196</v>
      </c>
      <c r="J30" s="355">
        <v>2</v>
      </c>
      <c r="K30" s="355">
        <v>2</v>
      </c>
      <c r="L30" s="355">
        <v>155</v>
      </c>
      <c r="M30" s="355">
        <v>21</v>
      </c>
      <c r="N30" s="355">
        <v>1</v>
      </c>
      <c r="O30" s="355">
        <v>0</v>
      </c>
      <c r="P30" s="1871">
        <v>7</v>
      </c>
      <c r="Q30" s="134">
        <f t="shared" si="6"/>
        <v>435</v>
      </c>
      <c r="R30" s="308">
        <f>SUM(Q30/Q32)</f>
        <v>0.41076487252124644</v>
      </c>
      <c r="T30" s="84"/>
      <c r="U30" s="84"/>
      <c r="V30" s="84"/>
      <c r="W30" s="84"/>
      <c r="X30" s="84"/>
      <c r="Y30" s="84"/>
      <c r="Z30" s="84"/>
      <c r="AA30" s="84"/>
      <c r="AB30" s="84"/>
      <c r="AC30" s="84"/>
      <c r="AD30" s="84"/>
      <c r="AE30" s="84"/>
      <c r="AF30" s="84"/>
      <c r="AG30" s="84"/>
      <c r="AH30" s="84"/>
      <c r="AI30" s="84"/>
    </row>
    <row r="31" spans="1:35" s="1301" customFormat="1" ht="15.75" thickBot="1" x14ac:dyDescent="0.3">
      <c r="A31" s="89" t="s">
        <v>167</v>
      </c>
      <c r="B31" s="357">
        <v>0</v>
      </c>
      <c r="C31" s="358">
        <v>2</v>
      </c>
      <c r="D31" s="358">
        <v>1</v>
      </c>
      <c r="E31" s="358">
        <v>1</v>
      </c>
      <c r="F31" s="358">
        <v>5</v>
      </c>
      <c r="G31" s="358">
        <v>0</v>
      </c>
      <c r="H31" s="358">
        <v>0</v>
      </c>
      <c r="I31" s="358">
        <v>51</v>
      </c>
      <c r="J31" s="358">
        <v>1</v>
      </c>
      <c r="K31" s="358">
        <v>2</v>
      </c>
      <c r="L31" s="358">
        <v>34</v>
      </c>
      <c r="M31" s="358">
        <v>7</v>
      </c>
      <c r="N31" s="358">
        <v>0</v>
      </c>
      <c r="O31" s="358">
        <v>3</v>
      </c>
      <c r="P31" s="1872">
        <v>4</v>
      </c>
      <c r="Q31" s="135">
        <f t="shared" si="6"/>
        <v>111</v>
      </c>
      <c r="R31" s="309">
        <f>SUM(Q31/Q32)</f>
        <v>0.10481586402266289</v>
      </c>
      <c r="T31" s="267"/>
      <c r="U31" s="267"/>
      <c r="V31" s="267"/>
      <c r="W31" s="267"/>
      <c r="X31" s="267"/>
      <c r="Y31" s="267"/>
      <c r="Z31" s="267"/>
      <c r="AA31" s="267"/>
      <c r="AB31" s="267"/>
      <c r="AC31" s="267"/>
      <c r="AD31" s="267"/>
      <c r="AE31" s="267"/>
      <c r="AF31" s="267"/>
      <c r="AG31" s="267"/>
      <c r="AH31" s="267"/>
      <c r="AI31" s="267"/>
    </row>
    <row r="32" spans="1:35" s="1301" customFormat="1" ht="16.5" thickTop="1" thickBot="1" x14ac:dyDescent="0.3">
      <c r="A32" s="90" t="s">
        <v>132</v>
      </c>
      <c r="B32" s="120">
        <f t="shared" ref="B32:P32" si="7">SUM(B28:B31)</f>
        <v>10</v>
      </c>
      <c r="C32" s="121">
        <f t="shared" si="7"/>
        <v>36</v>
      </c>
      <c r="D32" s="121">
        <f t="shared" si="7"/>
        <v>23</v>
      </c>
      <c r="E32" s="121">
        <f t="shared" si="7"/>
        <v>21</v>
      </c>
      <c r="F32" s="121">
        <f t="shared" si="7"/>
        <v>38</v>
      </c>
      <c r="G32" s="121">
        <f t="shared" si="7"/>
        <v>6</v>
      </c>
      <c r="H32" s="121">
        <f t="shared" si="7"/>
        <v>0</v>
      </c>
      <c r="I32" s="121">
        <f t="shared" si="7"/>
        <v>524</v>
      </c>
      <c r="J32" s="121">
        <f t="shared" si="7"/>
        <v>6</v>
      </c>
      <c r="K32" s="121">
        <f t="shared" si="7"/>
        <v>13</v>
      </c>
      <c r="L32" s="121">
        <f t="shared" si="7"/>
        <v>317</v>
      </c>
      <c r="M32" s="121">
        <f t="shared" si="7"/>
        <v>37</v>
      </c>
      <c r="N32" s="121">
        <f t="shared" si="7"/>
        <v>2</v>
      </c>
      <c r="O32" s="121">
        <f t="shared" si="7"/>
        <v>4</v>
      </c>
      <c r="P32" s="827">
        <f t="shared" si="7"/>
        <v>22</v>
      </c>
      <c r="Q32" s="780">
        <f t="shared" si="6"/>
        <v>1059</v>
      </c>
      <c r="R32" s="1009">
        <f>SUM(R28:R31)</f>
        <v>1</v>
      </c>
      <c r="T32" s="267"/>
      <c r="U32" s="84"/>
      <c r="V32" s="84"/>
      <c r="W32" s="84"/>
      <c r="X32" s="84"/>
      <c r="Y32" s="84"/>
      <c r="Z32" s="84"/>
      <c r="AA32" s="84"/>
      <c r="AB32" s="84"/>
      <c r="AC32" s="84"/>
      <c r="AD32" s="84"/>
      <c r="AE32" s="84"/>
      <c r="AF32" s="84"/>
      <c r="AG32" s="84"/>
      <c r="AH32" s="84"/>
      <c r="AI32" s="84"/>
    </row>
    <row r="33" spans="1:35" s="1301" customFormat="1" ht="17.25" customHeight="1" thickBot="1" x14ac:dyDescent="0.3">
      <c r="A33" s="91" t="s">
        <v>131</v>
      </c>
      <c r="B33" s="304">
        <f>SUM(B32/Q32)</f>
        <v>9.442870632672332E-3</v>
      </c>
      <c r="C33" s="305">
        <f>SUM(C32/Q32)</f>
        <v>3.39943342776204E-2</v>
      </c>
      <c r="D33" s="305">
        <f>SUM(D32/Q32)</f>
        <v>2.1718602455146365E-2</v>
      </c>
      <c r="E33" s="305">
        <f>SUM(E32/Q32)</f>
        <v>1.9830028328611898E-2</v>
      </c>
      <c r="F33" s="305">
        <f>SUM(F32/Q32)</f>
        <v>3.588290840415486E-2</v>
      </c>
      <c r="G33" s="305">
        <f>SUM(G32/Q32)</f>
        <v>5.6657223796033997E-3</v>
      </c>
      <c r="H33" s="305">
        <f>SUM(H32/Q32)</f>
        <v>0</v>
      </c>
      <c r="I33" s="305">
        <f>SUM(I32/Q32)</f>
        <v>0.49480642115203022</v>
      </c>
      <c r="J33" s="305">
        <f>SUM(J32/Q32)</f>
        <v>5.6657223796033997E-3</v>
      </c>
      <c r="K33" s="305">
        <f>SUM(K32/Q32)</f>
        <v>1.2275731822474031E-2</v>
      </c>
      <c r="L33" s="305">
        <f>SUM(L32/Q32)</f>
        <v>0.29933899905571293</v>
      </c>
      <c r="M33" s="305">
        <f>SUM(M32/Q32)</f>
        <v>3.4938621340887627E-2</v>
      </c>
      <c r="N33" s="305">
        <f>SUM(N32/Q32)</f>
        <v>1.8885741265344666E-3</v>
      </c>
      <c r="O33" s="305">
        <f>SUM(O32/Q32)</f>
        <v>3.7771482530689331E-3</v>
      </c>
      <c r="P33" s="306">
        <f>SUM(P32/Q32)</f>
        <v>2.0774315391879131E-2</v>
      </c>
      <c r="Q33" s="1021">
        <f t="shared" si="6"/>
        <v>0.99999999999999989</v>
      </c>
      <c r="R33" s="395"/>
      <c r="T33" s="267"/>
      <c r="U33" s="84"/>
      <c r="V33" s="84"/>
      <c r="W33" s="84"/>
      <c r="X33" s="84"/>
      <c r="Y33" s="84"/>
      <c r="Z33" s="84"/>
      <c r="AA33" s="84"/>
      <c r="AB33" s="84"/>
      <c r="AC33" s="84"/>
      <c r="AD33" s="84"/>
      <c r="AE33" s="84"/>
      <c r="AF33" s="84"/>
      <c r="AG33" s="84"/>
      <c r="AH33" s="84"/>
      <c r="AI33" s="84"/>
    </row>
    <row r="34" spans="1:35" s="1301" customFormat="1" ht="16.5" thickBot="1" x14ac:dyDescent="0.3">
      <c r="A34" s="2130" t="s">
        <v>1005</v>
      </c>
      <c r="B34" s="2131"/>
      <c r="C34" s="2131"/>
      <c r="D34" s="2131"/>
      <c r="E34" s="2131"/>
      <c r="F34" s="2131"/>
      <c r="G34" s="2131"/>
      <c r="H34" s="2131"/>
      <c r="I34" s="2131"/>
      <c r="J34" s="2131"/>
      <c r="K34" s="2131"/>
      <c r="L34" s="2131"/>
      <c r="M34" s="2131"/>
      <c r="N34" s="2131"/>
      <c r="O34" s="2131"/>
      <c r="P34" s="2131"/>
      <c r="Q34" s="2131"/>
      <c r="R34" s="2132"/>
    </row>
    <row r="35" spans="1:35" s="1301" customFormat="1" ht="66.75" customHeight="1" thickBot="1" x14ac:dyDescent="0.3">
      <c r="A35" s="73"/>
      <c r="B35" s="695" t="s">
        <v>145</v>
      </c>
      <c r="C35" s="696" t="s">
        <v>146</v>
      </c>
      <c r="D35" s="696" t="s">
        <v>147</v>
      </c>
      <c r="E35" s="696" t="s">
        <v>148</v>
      </c>
      <c r="F35" s="696" t="s">
        <v>149</v>
      </c>
      <c r="G35" s="696" t="s">
        <v>150</v>
      </c>
      <c r="H35" s="696" t="s">
        <v>151</v>
      </c>
      <c r="I35" s="696" t="s">
        <v>152</v>
      </c>
      <c r="J35" s="696" t="s">
        <v>153</v>
      </c>
      <c r="K35" s="696" t="s">
        <v>154</v>
      </c>
      <c r="L35" s="696" t="s">
        <v>155</v>
      </c>
      <c r="M35" s="696" t="s">
        <v>156</v>
      </c>
      <c r="N35" s="696" t="s">
        <v>157</v>
      </c>
      <c r="O35" s="696" t="s">
        <v>158</v>
      </c>
      <c r="P35" s="698" t="s">
        <v>159</v>
      </c>
      <c r="Q35" s="74" t="s">
        <v>160</v>
      </c>
      <c r="R35" s="74" t="s">
        <v>161</v>
      </c>
    </row>
    <row r="36" spans="1:35" s="1301" customFormat="1" ht="15.75" thickBot="1" x14ac:dyDescent="0.3">
      <c r="A36" s="2127" t="s">
        <v>162</v>
      </c>
      <c r="B36" s="2133"/>
      <c r="C36" s="2133"/>
      <c r="D36" s="2133"/>
      <c r="E36" s="2133"/>
      <c r="F36" s="2133"/>
      <c r="G36" s="2133"/>
      <c r="H36" s="2133"/>
      <c r="I36" s="2133"/>
      <c r="J36" s="2133"/>
      <c r="K36" s="2133"/>
      <c r="L36" s="2133"/>
      <c r="M36" s="2133"/>
      <c r="N36" s="2133"/>
      <c r="O36" s="2133"/>
      <c r="P36" s="2133"/>
      <c r="Q36" s="2133"/>
      <c r="R36" s="2129"/>
    </row>
    <row r="37" spans="1:35" s="1301" customFormat="1" x14ac:dyDescent="0.25">
      <c r="A37" s="87" t="s">
        <v>109</v>
      </c>
      <c r="B37" s="351">
        <v>0</v>
      </c>
      <c r="C37" s="352">
        <v>0</v>
      </c>
      <c r="D37" s="352">
        <v>0</v>
      </c>
      <c r="E37" s="352">
        <v>0</v>
      </c>
      <c r="F37" s="352">
        <v>0</v>
      </c>
      <c r="G37" s="352">
        <v>0</v>
      </c>
      <c r="H37" s="352">
        <v>0</v>
      </c>
      <c r="I37" s="352">
        <v>5</v>
      </c>
      <c r="J37" s="352">
        <v>0</v>
      </c>
      <c r="K37" s="352">
        <v>0</v>
      </c>
      <c r="L37" s="352">
        <v>2</v>
      </c>
      <c r="M37" s="352">
        <v>0</v>
      </c>
      <c r="N37" s="352">
        <v>0</v>
      </c>
      <c r="O37" s="352">
        <v>0</v>
      </c>
      <c r="P37" s="1870">
        <v>0</v>
      </c>
      <c r="Q37" s="133">
        <f t="shared" ref="Q37:Q42" si="8">SUM(B37:P37)</f>
        <v>7</v>
      </c>
      <c r="R37" s="307">
        <f>SUM(Q37/Q41)</f>
        <v>7.1428571428571425E-2</v>
      </c>
    </row>
    <row r="38" spans="1:35" s="1301" customFormat="1" x14ac:dyDescent="0.25">
      <c r="A38" s="88" t="s">
        <v>110</v>
      </c>
      <c r="B38" s="354">
        <v>0</v>
      </c>
      <c r="C38" s="355">
        <v>0</v>
      </c>
      <c r="D38" s="355">
        <v>0</v>
      </c>
      <c r="E38" s="355">
        <v>0</v>
      </c>
      <c r="F38" s="355">
        <v>0</v>
      </c>
      <c r="G38" s="355">
        <v>0</v>
      </c>
      <c r="H38" s="355">
        <v>0</v>
      </c>
      <c r="I38" s="355">
        <v>24</v>
      </c>
      <c r="J38" s="355">
        <v>0</v>
      </c>
      <c r="K38" s="355">
        <v>0</v>
      </c>
      <c r="L38" s="355">
        <v>43</v>
      </c>
      <c r="M38" s="355">
        <v>4</v>
      </c>
      <c r="N38" s="355">
        <v>0</v>
      </c>
      <c r="O38" s="355">
        <v>0</v>
      </c>
      <c r="P38" s="1871">
        <v>2</v>
      </c>
      <c r="Q38" s="134">
        <f t="shared" si="8"/>
        <v>73</v>
      </c>
      <c r="R38" s="308">
        <f>SUM(Q38/Q41)</f>
        <v>0.74489795918367352</v>
      </c>
    </row>
    <row r="39" spans="1:35" s="1301" customFormat="1" x14ac:dyDescent="0.25">
      <c r="A39" s="88" t="s">
        <v>111</v>
      </c>
      <c r="B39" s="354">
        <v>0</v>
      </c>
      <c r="C39" s="355">
        <v>2</v>
      </c>
      <c r="D39" s="355">
        <v>0</v>
      </c>
      <c r="E39" s="355">
        <v>0</v>
      </c>
      <c r="F39" s="355">
        <v>0</v>
      </c>
      <c r="G39" s="355">
        <v>0</v>
      </c>
      <c r="H39" s="355">
        <v>0</v>
      </c>
      <c r="I39" s="355">
        <v>10</v>
      </c>
      <c r="J39" s="355">
        <v>0</v>
      </c>
      <c r="K39" s="355">
        <v>0</v>
      </c>
      <c r="L39" s="355">
        <v>6</v>
      </c>
      <c r="M39" s="355">
        <v>0</v>
      </c>
      <c r="N39" s="355">
        <v>0</v>
      </c>
      <c r="O39" s="355">
        <v>0</v>
      </c>
      <c r="P39" s="1871">
        <v>0</v>
      </c>
      <c r="Q39" s="134">
        <f t="shared" si="8"/>
        <v>18</v>
      </c>
      <c r="R39" s="308">
        <f>SUM(Q39/Q41)</f>
        <v>0.18367346938775511</v>
      </c>
    </row>
    <row r="40" spans="1:35" s="1301" customFormat="1" ht="15.75" thickBot="1" x14ac:dyDescent="0.3">
      <c r="A40" s="89" t="s">
        <v>112</v>
      </c>
      <c r="B40" s="357">
        <v>0</v>
      </c>
      <c r="C40" s="358">
        <v>0</v>
      </c>
      <c r="D40" s="358">
        <v>0</v>
      </c>
      <c r="E40" s="358">
        <v>0</v>
      </c>
      <c r="F40" s="358">
        <v>0</v>
      </c>
      <c r="G40" s="358">
        <v>0</v>
      </c>
      <c r="H40" s="358">
        <v>0</v>
      </c>
      <c r="I40" s="358">
        <v>0</v>
      </c>
      <c r="J40" s="358">
        <v>0</v>
      </c>
      <c r="K40" s="358">
        <v>0</v>
      </c>
      <c r="L40" s="358">
        <v>0</v>
      </c>
      <c r="M40" s="358">
        <v>0</v>
      </c>
      <c r="N40" s="358">
        <v>0</v>
      </c>
      <c r="O40" s="358">
        <v>0</v>
      </c>
      <c r="P40" s="1872">
        <v>0</v>
      </c>
      <c r="Q40" s="135">
        <f t="shared" si="8"/>
        <v>0</v>
      </c>
      <c r="R40" s="309">
        <f>SUM(Q40/Q41)</f>
        <v>0</v>
      </c>
    </row>
    <row r="41" spans="1:35" s="1301" customFormat="1" ht="16.5" thickTop="1" thickBot="1" x14ac:dyDescent="0.3">
      <c r="A41" s="90" t="s">
        <v>132</v>
      </c>
      <c r="B41" s="1471">
        <f t="shared" ref="B41:P41" si="9">SUM(B37:B40)</f>
        <v>0</v>
      </c>
      <c r="C41" s="1472">
        <f t="shared" si="9"/>
        <v>2</v>
      </c>
      <c r="D41" s="1472">
        <f t="shared" si="9"/>
        <v>0</v>
      </c>
      <c r="E41" s="1472">
        <f t="shared" si="9"/>
        <v>0</v>
      </c>
      <c r="F41" s="1472">
        <f t="shared" si="9"/>
        <v>0</v>
      </c>
      <c r="G41" s="1472">
        <f t="shared" si="9"/>
        <v>0</v>
      </c>
      <c r="H41" s="1472">
        <f t="shared" si="9"/>
        <v>0</v>
      </c>
      <c r="I41" s="1472">
        <f t="shared" si="9"/>
        <v>39</v>
      </c>
      <c r="J41" s="1472">
        <f t="shared" si="9"/>
        <v>0</v>
      </c>
      <c r="K41" s="1472">
        <f t="shared" si="9"/>
        <v>0</v>
      </c>
      <c r="L41" s="1472">
        <f t="shared" si="9"/>
        <v>51</v>
      </c>
      <c r="M41" s="1472">
        <f t="shared" si="9"/>
        <v>4</v>
      </c>
      <c r="N41" s="1472">
        <f t="shared" si="9"/>
        <v>0</v>
      </c>
      <c r="O41" s="1472">
        <f t="shared" si="9"/>
        <v>0</v>
      </c>
      <c r="P41" s="1873">
        <f t="shared" si="9"/>
        <v>2</v>
      </c>
      <c r="Q41" s="231">
        <f t="shared" si="8"/>
        <v>98</v>
      </c>
      <c r="R41" s="232">
        <f>SUM(R37:R40)</f>
        <v>1</v>
      </c>
    </row>
    <row r="42" spans="1:35" s="1301" customFormat="1" ht="15.75" thickBot="1" x14ac:dyDescent="0.3">
      <c r="A42" s="91" t="s">
        <v>131</v>
      </c>
      <c r="B42" s="837">
        <f>SUM(B41/Q41)</f>
        <v>0</v>
      </c>
      <c r="C42" s="838">
        <f>SUM(C41/Q41)</f>
        <v>2.0408163265306121E-2</v>
      </c>
      <c r="D42" s="838">
        <f>SUM(D41/Q41)</f>
        <v>0</v>
      </c>
      <c r="E42" s="838">
        <f>SUM(E41/Q41)</f>
        <v>0</v>
      </c>
      <c r="F42" s="838">
        <f>SUM(F41/Q41)</f>
        <v>0</v>
      </c>
      <c r="G42" s="838">
        <f>SUM(G41/Q41)</f>
        <v>0</v>
      </c>
      <c r="H42" s="838">
        <f>SUM(H41/Q41)</f>
        <v>0</v>
      </c>
      <c r="I42" s="838">
        <f>SUM(I41/Q41)</f>
        <v>0.39795918367346939</v>
      </c>
      <c r="J42" s="838">
        <f>SUM(J41/Q41)</f>
        <v>0</v>
      </c>
      <c r="K42" s="838">
        <f>SUM(K41/Q41)</f>
        <v>0</v>
      </c>
      <c r="L42" s="838">
        <f>SUM(L41/Q41)</f>
        <v>0.52040816326530615</v>
      </c>
      <c r="M42" s="838">
        <f>SUM(M41/Q41)</f>
        <v>4.0816326530612242E-2</v>
      </c>
      <c r="N42" s="838">
        <f>SUM(N41/Q41)</f>
        <v>0</v>
      </c>
      <c r="O42" s="838">
        <f>SUM(O41/Q41)</f>
        <v>0</v>
      </c>
      <c r="P42" s="839">
        <f>SUM(P41/Q41)</f>
        <v>2.0408163265306121E-2</v>
      </c>
      <c r="Q42" s="230">
        <f t="shared" si="8"/>
        <v>1</v>
      </c>
      <c r="R42" s="395"/>
    </row>
    <row r="43" spans="1:35" s="1301" customFormat="1" ht="16.5" customHeight="1" thickBot="1" x14ac:dyDescent="0.3">
      <c r="A43" s="2127" t="s">
        <v>163</v>
      </c>
      <c r="B43" s="2133"/>
      <c r="C43" s="2133"/>
      <c r="D43" s="2133"/>
      <c r="E43" s="2133"/>
      <c r="F43" s="2133"/>
      <c r="G43" s="2133"/>
      <c r="H43" s="2133"/>
      <c r="I43" s="2133"/>
      <c r="J43" s="2133"/>
      <c r="K43" s="2133"/>
      <c r="L43" s="2133"/>
      <c r="M43" s="2133"/>
      <c r="N43" s="2133"/>
      <c r="O43" s="2133"/>
      <c r="P43" s="2133"/>
      <c r="Q43" s="2134"/>
      <c r="R43" s="2135"/>
    </row>
    <row r="44" spans="1:35" s="1301" customFormat="1" x14ac:dyDescent="0.25">
      <c r="A44" s="87" t="s">
        <v>164</v>
      </c>
      <c r="B44" s="351">
        <v>0</v>
      </c>
      <c r="C44" s="352">
        <v>0</v>
      </c>
      <c r="D44" s="352">
        <v>0</v>
      </c>
      <c r="E44" s="352">
        <v>0</v>
      </c>
      <c r="F44" s="352">
        <v>0</v>
      </c>
      <c r="G44" s="352">
        <v>0</v>
      </c>
      <c r="H44" s="352">
        <v>0</v>
      </c>
      <c r="I44" s="352">
        <v>0</v>
      </c>
      <c r="J44" s="352">
        <v>0</v>
      </c>
      <c r="K44" s="352">
        <v>0</v>
      </c>
      <c r="L44" s="352">
        <v>0</v>
      </c>
      <c r="M44" s="352">
        <v>0</v>
      </c>
      <c r="N44" s="352">
        <v>0</v>
      </c>
      <c r="O44" s="352">
        <v>0</v>
      </c>
      <c r="P44" s="1870">
        <v>0</v>
      </c>
      <c r="Q44" s="133">
        <f t="shared" ref="Q44:Q49" si="10">SUM(B44:P44)</f>
        <v>0</v>
      </c>
      <c r="R44" s="307">
        <f>SUM(Q44/Q48)</f>
        <v>0</v>
      </c>
    </row>
    <row r="45" spans="1:35" s="1301" customFormat="1" x14ac:dyDescent="0.25">
      <c r="A45" s="88" t="s">
        <v>165</v>
      </c>
      <c r="B45" s="354">
        <v>0</v>
      </c>
      <c r="C45" s="355">
        <v>1</v>
      </c>
      <c r="D45" s="355">
        <v>0</v>
      </c>
      <c r="E45" s="355">
        <v>0</v>
      </c>
      <c r="F45" s="355">
        <v>0</v>
      </c>
      <c r="G45" s="355">
        <v>0</v>
      </c>
      <c r="H45" s="355">
        <v>0</v>
      </c>
      <c r="I45" s="355">
        <v>15</v>
      </c>
      <c r="J45" s="355">
        <v>0</v>
      </c>
      <c r="K45" s="355">
        <v>0</v>
      </c>
      <c r="L45" s="355">
        <v>6</v>
      </c>
      <c r="M45" s="355">
        <v>0</v>
      </c>
      <c r="N45" s="355">
        <v>0</v>
      </c>
      <c r="O45" s="355">
        <v>0</v>
      </c>
      <c r="P45" s="1871">
        <v>0</v>
      </c>
      <c r="Q45" s="134">
        <f t="shared" si="10"/>
        <v>22</v>
      </c>
      <c r="R45" s="308">
        <f>SUM(Q45/Q48)</f>
        <v>0.22448979591836735</v>
      </c>
    </row>
    <row r="46" spans="1:35" s="1301" customFormat="1" x14ac:dyDescent="0.25">
      <c r="A46" s="88" t="s">
        <v>166</v>
      </c>
      <c r="B46" s="354">
        <v>0</v>
      </c>
      <c r="C46" s="355">
        <v>1</v>
      </c>
      <c r="D46" s="355">
        <v>0</v>
      </c>
      <c r="E46" s="355">
        <v>0</v>
      </c>
      <c r="F46" s="355">
        <v>0</v>
      </c>
      <c r="G46" s="355">
        <v>0</v>
      </c>
      <c r="H46" s="355">
        <v>0</v>
      </c>
      <c r="I46" s="355">
        <v>12</v>
      </c>
      <c r="J46" s="355">
        <v>0</v>
      </c>
      <c r="K46" s="355">
        <v>0</v>
      </c>
      <c r="L46" s="355">
        <v>26</v>
      </c>
      <c r="M46" s="355">
        <v>3</v>
      </c>
      <c r="N46" s="355">
        <v>0</v>
      </c>
      <c r="O46" s="355">
        <v>0</v>
      </c>
      <c r="P46" s="1871">
        <v>0</v>
      </c>
      <c r="Q46" s="134">
        <f t="shared" si="10"/>
        <v>42</v>
      </c>
      <c r="R46" s="308">
        <f>SUM(Q46/Q48)</f>
        <v>0.42857142857142855</v>
      </c>
      <c r="T46" s="84"/>
      <c r="U46" s="84"/>
      <c r="V46" s="84"/>
      <c r="W46" s="84"/>
      <c r="X46" s="84"/>
      <c r="Y46" s="84"/>
      <c r="Z46" s="84"/>
      <c r="AA46" s="84"/>
      <c r="AB46" s="84"/>
      <c r="AC46" s="84"/>
      <c r="AD46" s="84"/>
      <c r="AE46" s="84"/>
      <c r="AF46" s="84"/>
      <c r="AG46" s="84"/>
      <c r="AH46" s="84"/>
      <c r="AI46" s="84"/>
    </row>
    <row r="47" spans="1:35" s="1301" customFormat="1" ht="15.75" thickBot="1" x14ac:dyDescent="0.3">
      <c r="A47" s="89" t="s">
        <v>167</v>
      </c>
      <c r="B47" s="357">
        <v>0</v>
      </c>
      <c r="C47" s="358">
        <v>0</v>
      </c>
      <c r="D47" s="358">
        <v>0</v>
      </c>
      <c r="E47" s="358">
        <v>0</v>
      </c>
      <c r="F47" s="358">
        <v>0</v>
      </c>
      <c r="G47" s="358">
        <v>0</v>
      </c>
      <c r="H47" s="358">
        <v>0</v>
      </c>
      <c r="I47" s="358">
        <v>12</v>
      </c>
      <c r="J47" s="358">
        <v>0</v>
      </c>
      <c r="K47" s="358">
        <v>0</v>
      </c>
      <c r="L47" s="358">
        <v>19</v>
      </c>
      <c r="M47" s="358">
        <v>1</v>
      </c>
      <c r="N47" s="358">
        <v>0</v>
      </c>
      <c r="O47" s="358">
        <v>0</v>
      </c>
      <c r="P47" s="1872">
        <v>2</v>
      </c>
      <c r="Q47" s="135">
        <f t="shared" si="10"/>
        <v>34</v>
      </c>
      <c r="R47" s="309">
        <f>SUM(Q47/Q48)</f>
        <v>0.34693877551020408</v>
      </c>
      <c r="T47" s="267"/>
      <c r="U47" s="267"/>
      <c r="V47" s="267"/>
      <c r="W47" s="267"/>
      <c r="X47" s="267"/>
      <c r="Y47" s="267"/>
      <c r="Z47" s="267"/>
      <c r="AA47" s="267"/>
      <c r="AB47" s="267"/>
      <c r="AC47" s="267"/>
      <c r="AD47" s="267"/>
      <c r="AE47" s="267"/>
      <c r="AF47" s="267"/>
      <c r="AG47" s="267"/>
      <c r="AH47" s="267"/>
      <c r="AI47" s="267"/>
    </row>
    <row r="48" spans="1:35" s="1301" customFormat="1" ht="16.5" thickTop="1" thickBot="1" x14ac:dyDescent="0.3">
      <c r="A48" s="90" t="s">
        <v>132</v>
      </c>
      <c r="B48" s="1471">
        <f t="shared" ref="B48:P48" si="11">SUM(B44:B47)</f>
        <v>0</v>
      </c>
      <c r="C48" s="1472">
        <f t="shared" si="11"/>
        <v>2</v>
      </c>
      <c r="D48" s="1472">
        <f t="shared" si="11"/>
        <v>0</v>
      </c>
      <c r="E48" s="1472">
        <f t="shared" si="11"/>
        <v>0</v>
      </c>
      <c r="F48" s="1472">
        <f t="shared" si="11"/>
        <v>0</v>
      </c>
      <c r="G48" s="1472">
        <f t="shared" si="11"/>
        <v>0</v>
      </c>
      <c r="H48" s="1472">
        <f t="shared" si="11"/>
        <v>0</v>
      </c>
      <c r="I48" s="1472">
        <f t="shared" si="11"/>
        <v>39</v>
      </c>
      <c r="J48" s="1472">
        <f t="shared" si="11"/>
        <v>0</v>
      </c>
      <c r="K48" s="1472">
        <f t="shared" si="11"/>
        <v>0</v>
      </c>
      <c r="L48" s="1472">
        <f t="shared" si="11"/>
        <v>51</v>
      </c>
      <c r="M48" s="1472">
        <f t="shared" si="11"/>
        <v>4</v>
      </c>
      <c r="N48" s="1472">
        <f t="shared" si="11"/>
        <v>0</v>
      </c>
      <c r="O48" s="1472">
        <f t="shared" si="11"/>
        <v>0</v>
      </c>
      <c r="P48" s="1873">
        <f t="shared" si="11"/>
        <v>2</v>
      </c>
      <c r="Q48" s="231">
        <f t="shared" si="10"/>
        <v>98</v>
      </c>
      <c r="R48" s="232">
        <f>SUM(R44:R47)</f>
        <v>1</v>
      </c>
      <c r="T48" s="267"/>
      <c r="U48" s="84"/>
      <c r="V48" s="84"/>
      <c r="W48" s="84"/>
      <c r="X48" s="84"/>
      <c r="Y48" s="84"/>
      <c r="Z48" s="84"/>
      <c r="AA48" s="84"/>
      <c r="AB48" s="84"/>
      <c r="AC48" s="84"/>
      <c r="AD48" s="84"/>
      <c r="AE48" s="84"/>
      <c r="AF48" s="84"/>
      <c r="AG48" s="84"/>
      <c r="AH48" s="84"/>
      <c r="AI48" s="84"/>
    </row>
    <row r="49" spans="1:35" s="1301" customFormat="1" ht="17.25" customHeight="1" thickBot="1" x14ac:dyDescent="0.3">
      <c r="A49" s="91" t="s">
        <v>131</v>
      </c>
      <c r="B49" s="837">
        <f>SUM(B48/Q48)</f>
        <v>0</v>
      </c>
      <c r="C49" s="838">
        <f>SUM(C48/Q48)</f>
        <v>2.0408163265306121E-2</v>
      </c>
      <c r="D49" s="838">
        <f>SUM(D48/Q48)</f>
        <v>0</v>
      </c>
      <c r="E49" s="838">
        <f>SUM(E48/Q48)</f>
        <v>0</v>
      </c>
      <c r="F49" s="838">
        <f>SUM(F48/Q48)</f>
        <v>0</v>
      </c>
      <c r="G49" s="838">
        <f>SUM(G48/Q48)</f>
        <v>0</v>
      </c>
      <c r="H49" s="838">
        <f>SUM(H48/Q48)</f>
        <v>0</v>
      </c>
      <c r="I49" s="838">
        <f>SUM(I48/Q48)</f>
        <v>0.39795918367346939</v>
      </c>
      <c r="J49" s="838">
        <f>SUM(J48/Q48)</f>
        <v>0</v>
      </c>
      <c r="K49" s="838">
        <f>SUM(K48/Q48)</f>
        <v>0</v>
      </c>
      <c r="L49" s="838">
        <f>SUM(L48/Q48)</f>
        <v>0.52040816326530615</v>
      </c>
      <c r="M49" s="838">
        <f>SUM(M48/Q48)</f>
        <v>4.0816326530612242E-2</v>
      </c>
      <c r="N49" s="838">
        <f>SUM(N48/Q48)</f>
        <v>0</v>
      </c>
      <c r="O49" s="838">
        <f>SUM(O48/Q48)</f>
        <v>0</v>
      </c>
      <c r="P49" s="839">
        <f>SUM(P48/Q48)</f>
        <v>2.0408163265306121E-2</v>
      </c>
      <c r="Q49" s="230">
        <f t="shared" si="10"/>
        <v>1</v>
      </c>
      <c r="R49" s="395"/>
      <c r="T49" s="267"/>
      <c r="U49" s="84"/>
      <c r="V49" s="84"/>
      <c r="W49" s="84"/>
      <c r="X49" s="84"/>
      <c r="Y49" s="84"/>
      <c r="Z49" s="84"/>
      <c r="AA49" s="84"/>
      <c r="AB49" s="84"/>
      <c r="AC49" s="84"/>
      <c r="AD49" s="84"/>
      <c r="AE49" s="84"/>
      <c r="AF49" s="84"/>
      <c r="AG49" s="84"/>
      <c r="AH49" s="84"/>
      <c r="AI49" s="84"/>
    </row>
    <row r="50" spans="1:35" s="1301" customFormat="1" ht="16.5" hidden="1" thickBot="1" x14ac:dyDescent="0.3">
      <c r="A50" s="2130" t="s">
        <v>1006</v>
      </c>
      <c r="B50" s="2131"/>
      <c r="C50" s="2131"/>
      <c r="D50" s="2131"/>
      <c r="E50" s="2131"/>
      <c r="F50" s="2131"/>
      <c r="G50" s="2131"/>
      <c r="H50" s="2131"/>
      <c r="I50" s="2131"/>
      <c r="J50" s="2131"/>
      <c r="K50" s="2131"/>
      <c r="L50" s="2131"/>
      <c r="M50" s="2131"/>
      <c r="N50" s="2131"/>
      <c r="O50" s="2131"/>
      <c r="P50" s="2131"/>
      <c r="Q50" s="2131"/>
      <c r="R50" s="2132"/>
    </row>
    <row r="51" spans="1:35" s="1301" customFormat="1" ht="66.75" hidden="1" customHeight="1" thickBot="1" x14ac:dyDescent="0.3">
      <c r="A51" s="73"/>
      <c r="B51" s="695" t="s">
        <v>145</v>
      </c>
      <c r="C51" s="696" t="s">
        <v>146</v>
      </c>
      <c r="D51" s="696" t="s">
        <v>147</v>
      </c>
      <c r="E51" s="696" t="s">
        <v>148</v>
      </c>
      <c r="F51" s="696" t="s">
        <v>149</v>
      </c>
      <c r="G51" s="696" t="s">
        <v>150</v>
      </c>
      <c r="H51" s="696" t="s">
        <v>151</v>
      </c>
      <c r="I51" s="696" t="s">
        <v>152</v>
      </c>
      <c r="J51" s="696" t="s">
        <v>153</v>
      </c>
      <c r="K51" s="696" t="s">
        <v>154</v>
      </c>
      <c r="L51" s="696" t="s">
        <v>155</v>
      </c>
      <c r="M51" s="696" t="s">
        <v>156</v>
      </c>
      <c r="N51" s="696" t="s">
        <v>157</v>
      </c>
      <c r="O51" s="696" t="s">
        <v>158</v>
      </c>
      <c r="P51" s="698" t="s">
        <v>159</v>
      </c>
      <c r="Q51" s="74" t="s">
        <v>160</v>
      </c>
      <c r="R51" s="74" t="s">
        <v>161</v>
      </c>
    </row>
    <row r="52" spans="1:35" s="1301" customFormat="1" ht="15.75" hidden="1" thickBot="1" x14ac:dyDescent="0.3">
      <c r="A52" s="2127" t="s">
        <v>162</v>
      </c>
      <c r="B52" s="2133"/>
      <c r="C52" s="2133"/>
      <c r="D52" s="2133"/>
      <c r="E52" s="2133"/>
      <c r="F52" s="2133"/>
      <c r="G52" s="2133"/>
      <c r="H52" s="2133"/>
      <c r="I52" s="2133"/>
      <c r="J52" s="2133"/>
      <c r="K52" s="2133"/>
      <c r="L52" s="2133"/>
      <c r="M52" s="2133"/>
      <c r="N52" s="2133"/>
      <c r="O52" s="2133"/>
      <c r="P52" s="2133"/>
      <c r="Q52" s="2133"/>
      <c r="R52" s="2129"/>
    </row>
    <row r="53" spans="1:35" s="1301" customFormat="1" hidden="1" x14ac:dyDescent="0.25">
      <c r="A53" s="87" t="s">
        <v>109</v>
      </c>
      <c r="B53" s="351">
        <v>0</v>
      </c>
      <c r="C53" s="352">
        <v>0</v>
      </c>
      <c r="D53" s="352">
        <v>0</v>
      </c>
      <c r="E53" s="352">
        <v>0</v>
      </c>
      <c r="F53" s="352">
        <v>0</v>
      </c>
      <c r="G53" s="352">
        <v>0</v>
      </c>
      <c r="H53" s="352">
        <v>0</v>
      </c>
      <c r="I53" s="352">
        <v>0</v>
      </c>
      <c r="J53" s="352">
        <v>0</v>
      </c>
      <c r="K53" s="352">
        <v>0</v>
      </c>
      <c r="L53" s="352">
        <v>0</v>
      </c>
      <c r="M53" s="352">
        <v>0</v>
      </c>
      <c r="N53" s="352">
        <v>0</v>
      </c>
      <c r="O53" s="352">
        <v>0</v>
      </c>
      <c r="P53" s="353">
        <v>0</v>
      </c>
      <c r="Q53" s="133">
        <f t="shared" ref="Q53:Q58" si="12">SUM(B53:P53)</f>
        <v>0</v>
      </c>
      <c r="R53" s="307">
        <f>SUM(Q53/Q57)</f>
        <v>0</v>
      </c>
    </row>
    <row r="54" spans="1:35" s="1301" customFormat="1" hidden="1" x14ac:dyDescent="0.25">
      <c r="A54" s="88" t="s">
        <v>110</v>
      </c>
      <c r="B54" s="354">
        <v>0</v>
      </c>
      <c r="C54" s="355">
        <v>2</v>
      </c>
      <c r="D54" s="355">
        <v>0</v>
      </c>
      <c r="E54" s="355">
        <v>0</v>
      </c>
      <c r="F54" s="355">
        <v>0</v>
      </c>
      <c r="G54" s="355">
        <v>0</v>
      </c>
      <c r="H54" s="355">
        <v>0</v>
      </c>
      <c r="I54" s="355">
        <v>22</v>
      </c>
      <c r="J54" s="355">
        <v>0</v>
      </c>
      <c r="K54" s="355">
        <v>0</v>
      </c>
      <c r="L54" s="355">
        <v>5</v>
      </c>
      <c r="M54" s="355">
        <v>0</v>
      </c>
      <c r="N54" s="355">
        <v>0</v>
      </c>
      <c r="O54" s="355">
        <v>0</v>
      </c>
      <c r="P54" s="356">
        <v>0</v>
      </c>
      <c r="Q54" s="134">
        <f t="shared" si="12"/>
        <v>29</v>
      </c>
      <c r="R54" s="308">
        <f>SUM(Q54/Q57)</f>
        <v>0.1657142857142857</v>
      </c>
    </row>
    <row r="55" spans="1:35" s="1301" customFormat="1" hidden="1" x14ac:dyDescent="0.25">
      <c r="A55" s="88" t="s">
        <v>111</v>
      </c>
      <c r="B55" s="354">
        <v>0</v>
      </c>
      <c r="C55" s="355">
        <v>0</v>
      </c>
      <c r="D55" s="355">
        <v>0</v>
      </c>
      <c r="E55" s="355">
        <v>0</v>
      </c>
      <c r="F55" s="355">
        <v>0</v>
      </c>
      <c r="G55" s="355">
        <v>0</v>
      </c>
      <c r="H55" s="355">
        <v>0</v>
      </c>
      <c r="I55" s="355">
        <v>56</v>
      </c>
      <c r="J55" s="355">
        <v>0</v>
      </c>
      <c r="K55" s="355">
        <v>0</v>
      </c>
      <c r="L55" s="355">
        <v>11</v>
      </c>
      <c r="M55" s="355">
        <v>2</v>
      </c>
      <c r="N55" s="355">
        <v>0</v>
      </c>
      <c r="O55" s="355">
        <v>0</v>
      </c>
      <c r="P55" s="356">
        <v>0</v>
      </c>
      <c r="Q55" s="134">
        <f t="shared" si="12"/>
        <v>69</v>
      </c>
      <c r="R55" s="308">
        <f>SUM(Q55/Q57)</f>
        <v>0.39428571428571429</v>
      </c>
    </row>
    <row r="56" spans="1:35" s="1301" customFormat="1" ht="15.75" hidden="1" thickBot="1" x14ac:dyDescent="0.3">
      <c r="A56" s="89" t="s">
        <v>112</v>
      </c>
      <c r="B56" s="357">
        <v>0</v>
      </c>
      <c r="C56" s="358">
        <v>0</v>
      </c>
      <c r="D56" s="358">
        <v>0</v>
      </c>
      <c r="E56" s="358">
        <v>0</v>
      </c>
      <c r="F56" s="358">
        <v>0</v>
      </c>
      <c r="G56" s="358">
        <v>0</v>
      </c>
      <c r="H56" s="358">
        <v>0</v>
      </c>
      <c r="I56" s="358">
        <v>64</v>
      </c>
      <c r="J56" s="358">
        <v>0</v>
      </c>
      <c r="K56" s="358">
        <v>0</v>
      </c>
      <c r="L56" s="358">
        <v>11</v>
      </c>
      <c r="M56" s="358">
        <v>2</v>
      </c>
      <c r="N56" s="358">
        <v>0</v>
      </c>
      <c r="O56" s="358">
        <v>0</v>
      </c>
      <c r="P56" s="359">
        <v>0</v>
      </c>
      <c r="Q56" s="135">
        <f t="shared" si="12"/>
        <v>77</v>
      </c>
      <c r="R56" s="309">
        <f>SUM(Q56/Q57)</f>
        <v>0.44</v>
      </c>
    </row>
    <row r="57" spans="1:35" s="1301" customFormat="1" ht="16.5" hidden="1" thickTop="1" thickBot="1" x14ac:dyDescent="0.3">
      <c r="A57" s="90" t="s">
        <v>132</v>
      </c>
      <c r="B57" s="120">
        <f t="shared" ref="B57:P57" si="13">SUM(B53:B56)</f>
        <v>0</v>
      </c>
      <c r="C57" s="121">
        <f t="shared" si="13"/>
        <v>2</v>
      </c>
      <c r="D57" s="121">
        <f t="shared" si="13"/>
        <v>0</v>
      </c>
      <c r="E57" s="121">
        <f t="shared" si="13"/>
        <v>0</v>
      </c>
      <c r="F57" s="121">
        <f t="shared" si="13"/>
        <v>0</v>
      </c>
      <c r="G57" s="121">
        <f t="shared" si="13"/>
        <v>0</v>
      </c>
      <c r="H57" s="121">
        <f t="shared" si="13"/>
        <v>0</v>
      </c>
      <c r="I57" s="121">
        <f t="shared" si="13"/>
        <v>142</v>
      </c>
      <c r="J57" s="121">
        <f t="shared" si="13"/>
        <v>0</v>
      </c>
      <c r="K57" s="121">
        <f t="shared" si="13"/>
        <v>0</v>
      </c>
      <c r="L57" s="121">
        <f t="shared" si="13"/>
        <v>27</v>
      </c>
      <c r="M57" s="121">
        <f t="shared" si="13"/>
        <v>4</v>
      </c>
      <c r="N57" s="121">
        <f t="shared" si="13"/>
        <v>0</v>
      </c>
      <c r="O57" s="121">
        <f t="shared" si="13"/>
        <v>0</v>
      </c>
      <c r="P57" s="136">
        <f t="shared" si="13"/>
        <v>0</v>
      </c>
      <c r="Q57" s="231">
        <f t="shared" si="12"/>
        <v>175</v>
      </c>
      <c r="R57" s="232">
        <f>SUM(R53:R56)</f>
        <v>1</v>
      </c>
    </row>
    <row r="58" spans="1:35" s="1301" customFormat="1" ht="15.75" hidden="1" thickBot="1" x14ac:dyDescent="0.3">
      <c r="A58" s="91" t="s">
        <v>131</v>
      </c>
      <c r="B58" s="304">
        <f>SUM(B57/Q57)</f>
        <v>0</v>
      </c>
      <c r="C58" s="305">
        <f>SUM(C57/Q57)</f>
        <v>1.1428571428571429E-2</v>
      </c>
      <c r="D58" s="305">
        <f>SUM(D57/Q57)</f>
        <v>0</v>
      </c>
      <c r="E58" s="305">
        <f>SUM(E57/Q57)</f>
        <v>0</v>
      </c>
      <c r="F58" s="305">
        <f>SUM(F57/Q57)</f>
        <v>0</v>
      </c>
      <c r="G58" s="305">
        <f>SUM(G57/Q57)</f>
        <v>0</v>
      </c>
      <c r="H58" s="305">
        <f>SUM(H57/Q57)</f>
        <v>0</v>
      </c>
      <c r="I58" s="305">
        <f>SUM(I57/Q57)</f>
        <v>0.81142857142857139</v>
      </c>
      <c r="J58" s="305">
        <f>SUM(J57/Q57)</f>
        <v>0</v>
      </c>
      <c r="K58" s="305">
        <f>SUM(K57/Q57)</f>
        <v>0</v>
      </c>
      <c r="L58" s="305">
        <f>SUM(L57/Q57)</f>
        <v>0.15428571428571428</v>
      </c>
      <c r="M58" s="305">
        <f>SUM(M57/Q57)</f>
        <v>2.2857142857142857E-2</v>
      </c>
      <c r="N58" s="305">
        <f>SUM(N57/Q57)</f>
        <v>0</v>
      </c>
      <c r="O58" s="305">
        <f>SUM(O57/Q57)</f>
        <v>0</v>
      </c>
      <c r="P58" s="306">
        <f>SUM(P57/Q57)</f>
        <v>0</v>
      </c>
      <c r="Q58" s="230">
        <f t="shared" si="12"/>
        <v>1</v>
      </c>
      <c r="R58" s="395"/>
    </row>
    <row r="59" spans="1:35" s="1301" customFormat="1" ht="16.5" hidden="1" customHeight="1" thickBot="1" x14ac:dyDescent="0.3">
      <c r="A59" s="2127" t="s">
        <v>163</v>
      </c>
      <c r="B59" s="2133"/>
      <c r="C59" s="2133"/>
      <c r="D59" s="2133"/>
      <c r="E59" s="2133"/>
      <c r="F59" s="2133"/>
      <c r="G59" s="2133"/>
      <c r="H59" s="2133"/>
      <c r="I59" s="2133"/>
      <c r="J59" s="2133"/>
      <c r="K59" s="2133"/>
      <c r="L59" s="2133"/>
      <c r="M59" s="2133"/>
      <c r="N59" s="2133"/>
      <c r="O59" s="2133"/>
      <c r="P59" s="2133"/>
      <c r="Q59" s="2134"/>
      <c r="R59" s="2135"/>
    </row>
    <row r="60" spans="1:35" s="1301" customFormat="1" hidden="1" x14ac:dyDescent="0.25">
      <c r="A60" s="87" t="s">
        <v>164</v>
      </c>
      <c r="B60" s="351">
        <v>0</v>
      </c>
      <c r="C60" s="352">
        <v>1</v>
      </c>
      <c r="D60" s="352">
        <v>0</v>
      </c>
      <c r="E60" s="352">
        <v>0</v>
      </c>
      <c r="F60" s="352">
        <v>0</v>
      </c>
      <c r="G60" s="352">
        <v>0</v>
      </c>
      <c r="H60" s="352">
        <v>0</v>
      </c>
      <c r="I60" s="352">
        <v>30</v>
      </c>
      <c r="J60" s="352">
        <v>0</v>
      </c>
      <c r="K60" s="352">
        <v>0</v>
      </c>
      <c r="L60" s="352">
        <v>3</v>
      </c>
      <c r="M60" s="352">
        <v>0</v>
      </c>
      <c r="N60" s="352">
        <v>0</v>
      </c>
      <c r="O60" s="352">
        <v>0</v>
      </c>
      <c r="P60" s="353">
        <v>0</v>
      </c>
      <c r="Q60" s="133">
        <f t="shared" ref="Q60:Q65" si="14">SUM(B60:P60)</f>
        <v>34</v>
      </c>
      <c r="R60" s="307">
        <f>SUM(Q60/Q64)</f>
        <v>0.19428571428571428</v>
      </c>
    </row>
    <row r="61" spans="1:35" s="1301" customFormat="1" hidden="1" x14ac:dyDescent="0.25">
      <c r="A61" s="88" t="s">
        <v>165</v>
      </c>
      <c r="B61" s="354">
        <v>0</v>
      </c>
      <c r="C61" s="355">
        <v>1</v>
      </c>
      <c r="D61" s="355">
        <v>0</v>
      </c>
      <c r="E61" s="355">
        <v>0</v>
      </c>
      <c r="F61" s="355">
        <v>0</v>
      </c>
      <c r="G61" s="355">
        <v>0</v>
      </c>
      <c r="H61" s="355">
        <v>0</v>
      </c>
      <c r="I61" s="355">
        <v>102</v>
      </c>
      <c r="J61" s="355">
        <v>0</v>
      </c>
      <c r="K61" s="355">
        <v>0</v>
      </c>
      <c r="L61" s="355">
        <v>20</v>
      </c>
      <c r="M61" s="355">
        <v>2</v>
      </c>
      <c r="N61" s="355">
        <v>0</v>
      </c>
      <c r="O61" s="355">
        <v>0</v>
      </c>
      <c r="P61" s="356">
        <v>0</v>
      </c>
      <c r="Q61" s="134">
        <f t="shared" si="14"/>
        <v>125</v>
      </c>
      <c r="R61" s="308">
        <f>SUM(Q61/Q64)</f>
        <v>0.7142857142857143</v>
      </c>
    </row>
    <row r="62" spans="1:35" s="1301" customFormat="1" hidden="1" x14ac:dyDescent="0.25">
      <c r="A62" s="88" t="s">
        <v>166</v>
      </c>
      <c r="B62" s="354">
        <v>0</v>
      </c>
      <c r="C62" s="355">
        <v>0</v>
      </c>
      <c r="D62" s="355">
        <v>0</v>
      </c>
      <c r="E62" s="355">
        <v>0</v>
      </c>
      <c r="F62" s="355">
        <v>0</v>
      </c>
      <c r="G62" s="355">
        <v>0</v>
      </c>
      <c r="H62" s="355">
        <v>0</v>
      </c>
      <c r="I62" s="355">
        <v>10</v>
      </c>
      <c r="J62" s="355">
        <v>0</v>
      </c>
      <c r="K62" s="355">
        <v>0</v>
      </c>
      <c r="L62" s="355">
        <v>4</v>
      </c>
      <c r="M62" s="355">
        <v>2</v>
      </c>
      <c r="N62" s="355">
        <v>0</v>
      </c>
      <c r="O62" s="355">
        <v>0</v>
      </c>
      <c r="P62" s="356">
        <v>0</v>
      </c>
      <c r="Q62" s="134">
        <f t="shared" si="14"/>
        <v>16</v>
      </c>
      <c r="R62" s="308">
        <f>SUM(Q62/Q64)</f>
        <v>9.1428571428571428E-2</v>
      </c>
      <c r="T62" s="84"/>
      <c r="U62" s="84"/>
      <c r="V62" s="84"/>
      <c r="W62" s="84"/>
      <c r="X62" s="84"/>
      <c r="Y62" s="84"/>
      <c r="Z62" s="84"/>
      <c r="AA62" s="84"/>
      <c r="AB62" s="84"/>
      <c r="AC62" s="84"/>
      <c r="AD62" s="84"/>
      <c r="AE62" s="84"/>
      <c r="AF62" s="84"/>
      <c r="AG62" s="84"/>
      <c r="AH62" s="84"/>
      <c r="AI62" s="84"/>
    </row>
    <row r="63" spans="1:35" s="1301" customFormat="1" ht="15.75" hidden="1" thickBot="1" x14ac:dyDescent="0.3">
      <c r="A63" s="89" t="s">
        <v>167</v>
      </c>
      <c r="B63" s="357">
        <v>0</v>
      </c>
      <c r="C63" s="358">
        <v>0</v>
      </c>
      <c r="D63" s="358">
        <v>0</v>
      </c>
      <c r="E63" s="358">
        <v>0</v>
      </c>
      <c r="F63" s="358">
        <v>0</v>
      </c>
      <c r="G63" s="358">
        <v>0</v>
      </c>
      <c r="H63" s="358">
        <v>0</v>
      </c>
      <c r="I63" s="358">
        <v>0</v>
      </c>
      <c r="J63" s="358">
        <v>0</v>
      </c>
      <c r="K63" s="358">
        <v>0</v>
      </c>
      <c r="L63" s="358">
        <v>0</v>
      </c>
      <c r="M63" s="358">
        <v>0</v>
      </c>
      <c r="N63" s="358">
        <v>0</v>
      </c>
      <c r="O63" s="358">
        <v>0</v>
      </c>
      <c r="P63" s="359">
        <v>0</v>
      </c>
      <c r="Q63" s="135">
        <f t="shared" si="14"/>
        <v>0</v>
      </c>
      <c r="R63" s="309">
        <f>SUM(Q63/Q64)</f>
        <v>0</v>
      </c>
      <c r="T63" s="267"/>
      <c r="U63" s="267"/>
      <c r="V63" s="267"/>
      <c r="W63" s="267"/>
      <c r="X63" s="267"/>
      <c r="Y63" s="267"/>
      <c r="Z63" s="267"/>
      <c r="AA63" s="267"/>
      <c r="AB63" s="267"/>
      <c r="AC63" s="267"/>
      <c r="AD63" s="267"/>
      <c r="AE63" s="267"/>
      <c r="AF63" s="267"/>
      <c r="AG63" s="267"/>
      <c r="AH63" s="267"/>
      <c r="AI63" s="267"/>
    </row>
    <row r="64" spans="1:35" s="1301" customFormat="1" ht="16.5" hidden="1" thickTop="1" thickBot="1" x14ac:dyDescent="0.3">
      <c r="A64" s="90" t="s">
        <v>132</v>
      </c>
      <c r="B64" s="120">
        <f t="shared" ref="B64:P64" si="15">SUM(B60:B63)</f>
        <v>0</v>
      </c>
      <c r="C64" s="121">
        <f t="shared" si="15"/>
        <v>2</v>
      </c>
      <c r="D64" s="121">
        <f t="shared" si="15"/>
        <v>0</v>
      </c>
      <c r="E64" s="121">
        <f t="shared" si="15"/>
        <v>0</v>
      </c>
      <c r="F64" s="121">
        <f t="shared" si="15"/>
        <v>0</v>
      </c>
      <c r="G64" s="121">
        <f t="shared" si="15"/>
        <v>0</v>
      </c>
      <c r="H64" s="121">
        <f t="shared" si="15"/>
        <v>0</v>
      </c>
      <c r="I64" s="121">
        <f t="shared" si="15"/>
        <v>142</v>
      </c>
      <c r="J64" s="121">
        <f t="shared" si="15"/>
        <v>0</v>
      </c>
      <c r="K64" s="121">
        <f t="shared" si="15"/>
        <v>0</v>
      </c>
      <c r="L64" s="121">
        <f t="shared" si="15"/>
        <v>27</v>
      </c>
      <c r="M64" s="121">
        <f t="shared" si="15"/>
        <v>4</v>
      </c>
      <c r="N64" s="121">
        <f t="shared" si="15"/>
        <v>0</v>
      </c>
      <c r="O64" s="121">
        <f t="shared" si="15"/>
        <v>0</v>
      </c>
      <c r="P64" s="136">
        <f t="shared" si="15"/>
        <v>0</v>
      </c>
      <c r="Q64" s="231">
        <f t="shared" si="14"/>
        <v>175</v>
      </c>
      <c r="R64" s="232">
        <f>SUM(R60:R63)</f>
        <v>1</v>
      </c>
      <c r="T64" s="267"/>
      <c r="U64" s="84"/>
      <c r="V64" s="84"/>
      <c r="W64" s="84"/>
      <c r="X64" s="84"/>
      <c r="Y64" s="84"/>
      <c r="Z64" s="84"/>
      <c r="AA64" s="84"/>
      <c r="AB64" s="84"/>
      <c r="AC64" s="84"/>
      <c r="AD64" s="84"/>
      <c r="AE64" s="84"/>
      <c r="AF64" s="84"/>
      <c r="AG64" s="84"/>
      <c r="AH64" s="84"/>
      <c r="AI64" s="84"/>
    </row>
    <row r="65" spans="1:35" s="1301" customFormat="1" ht="17.25" hidden="1" customHeight="1" thickBot="1" x14ac:dyDescent="0.3">
      <c r="A65" s="91" t="s">
        <v>131</v>
      </c>
      <c r="B65" s="304">
        <f>SUM(B64/Q64)</f>
        <v>0</v>
      </c>
      <c r="C65" s="305">
        <f>SUM(C64/Q64)</f>
        <v>1.1428571428571429E-2</v>
      </c>
      <c r="D65" s="305">
        <f>SUM(D64/Q64)</f>
        <v>0</v>
      </c>
      <c r="E65" s="305">
        <f>SUM(E64/Q64)</f>
        <v>0</v>
      </c>
      <c r="F65" s="305">
        <f>SUM(F64/Q64)</f>
        <v>0</v>
      </c>
      <c r="G65" s="305">
        <f>SUM(G64/Q64)</f>
        <v>0</v>
      </c>
      <c r="H65" s="305">
        <f>SUM(H64/Q64)</f>
        <v>0</v>
      </c>
      <c r="I65" s="305">
        <f>SUM(I64/Q64)</f>
        <v>0.81142857142857139</v>
      </c>
      <c r="J65" s="305">
        <f>SUM(J64/Q64)</f>
        <v>0</v>
      </c>
      <c r="K65" s="305">
        <f>SUM(K64/Q64)</f>
        <v>0</v>
      </c>
      <c r="L65" s="305">
        <f>SUM(L64/Q64)</f>
        <v>0.15428571428571428</v>
      </c>
      <c r="M65" s="305">
        <f>SUM(M64/Q64)</f>
        <v>2.2857142857142857E-2</v>
      </c>
      <c r="N65" s="305">
        <f>SUM(N64/Q64)</f>
        <v>0</v>
      </c>
      <c r="O65" s="305">
        <f>SUM(O64/Q64)</f>
        <v>0</v>
      </c>
      <c r="P65" s="306">
        <f>SUM(P64/Q64)</f>
        <v>0</v>
      </c>
      <c r="Q65" s="230">
        <f t="shared" si="14"/>
        <v>1</v>
      </c>
      <c r="R65" s="395"/>
      <c r="T65" s="267"/>
      <c r="U65" s="84"/>
      <c r="V65" s="84"/>
      <c r="W65" s="84"/>
      <c r="X65" s="84"/>
      <c r="Y65" s="84"/>
      <c r="Z65" s="84"/>
      <c r="AA65" s="84"/>
      <c r="AB65" s="84"/>
      <c r="AC65" s="84"/>
      <c r="AD65" s="84"/>
      <c r="AE65" s="84"/>
      <c r="AF65" s="84"/>
      <c r="AG65" s="84"/>
      <c r="AH65" s="84"/>
      <c r="AI65" s="84"/>
    </row>
    <row r="66" spans="1:35" s="1301" customFormat="1" ht="16.5" hidden="1" thickBot="1" x14ac:dyDescent="0.3">
      <c r="A66" s="2130" t="s">
        <v>178</v>
      </c>
      <c r="B66" s="2131"/>
      <c r="C66" s="2131"/>
      <c r="D66" s="2131"/>
      <c r="E66" s="2131"/>
      <c r="F66" s="2131"/>
      <c r="G66" s="2131"/>
      <c r="H66" s="2131"/>
      <c r="I66" s="2131"/>
      <c r="J66" s="2131"/>
      <c r="K66" s="2131"/>
      <c r="L66" s="2131"/>
      <c r="M66" s="2131"/>
      <c r="N66" s="2131"/>
      <c r="O66" s="2131"/>
      <c r="P66" s="2131"/>
      <c r="Q66" s="2131"/>
      <c r="R66" s="2132"/>
    </row>
    <row r="67" spans="1:35" s="1301" customFormat="1" ht="66.75" hidden="1" customHeight="1" thickBot="1" x14ac:dyDescent="0.3">
      <c r="A67" s="73"/>
      <c r="B67" s="695" t="s">
        <v>145</v>
      </c>
      <c r="C67" s="696" t="s">
        <v>146</v>
      </c>
      <c r="D67" s="696" t="s">
        <v>147</v>
      </c>
      <c r="E67" s="696" t="s">
        <v>148</v>
      </c>
      <c r="F67" s="696" t="s">
        <v>149</v>
      </c>
      <c r="G67" s="696" t="s">
        <v>150</v>
      </c>
      <c r="H67" s="696" t="s">
        <v>151</v>
      </c>
      <c r="I67" s="696" t="s">
        <v>152</v>
      </c>
      <c r="J67" s="696" t="s">
        <v>153</v>
      </c>
      <c r="K67" s="696" t="s">
        <v>154</v>
      </c>
      <c r="L67" s="696" t="s">
        <v>155</v>
      </c>
      <c r="M67" s="696" t="s">
        <v>156</v>
      </c>
      <c r="N67" s="696" t="s">
        <v>157</v>
      </c>
      <c r="O67" s="696" t="s">
        <v>158</v>
      </c>
      <c r="P67" s="698" t="s">
        <v>159</v>
      </c>
      <c r="Q67" s="74" t="s">
        <v>160</v>
      </c>
      <c r="R67" s="74" t="s">
        <v>161</v>
      </c>
    </row>
    <row r="68" spans="1:35" s="1301" customFormat="1" ht="15.75" hidden="1" thickBot="1" x14ac:dyDescent="0.3">
      <c r="A68" s="2127" t="s">
        <v>162</v>
      </c>
      <c r="B68" s="2133"/>
      <c r="C68" s="2133"/>
      <c r="D68" s="2133"/>
      <c r="E68" s="2133"/>
      <c r="F68" s="2133"/>
      <c r="G68" s="2133"/>
      <c r="H68" s="2133"/>
      <c r="I68" s="2133"/>
      <c r="J68" s="2133"/>
      <c r="K68" s="2133"/>
      <c r="L68" s="2133"/>
      <c r="M68" s="2133"/>
      <c r="N68" s="2133"/>
      <c r="O68" s="2133"/>
      <c r="P68" s="2133"/>
      <c r="Q68" s="2133"/>
      <c r="R68" s="2129"/>
    </row>
    <row r="69" spans="1:35" s="1301" customFormat="1" hidden="1" x14ac:dyDescent="0.25">
      <c r="A69" s="87" t="s">
        <v>109</v>
      </c>
      <c r="B69" s="351">
        <v>0</v>
      </c>
      <c r="C69" s="352">
        <v>1</v>
      </c>
      <c r="D69" s="352">
        <v>0</v>
      </c>
      <c r="E69" s="352">
        <v>0</v>
      </c>
      <c r="F69" s="352">
        <v>0</v>
      </c>
      <c r="G69" s="352">
        <v>0</v>
      </c>
      <c r="H69" s="352">
        <v>0</v>
      </c>
      <c r="I69" s="352">
        <v>14</v>
      </c>
      <c r="J69" s="352">
        <v>0</v>
      </c>
      <c r="K69" s="352">
        <v>0</v>
      </c>
      <c r="L69" s="352">
        <v>3</v>
      </c>
      <c r="M69" s="352">
        <v>0</v>
      </c>
      <c r="N69" s="352">
        <v>0</v>
      </c>
      <c r="O69" s="352">
        <v>0</v>
      </c>
      <c r="P69" s="353">
        <v>0</v>
      </c>
      <c r="Q69" s="133">
        <f t="shared" ref="Q69:Q74" si="16">SUM(B69:P69)</f>
        <v>18</v>
      </c>
      <c r="R69" s="307">
        <f>SUM(Q69/Q73)</f>
        <v>0.24657534246575341</v>
      </c>
    </row>
    <row r="70" spans="1:35" s="1301" customFormat="1" hidden="1" x14ac:dyDescent="0.25">
      <c r="A70" s="88" t="s">
        <v>110</v>
      </c>
      <c r="B70" s="354">
        <v>0</v>
      </c>
      <c r="C70" s="355">
        <v>0</v>
      </c>
      <c r="D70" s="355">
        <v>0</v>
      </c>
      <c r="E70" s="355">
        <v>0</v>
      </c>
      <c r="F70" s="355">
        <v>0</v>
      </c>
      <c r="G70" s="355">
        <v>0</v>
      </c>
      <c r="H70" s="355">
        <v>0</v>
      </c>
      <c r="I70" s="355">
        <v>37</v>
      </c>
      <c r="J70" s="355">
        <v>0</v>
      </c>
      <c r="K70" s="355">
        <v>0</v>
      </c>
      <c r="L70" s="355">
        <v>4</v>
      </c>
      <c r="M70" s="355">
        <v>1</v>
      </c>
      <c r="N70" s="355">
        <v>0</v>
      </c>
      <c r="O70" s="355">
        <v>1</v>
      </c>
      <c r="P70" s="356">
        <v>0</v>
      </c>
      <c r="Q70" s="134">
        <f t="shared" si="16"/>
        <v>43</v>
      </c>
      <c r="R70" s="308">
        <f>SUM(Q70/Q73)</f>
        <v>0.58904109589041098</v>
      </c>
    </row>
    <row r="71" spans="1:35" s="1301" customFormat="1" hidden="1" x14ac:dyDescent="0.25">
      <c r="A71" s="88" t="s">
        <v>111</v>
      </c>
      <c r="B71" s="354">
        <v>0</v>
      </c>
      <c r="C71" s="355">
        <v>0</v>
      </c>
      <c r="D71" s="355">
        <v>0</v>
      </c>
      <c r="E71" s="355">
        <v>0</v>
      </c>
      <c r="F71" s="355">
        <v>0</v>
      </c>
      <c r="G71" s="355">
        <v>0</v>
      </c>
      <c r="H71" s="355">
        <v>0</v>
      </c>
      <c r="I71" s="355">
        <v>9</v>
      </c>
      <c r="J71" s="355">
        <v>1</v>
      </c>
      <c r="K71" s="355">
        <v>0</v>
      </c>
      <c r="L71" s="355">
        <v>2</v>
      </c>
      <c r="M71" s="355">
        <v>0</v>
      </c>
      <c r="N71" s="355">
        <v>0</v>
      </c>
      <c r="O71" s="355">
        <v>0</v>
      </c>
      <c r="P71" s="356">
        <v>0</v>
      </c>
      <c r="Q71" s="134">
        <f t="shared" si="16"/>
        <v>12</v>
      </c>
      <c r="R71" s="308">
        <f>SUM(Q71/Q73)</f>
        <v>0.16438356164383561</v>
      </c>
    </row>
    <row r="72" spans="1:35" s="1301" customFormat="1" ht="15.75" hidden="1" thickBot="1" x14ac:dyDescent="0.3">
      <c r="A72" s="89" t="s">
        <v>112</v>
      </c>
      <c r="B72" s="357">
        <v>0</v>
      </c>
      <c r="C72" s="358">
        <v>0</v>
      </c>
      <c r="D72" s="358">
        <v>0</v>
      </c>
      <c r="E72" s="358">
        <v>0</v>
      </c>
      <c r="F72" s="358">
        <v>0</v>
      </c>
      <c r="G72" s="358">
        <v>0</v>
      </c>
      <c r="H72" s="358">
        <v>0</v>
      </c>
      <c r="I72" s="358">
        <v>0</v>
      </c>
      <c r="J72" s="358">
        <v>0</v>
      </c>
      <c r="K72" s="358">
        <v>0</v>
      </c>
      <c r="L72" s="358">
        <v>0</v>
      </c>
      <c r="M72" s="358">
        <v>0</v>
      </c>
      <c r="N72" s="358">
        <v>0</v>
      </c>
      <c r="O72" s="358">
        <v>0</v>
      </c>
      <c r="P72" s="359">
        <v>0</v>
      </c>
      <c r="Q72" s="135">
        <f t="shared" si="16"/>
        <v>0</v>
      </c>
      <c r="R72" s="309">
        <f>SUM(Q72/Q73)</f>
        <v>0</v>
      </c>
    </row>
    <row r="73" spans="1:35" s="1301" customFormat="1" ht="16.5" hidden="1" thickTop="1" thickBot="1" x14ac:dyDescent="0.3">
      <c r="A73" s="90" t="s">
        <v>132</v>
      </c>
      <c r="B73" s="120">
        <f t="shared" ref="B73:P73" si="17">SUM(B69:B72)</f>
        <v>0</v>
      </c>
      <c r="C73" s="121">
        <f t="shared" si="17"/>
        <v>1</v>
      </c>
      <c r="D73" s="121">
        <f t="shared" si="17"/>
        <v>0</v>
      </c>
      <c r="E73" s="121">
        <f t="shared" si="17"/>
        <v>0</v>
      </c>
      <c r="F73" s="121">
        <f t="shared" si="17"/>
        <v>0</v>
      </c>
      <c r="G73" s="121">
        <f t="shared" si="17"/>
        <v>0</v>
      </c>
      <c r="H73" s="121">
        <f t="shared" si="17"/>
        <v>0</v>
      </c>
      <c r="I73" s="121">
        <f t="shared" si="17"/>
        <v>60</v>
      </c>
      <c r="J73" s="121">
        <f t="shared" si="17"/>
        <v>1</v>
      </c>
      <c r="K73" s="121">
        <f t="shared" si="17"/>
        <v>0</v>
      </c>
      <c r="L73" s="121">
        <f t="shared" si="17"/>
        <v>9</v>
      </c>
      <c r="M73" s="121">
        <f t="shared" si="17"/>
        <v>1</v>
      </c>
      <c r="N73" s="121">
        <f t="shared" si="17"/>
        <v>0</v>
      </c>
      <c r="O73" s="121">
        <f t="shared" si="17"/>
        <v>1</v>
      </c>
      <c r="P73" s="136">
        <f t="shared" si="17"/>
        <v>0</v>
      </c>
      <c r="Q73" s="231">
        <f t="shared" si="16"/>
        <v>73</v>
      </c>
      <c r="R73" s="232">
        <f>SUM(R69:R72)</f>
        <v>1</v>
      </c>
    </row>
    <row r="74" spans="1:35" s="1301" customFormat="1" ht="15.75" hidden="1" thickBot="1" x14ac:dyDescent="0.3">
      <c r="A74" s="91" t="s">
        <v>131</v>
      </c>
      <c r="B74" s="304">
        <f>SUM(B73/Q73)</f>
        <v>0</v>
      </c>
      <c r="C74" s="305">
        <f>SUM(C73/Q73)</f>
        <v>1.3698630136986301E-2</v>
      </c>
      <c r="D74" s="305">
        <f>SUM(D73/Q73)</f>
        <v>0</v>
      </c>
      <c r="E74" s="305">
        <f>SUM(E73/Q73)</f>
        <v>0</v>
      </c>
      <c r="F74" s="305">
        <f>SUM(F73/Q73)</f>
        <v>0</v>
      </c>
      <c r="G74" s="305">
        <f>SUM(G73/Q73)</f>
        <v>0</v>
      </c>
      <c r="H74" s="305">
        <f>SUM(H73/Q73)</f>
        <v>0</v>
      </c>
      <c r="I74" s="305">
        <f>SUM(I73/Q73)</f>
        <v>0.82191780821917804</v>
      </c>
      <c r="J74" s="305">
        <f>SUM(J73/Q73)</f>
        <v>1.3698630136986301E-2</v>
      </c>
      <c r="K74" s="305">
        <f>SUM(K73/Q73)</f>
        <v>0</v>
      </c>
      <c r="L74" s="305">
        <f>SUM(L73/Q73)</f>
        <v>0.12328767123287671</v>
      </c>
      <c r="M74" s="305">
        <f>SUM(M73/Q73)</f>
        <v>1.3698630136986301E-2</v>
      </c>
      <c r="N74" s="305">
        <f>SUM(N73/Q73)</f>
        <v>0</v>
      </c>
      <c r="O74" s="305">
        <f>SUM(O73/Q73)</f>
        <v>1.3698630136986301E-2</v>
      </c>
      <c r="P74" s="306">
        <f>SUM(P73/Q73)</f>
        <v>0</v>
      </c>
      <c r="Q74" s="230">
        <f t="shared" si="16"/>
        <v>1.0000000000000002</v>
      </c>
      <c r="R74" s="395"/>
    </row>
    <row r="75" spans="1:35" s="1301" customFormat="1" ht="16.5" hidden="1" customHeight="1" thickBot="1" x14ac:dyDescent="0.3">
      <c r="A75" s="2127" t="s">
        <v>163</v>
      </c>
      <c r="B75" s="2133"/>
      <c r="C75" s="2133"/>
      <c r="D75" s="2133"/>
      <c r="E75" s="2133"/>
      <c r="F75" s="2133"/>
      <c r="G75" s="2133"/>
      <c r="H75" s="2133"/>
      <c r="I75" s="2133"/>
      <c r="J75" s="2133"/>
      <c r="K75" s="2133"/>
      <c r="L75" s="2133"/>
      <c r="M75" s="2133"/>
      <c r="N75" s="2133"/>
      <c r="O75" s="2133"/>
      <c r="P75" s="2133"/>
      <c r="Q75" s="2134"/>
      <c r="R75" s="2135"/>
      <c r="T75" s="604"/>
    </row>
    <row r="76" spans="1:35" s="1301" customFormat="1" hidden="1" x14ac:dyDescent="0.25">
      <c r="A76" s="87" t="s">
        <v>164</v>
      </c>
      <c r="B76" s="351">
        <v>0</v>
      </c>
      <c r="C76" s="352">
        <v>0</v>
      </c>
      <c r="D76" s="352">
        <v>0</v>
      </c>
      <c r="E76" s="352">
        <v>0</v>
      </c>
      <c r="F76" s="352">
        <v>0</v>
      </c>
      <c r="G76" s="352">
        <v>0</v>
      </c>
      <c r="H76" s="352">
        <v>0</v>
      </c>
      <c r="I76" s="352">
        <v>1</v>
      </c>
      <c r="J76" s="352">
        <v>0</v>
      </c>
      <c r="K76" s="352">
        <v>0</v>
      </c>
      <c r="L76" s="352">
        <v>0</v>
      </c>
      <c r="M76" s="352">
        <v>0</v>
      </c>
      <c r="N76" s="352">
        <v>0</v>
      </c>
      <c r="O76" s="352">
        <v>0</v>
      </c>
      <c r="P76" s="353">
        <v>0</v>
      </c>
      <c r="Q76" s="133">
        <f t="shared" ref="Q76:Q81" si="18">SUM(B76:P76)</f>
        <v>1</v>
      </c>
      <c r="R76" s="307">
        <f>SUM(Q76/Q80)</f>
        <v>1.3698630136986301E-2</v>
      </c>
    </row>
    <row r="77" spans="1:35" s="1301" customFormat="1" hidden="1" x14ac:dyDescent="0.25">
      <c r="A77" s="88" t="s">
        <v>165</v>
      </c>
      <c r="B77" s="354">
        <v>0</v>
      </c>
      <c r="C77" s="355">
        <v>1</v>
      </c>
      <c r="D77" s="355">
        <v>0</v>
      </c>
      <c r="E77" s="355">
        <v>0</v>
      </c>
      <c r="F77" s="355">
        <v>0</v>
      </c>
      <c r="G77" s="355">
        <v>0</v>
      </c>
      <c r="H77" s="355">
        <v>0</v>
      </c>
      <c r="I77" s="355">
        <v>16</v>
      </c>
      <c r="J77" s="355">
        <v>1</v>
      </c>
      <c r="K77" s="355">
        <v>0</v>
      </c>
      <c r="L77" s="355">
        <v>1</v>
      </c>
      <c r="M77" s="355">
        <v>0</v>
      </c>
      <c r="N77" s="355">
        <v>0</v>
      </c>
      <c r="O77" s="355">
        <v>0</v>
      </c>
      <c r="P77" s="356">
        <v>0</v>
      </c>
      <c r="Q77" s="134">
        <f t="shared" si="18"/>
        <v>19</v>
      </c>
      <c r="R77" s="308">
        <f>SUM(Q77/Q80)</f>
        <v>0.26027397260273971</v>
      </c>
    </row>
    <row r="78" spans="1:35" s="1301" customFormat="1" hidden="1" x14ac:dyDescent="0.25">
      <c r="A78" s="88" t="s">
        <v>166</v>
      </c>
      <c r="B78" s="354">
        <v>0</v>
      </c>
      <c r="C78" s="355">
        <v>0</v>
      </c>
      <c r="D78" s="355">
        <v>0</v>
      </c>
      <c r="E78" s="355">
        <v>0</v>
      </c>
      <c r="F78" s="355">
        <v>0</v>
      </c>
      <c r="G78" s="355">
        <v>0</v>
      </c>
      <c r="H78" s="355">
        <v>0</v>
      </c>
      <c r="I78" s="355">
        <v>20</v>
      </c>
      <c r="J78" s="355">
        <v>0</v>
      </c>
      <c r="K78" s="355">
        <v>0</v>
      </c>
      <c r="L78" s="355">
        <v>5</v>
      </c>
      <c r="M78" s="355">
        <v>1</v>
      </c>
      <c r="N78" s="355">
        <v>0</v>
      </c>
      <c r="O78" s="355">
        <v>1</v>
      </c>
      <c r="P78" s="356">
        <v>0</v>
      </c>
      <c r="Q78" s="134">
        <f t="shared" si="18"/>
        <v>27</v>
      </c>
      <c r="R78" s="308">
        <f>SUM(Q78/Q80)</f>
        <v>0.36986301369863012</v>
      </c>
      <c r="T78" s="84"/>
      <c r="U78" s="84"/>
      <c r="V78" s="84"/>
      <c r="W78" s="84"/>
      <c r="X78" s="84"/>
      <c r="Y78" s="84"/>
      <c r="Z78" s="84"/>
      <c r="AA78" s="84"/>
      <c r="AB78" s="84"/>
      <c r="AC78" s="84"/>
      <c r="AD78" s="84"/>
      <c r="AE78" s="84"/>
      <c r="AF78" s="84"/>
      <c r="AG78" s="84"/>
      <c r="AH78" s="84"/>
      <c r="AI78" s="84"/>
    </row>
    <row r="79" spans="1:35" s="1301" customFormat="1" ht="15.75" hidden="1" thickBot="1" x14ac:dyDescent="0.3">
      <c r="A79" s="89" t="s">
        <v>167</v>
      </c>
      <c r="B79" s="357">
        <v>0</v>
      </c>
      <c r="C79" s="358">
        <v>0</v>
      </c>
      <c r="D79" s="358">
        <v>0</v>
      </c>
      <c r="E79" s="358">
        <v>0</v>
      </c>
      <c r="F79" s="358">
        <v>0</v>
      </c>
      <c r="G79" s="358">
        <v>0</v>
      </c>
      <c r="H79" s="358">
        <v>0</v>
      </c>
      <c r="I79" s="358">
        <v>23</v>
      </c>
      <c r="J79" s="358">
        <v>0</v>
      </c>
      <c r="K79" s="358">
        <v>0</v>
      </c>
      <c r="L79" s="358">
        <v>3</v>
      </c>
      <c r="M79" s="358">
        <v>0</v>
      </c>
      <c r="N79" s="358">
        <v>0</v>
      </c>
      <c r="O79" s="358">
        <v>0</v>
      </c>
      <c r="P79" s="359">
        <v>0</v>
      </c>
      <c r="Q79" s="135">
        <f t="shared" si="18"/>
        <v>26</v>
      </c>
      <c r="R79" s="309">
        <f>SUM(Q79/Q80)</f>
        <v>0.35616438356164382</v>
      </c>
      <c r="T79" s="267"/>
      <c r="U79" s="267"/>
      <c r="V79" s="267"/>
      <c r="W79" s="267"/>
      <c r="X79" s="267"/>
      <c r="Y79" s="267"/>
      <c r="Z79" s="267"/>
      <c r="AA79" s="267"/>
      <c r="AB79" s="267"/>
      <c r="AC79" s="267"/>
      <c r="AD79" s="267"/>
      <c r="AE79" s="267"/>
      <c r="AF79" s="267"/>
      <c r="AG79" s="267"/>
      <c r="AH79" s="267"/>
      <c r="AI79" s="267"/>
    </row>
    <row r="80" spans="1:35" s="1301" customFormat="1" ht="16.5" hidden="1" thickTop="1" thickBot="1" x14ac:dyDescent="0.3">
      <c r="A80" s="90" t="s">
        <v>132</v>
      </c>
      <c r="B80" s="120">
        <f t="shared" ref="B80:P80" si="19">SUM(B76:B79)</f>
        <v>0</v>
      </c>
      <c r="C80" s="121">
        <f t="shared" si="19"/>
        <v>1</v>
      </c>
      <c r="D80" s="121">
        <f t="shared" si="19"/>
        <v>0</v>
      </c>
      <c r="E80" s="121">
        <f t="shared" si="19"/>
        <v>0</v>
      </c>
      <c r="F80" s="121">
        <f t="shared" si="19"/>
        <v>0</v>
      </c>
      <c r="G80" s="121">
        <f t="shared" si="19"/>
        <v>0</v>
      </c>
      <c r="H80" s="121">
        <f t="shared" si="19"/>
        <v>0</v>
      </c>
      <c r="I80" s="121">
        <f t="shared" si="19"/>
        <v>60</v>
      </c>
      <c r="J80" s="121">
        <f t="shared" si="19"/>
        <v>1</v>
      </c>
      <c r="K80" s="121">
        <f t="shared" si="19"/>
        <v>0</v>
      </c>
      <c r="L80" s="121">
        <f t="shared" si="19"/>
        <v>9</v>
      </c>
      <c r="M80" s="121">
        <f t="shared" si="19"/>
        <v>1</v>
      </c>
      <c r="N80" s="121">
        <f t="shared" si="19"/>
        <v>0</v>
      </c>
      <c r="O80" s="121">
        <f t="shared" si="19"/>
        <v>1</v>
      </c>
      <c r="P80" s="136">
        <f t="shared" si="19"/>
        <v>0</v>
      </c>
      <c r="Q80" s="231">
        <f t="shared" si="18"/>
        <v>73</v>
      </c>
      <c r="R80" s="232">
        <f>SUM(R76:R79)</f>
        <v>0.99999999999999989</v>
      </c>
      <c r="T80" s="267"/>
      <c r="U80" s="84"/>
      <c r="V80" s="84"/>
      <c r="W80" s="84"/>
      <c r="X80" s="84"/>
      <c r="Y80" s="84"/>
      <c r="Z80" s="84"/>
      <c r="AA80" s="84"/>
      <c r="AB80" s="84"/>
      <c r="AC80" s="84"/>
      <c r="AD80" s="84"/>
      <c r="AE80" s="84"/>
      <c r="AF80" s="84"/>
      <c r="AG80" s="84"/>
      <c r="AH80" s="84"/>
      <c r="AI80" s="84"/>
    </row>
    <row r="81" spans="1:35" s="1301" customFormat="1" ht="17.25" hidden="1" customHeight="1" thickBot="1" x14ac:dyDescent="0.3">
      <c r="A81" s="91" t="s">
        <v>131</v>
      </c>
      <c r="B81" s="304">
        <f>SUM(B80/Q80)</f>
        <v>0</v>
      </c>
      <c r="C81" s="305">
        <f>SUM(C80/Q80)</f>
        <v>1.3698630136986301E-2</v>
      </c>
      <c r="D81" s="305">
        <f>SUM(D80/Q80)</f>
        <v>0</v>
      </c>
      <c r="E81" s="305">
        <f>SUM(E80/Q80)</f>
        <v>0</v>
      </c>
      <c r="F81" s="305">
        <f>SUM(F80/Q80)</f>
        <v>0</v>
      </c>
      <c r="G81" s="305">
        <f>SUM(G80/Q80)</f>
        <v>0</v>
      </c>
      <c r="H81" s="305">
        <f>SUM(H80/Q80)</f>
        <v>0</v>
      </c>
      <c r="I81" s="305">
        <f>SUM(I80/Q80)</f>
        <v>0.82191780821917804</v>
      </c>
      <c r="J81" s="305">
        <f>SUM(J80/Q80)</f>
        <v>1.3698630136986301E-2</v>
      </c>
      <c r="K81" s="305">
        <f>SUM(K80/Q80)</f>
        <v>0</v>
      </c>
      <c r="L81" s="305">
        <f>SUM(L80/Q80)</f>
        <v>0.12328767123287671</v>
      </c>
      <c r="M81" s="305">
        <f>SUM(M80/Q80)</f>
        <v>1.3698630136986301E-2</v>
      </c>
      <c r="N81" s="305">
        <f>SUM(N80/Q80)</f>
        <v>0</v>
      </c>
      <c r="O81" s="305">
        <f>SUM(O80/Q80)</f>
        <v>1.3698630136986301E-2</v>
      </c>
      <c r="P81" s="306">
        <f>SUM(P80/Q80)</f>
        <v>0</v>
      </c>
      <c r="Q81" s="230">
        <f t="shared" si="18"/>
        <v>1.0000000000000002</v>
      </c>
      <c r="R81" s="395"/>
      <c r="T81" s="267"/>
      <c r="U81" s="84"/>
      <c r="V81" s="84"/>
      <c r="W81" s="84"/>
      <c r="X81" s="84"/>
      <c r="Y81" s="84"/>
      <c r="Z81" s="84"/>
      <c r="AA81" s="84"/>
      <c r="AB81" s="84"/>
      <c r="AC81" s="84"/>
      <c r="AD81" s="84"/>
      <c r="AE81" s="84"/>
      <c r="AF81" s="84"/>
      <c r="AG81" s="84"/>
      <c r="AH81" s="84"/>
      <c r="AI81" s="84"/>
    </row>
    <row r="82" spans="1:35" s="1301" customFormat="1" ht="16.5" hidden="1" thickBot="1" x14ac:dyDescent="0.3">
      <c r="A82" s="2130" t="s">
        <v>179</v>
      </c>
      <c r="B82" s="2131"/>
      <c r="C82" s="2131"/>
      <c r="D82" s="2131"/>
      <c r="E82" s="2131"/>
      <c r="F82" s="2131"/>
      <c r="G82" s="2131"/>
      <c r="H82" s="2131"/>
      <c r="I82" s="2131"/>
      <c r="J82" s="2131"/>
      <c r="K82" s="2131"/>
      <c r="L82" s="2131"/>
      <c r="M82" s="2131"/>
      <c r="N82" s="2131"/>
      <c r="O82" s="2131"/>
      <c r="P82" s="2131"/>
      <c r="Q82" s="2131"/>
      <c r="R82" s="2132"/>
    </row>
    <row r="83" spans="1:35" s="1301" customFormat="1" ht="66.75" hidden="1" customHeight="1" thickBot="1" x14ac:dyDescent="0.3">
      <c r="A83" s="73"/>
      <c r="B83" s="695" t="s">
        <v>145</v>
      </c>
      <c r="C83" s="696" t="s">
        <v>146</v>
      </c>
      <c r="D83" s="696" t="s">
        <v>147</v>
      </c>
      <c r="E83" s="696" t="s">
        <v>148</v>
      </c>
      <c r="F83" s="696" t="s">
        <v>149</v>
      </c>
      <c r="G83" s="696" t="s">
        <v>150</v>
      </c>
      <c r="H83" s="696" t="s">
        <v>151</v>
      </c>
      <c r="I83" s="696" t="s">
        <v>152</v>
      </c>
      <c r="J83" s="696" t="s">
        <v>153</v>
      </c>
      <c r="K83" s="696" t="s">
        <v>154</v>
      </c>
      <c r="L83" s="696" t="s">
        <v>155</v>
      </c>
      <c r="M83" s="696" t="s">
        <v>156</v>
      </c>
      <c r="N83" s="696" t="s">
        <v>157</v>
      </c>
      <c r="O83" s="696" t="s">
        <v>158</v>
      </c>
      <c r="P83" s="698" t="s">
        <v>159</v>
      </c>
      <c r="Q83" s="74" t="s">
        <v>160</v>
      </c>
      <c r="R83" s="74" t="s">
        <v>161</v>
      </c>
    </row>
    <row r="84" spans="1:35" s="1301" customFormat="1" ht="15.75" hidden="1" thickBot="1" x14ac:dyDescent="0.3">
      <c r="A84" s="2127" t="s">
        <v>162</v>
      </c>
      <c r="B84" s="2133"/>
      <c r="C84" s="2133"/>
      <c r="D84" s="2133"/>
      <c r="E84" s="2133"/>
      <c r="F84" s="2133"/>
      <c r="G84" s="2133"/>
      <c r="H84" s="2133"/>
      <c r="I84" s="2133"/>
      <c r="J84" s="2133"/>
      <c r="K84" s="2133"/>
      <c r="L84" s="2133"/>
      <c r="M84" s="2133"/>
      <c r="N84" s="2133"/>
      <c r="O84" s="2133"/>
      <c r="P84" s="2133"/>
      <c r="Q84" s="2133"/>
      <c r="R84" s="2129"/>
    </row>
    <row r="85" spans="1:35" s="1301" customFormat="1" hidden="1" x14ac:dyDescent="0.25">
      <c r="A85" s="87" t="s">
        <v>109</v>
      </c>
      <c r="B85" s="351">
        <v>0</v>
      </c>
      <c r="C85" s="352">
        <v>0</v>
      </c>
      <c r="D85" s="352">
        <v>0</v>
      </c>
      <c r="E85" s="352">
        <v>0</v>
      </c>
      <c r="F85" s="352">
        <v>0</v>
      </c>
      <c r="G85" s="352">
        <v>0</v>
      </c>
      <c r="H85" s="352">
        <v>0</v>
      </c>
      <c r="I85" s="352">
        <v>5</v>
      </c>
      <c r="J85" s="352">
        <v>0</v>
      </c>
      <c r="K85" s="352">
        <v>0</v>
      </c>
      <c r="L85" s="352">
        <v>0</v>
      </c>
      <c r="M85" s="352">
        <v>0</v>
      </c>
      <c r="N85" s="352">
        <v>0</v>
      </c>
      <c r="O85" s="352">
        <v>0</v>
      </c>
      <c r="P85" s="353">
        <v>0</v>
      </c>
      <c r="Q85" s="133">
        <f t="shared" ref="Q85:Q90" si="20">SUM(B85:P85)</f>
        <v>5</v>
      </c>
      <c r="R85" s="307">
        <f>SUM(Q85/Q89)</f>
        <v>0.25</v>
      </c>
    </row>
    <row r="86" spans="1:35" s="1301" customFormat="1" hidden="1" x14ac:dyDescent="0.25">
      <c r="A86" s="88" t="s">
        <v>110</v>
      </c>
      <c r="B86" s="354">
        <v>0</v>
      </c>
      <c r="C86" s="355">
        <v>0</v>
      </c>
      <c r="D86" s="355">
        <v>0</v>
      </c>
      <c r="E86" s="355">
        <v>0</v>
      </c>
      <c r="F86" s="355">
        <v>0</v>
      </c>
      <c r="G86" s="355">
        <v>0</v>
      </c>
      <c r="H86" s="355">
        <v>0</v>
      </c>
      <c r="I86" s="355">
        <v>13</v>
      </c>
      <c r="J86" s="355">
        <v>0</v>
      </c>
      <c r="K86" s="355">
        <v>0</v>
      </c>
      <c r="L86" s="355">
        <v>2</v>
      </c>
      <c r="M86" s="355">
        <v>0</v>
      </c>
      <c r="N86" s="355">
        <v>0</v>
      </c>
      <c r="O86" s="355">
        <v>0</v>
      </c>
      <c r="P86" s="356">
        <v>0</v>
      </c>
      <c r="Q86" s="134">
        <f t="shared" si="20"/>
        <v>15</v>
      </c>
      <c r="R86" s="308">
        <f>SUM(Q86/Q89)</f>
        <v>0.75</v>
      </c>
    </row>
    <row r="87" spans="1:35" s="1301" customFormat="1" hidden="1" x14ac:dyDescent="0.25">
      <c r="A87" s="88" t="s">
        <v>111</v>
      </c>
      <c r="B87" s="354">
        <v>0</v>
      </c>
      <c r="C87" s="355">
        <v>0</v>
      </c>
      <c r="D87" s="355">
        <v>0</v>
      </c>
      <c r="E87" s="355">
        <v>0</v>
      </c>
      <c r="F87" s="355">
        <v>0</v>
      </c>
      <c r="G87" s="355">
        <v>0</v>
      </c>
      <c r="H87" s="355">
        <v>0</v>
      </c>
      <c r="I87" s="355">
        <v>0</v>
      </c>
      <c r="J87" s="355">
        <v>0</v>
      </c>
      <c r="K87" s="355">
        <v>0</v>
      </c>
      <c r="L87" s="355">
        <v>0</v>
      </c>
      <c r="M87" s="355">
        <v>0</v>
      </c>
      <c r="N87" s="355">
        <v>0</v>
      </c>
      <c r="O87" s="355">
        <v>0</v>
      </c>
      <c r="P87" s="356">
        <v>0</v>
      </c>
      <c r="Q87" s="134">
        <f t="shared" si="20"/>
        <v>0</v>
      </c>
      <c r="R87" s="308">
        <f>SUM(Q87/Q89)</f>
        <v>0</v>
      </c>
    </row>
    <row r="88" spans="1:35" s="1301" customFormat="1" ht="15.75" hidden="1" thickBot="1" x14ac:dyDescent="0.3">
      <c r="A88" s="89" t="s">
        <v>112</v>
      </c>
      <c r="B88" s="357">
        <v>0</v>
      </c>
      <c r="C88" s="358">
        <v>0</v>
      </c>
      <c r="D88" s="358">
        <v>0</v>
      </c>
      <c r="E88" s="358">
        <v>0</v>
      </c>
      <c r="F88" s="358">
        <v>0</v>
      </c>
      <c r="G88" s="358">
        <v>0</v>
      </c>
      <c r="H88" s="358">
        <v>0</v>
      </c>
      <c r="I88" s="358">
        <v>0</v>
      </c>
      <c r="J88" s="358">
        <v>0</v>
      </c>
      <c r="K88" s="358">
        <v>0</v>
      </c>
      <c r="L88" s="358">
        <v>0</v>
      </c>
      <c r="M88" s="358">
        <v>0</v>
      </c>
      <c r="N88" s="358">
        <v>0</v>
      </c>
      <c r="O88" s="358">
        <v>0</v>
      </c>
      <c r="P88" s="359">
        <v>0</v>
      </c>
      <c r="Q88" s="135">
        <f t="shared" si="20"/>
        <v>0</v>
      </c>
      <c r="R88" s="309">
        <f>SUM(Q88/Q89)</f>
        <v>0</v>
      </c>
    </row>
    <row r="89" spans="1:35" s="1301" customFormat="1" ht="16.5" hidden="1" thickTop="1" thickBot="1" x14ac:dyDescent="0.3">
      <c r="A89" s="90" t="s">
        <v>132</v>
      </c>
      <c r="B89" s="120">
        <f t="shared" ref="B89:P89" si="21">SUM(B85:B88)</f>
        <v>0</v>
      </c>
      <c r="C89" s="121">
        <f t="shared" si="21"/>
        <v>0</v>
      </c>
      <c r="D89" s="121">
        <f t="shared" si="21"/>
        <v>0</v>
      </c>
      <c r="E89" s="121">
        <f t="shared" si="21"/>
        <v>0</v>
      </c>
      <c r="F89" s="121">
        <f t="shared" si="21"/>
        <v>0</v>
      </c>
      <c r="G89" s="121">
        <f t="shared" si="21"/>
        <v>0</v>
      </c>
      <c r="H89" s="121">
        <f t="shared" si="21"/>
        <v>0</v>
      </c>
      <c r="I89" s="121">
        <f t="shared" si="21"/>
        <v>18</v>
      </c>
      <c r="J89" s="121">
        <f t="shared" si="21"/>
        <v>0</v>
      </c>
      <c r="K89" s="121">
        <f t="shared" si="21"/>
        <v>0</v>
      </c>
      <c r="L89" s="121">
        <f t="shared" si="21"/>
        <v>2</v>
      </c>
      <c r="M89" s="121">
        <f t="shared" si="21"/>
        <v>0</v>
      </c>
      <c r="N89" s="121">
        <f t="shared" si="21"/>
        <v>0</v>
      </c>
      <c r="O89" s="121">
        <f t="shared" si="21"/>
        <v>0</v>
      </c>
      <c r="P89" s="136">
        <f t="shared" si="21"/>
        <v>0</v>
      </c>
      <c r="Q89" s="231">
        <f t="shared" si="20"/>
        <v>20</v>
      </c>
      <c r="R89" s="232">
        <f>SUM(R85:R88)</f>
        <v>1</v>
      </c>
    </row>
    <row r="90" spans="1:35" s="1301" customFormat="1" ht="15.75" hidden="1" thickBot="1" x14ac:dyDescent="0.3">
      <c r="A90" s="91" t="s">
        <v>131</v>
      </c>
      <c r="B90" s="304">
        <f>SUM(B89/Q89)</f>
        <v>0</v>
      </c>
      <c r="C90" s="305">
        <f>SUM(C89/Q89)</f>
        <v>0</v>
      </c>
      <c r="D90" s="305">
        <f>SUM(D89/Q89)</f>
        <v>0</v>
      </c>
      <c r="E90" s="305">
        <f>SUM(E89/Q89)</f>
        <v>0</v>
      </c>
      <c r="F90" s="305">
        <f>SUM(F89/Q89)</f>
        <v>0</v>
      </c>
      <c r="G90" s="305">
        <f>SUM(G89/Q89)</f>
        <v>0</v>
      </c>
      <c r="H90" s="305">
        <f>SUM(H89/Q89)</f>
        <v>0</v>
      </c>
      <c r="I90" s="305">
        <f>SUM(I89/Q89)</f>
        <v>0.9</v>
      </c>
      <c r="J90" s="305">
        <f>SUM(J89/Q89)</f>
        <v>0</v>
      </c>
      <c r="K90" s="305">
        <f>SUM(K89/Q89)</f>
        <v>0</v>
      </c>
      <c r="L90" s="305">
        <f>SUM(L89/Q89)</f>
        <v>0.1</v>
      </c>
      <c r="M90" s="305">
        <f>SUM(M89/Q89)</f>
        <v>0</v>
      </c>
      <c r="N90" s="305">
        <f>SUM(N89/Q89)</f>
        <v>0</v>
      </c>
      <c r="O90" s="305">
        <f>SUM(O89/Q89)</f>
        <v>0</v>
      </c>
      <c r="P90" s="306">
        <f>SUM(P89/Q89)</f>
        <v>0</v>
      </c>
      <c r="Q90" s="230">
        <f t="shared" si="20"/>
        <v>1</v>
      </c>
      <c r="R90" s="395"/>
    </row>
    <row r="91" spans="1:35" s="1301" customFormat="1" ht="16.5" hidden="1" customHeight="1" thickBot="1" x14ac:dyDescent="0.3">
      <c r="A91" s="2127" t="s">
        <v>163</v>
      </c>
      <c r="B91" s="2133"/>
      <c r="C91" s="2133"/>
      <c r="D91" s="2133"/>
      <c r="E91" s="2133"/>
      <c r="F91" s="2133"/>
      <c r="G91" s="2133"/>
      <c r="H91" s="2133"/>
      <c r="I91" s="2133"/>
      <c r="J91" s="2133"/>
      <c r="K91" s="2133"/>
      <c r="L91" s="2133"/>
      <c r="M91" s="2133"/>
      <c r="N91" s="2133"/>
      <c r="O91" s="2133"/>
      <c r="P91" s="2133"/>
      <c r="Q91" s="2134"/>
      <c r="R91" s="2135"/>
    </row>
    <row r="92" spans="1:35" s="1301" customFormat="1" hidden="1" x14ac:dyDescent="0.25">
      <c r="A92" s="87" t="s">
        <v>164</v>
      </c>
      <c r="B92" s="351">
        <v>0</v>
      </c>
      <c r="C92" s="352">
        <v>0</v>
      </c>
      <c r="D92" s="352">
        <v>0</v>
      </c>
      <c r="E92" s="352">
        <v>0</v>
      </c>
      <c r="F92" s="352">
        <v>0</v>
      </c>
      <c r="G92" s="352">
        <v>0</v>
      </c>
      <c r="H92" s="352">
        <v>0</v>
      </c>
      <c r="I92" s="352">
        <v>0</v>
      </c>
      <c r="J92" s="352">
        <v>0</v>
      </c>
      <c r="K92" s="352">
        <v>0</v>
      </c>
      <c r="L92" s="352">
        <v>0</v>
      </c>
      <c r="M92" s="352">
        <v>0</v>
      </c>
      <c r="N92" s="352">
        <v>0</v>
      </c>
      <c r="O92" s="352">
        <v>0</v>
      </c>
      <c r="P92" s="353">
        <v>0</v>
      </c>
      <c r="Q92" s="133">
        <f t="shared" ref="Q92:Q97" si="22">SUM(B92:P92)</f>
        <v>0</v>
      </c>
      <c r="R92" s="307">
        <f>SUM(Q92/Q96)</f>
        <v>0</v>
      </c>
    </row>
    <row r="93" spans="1:35" s="1301" customFormat="1" hidden="1" x14ac:dyDescent="0.25">
      <c r="A93" s="88" t="s">
        <v>165</v>
      </c>
      <c r="B93" s="354">
        <v>0</v>
      </c>
      <c r="C93" s="355">
        <v>0</v>
      </c>
      <c r="D93" s="355">
        <v>0</v>
      </c>
      <c r="E93" s="355">
        <v>0</v>
      </c>
      <c r="F93" s="355">
        <v>0</v>
      </c>
      <c r="G93" s="355">
        <v>0</v>
      </c>
      <c r="H93" s="355">
        <v>0</v>
      </c>
      <c r="I93" s="355">
        <v>1</v>
      </c>
      <c r="J93" s="355">
        <v>0</v>
      </c>
      <c r="K93" s="355">
        <v>0</v>
      </c>
      <c r="L93" s="355">
        <v>0</v>
      </c>
      <c r="M93" s="355">
        <v>0</v>
      </c>
      <c r="N93" s="355">
        <v>0</v>
      </c>
      <c r="O93" s="355">
        <v>0</v>
      </c>
      <c r="P93" s="356">
        <v>0</v>
      </c>
      <c r="Q93" s="134">
        <f t="shared" si="22"/>
        <v>1</v>
      </c>
      <c r="R93" s="308">
        <f>SUM(Q93/Q96)</f>
        <v>0.05</v>
      </c>
    </row>
    <row r="94" spans="1:35" s="1301" customFormat="1" hidden="1" x14ac:dyDescent="0.25">
      <c r="A94" s="88" t="s">
        <v>166</v>
      </c>
      <c r="B94" s="354">
        <v>0</v>
      </c>
      <c r="C94" s="355">
        <v>0</v>
      </c>
      <c r="D94" s="355">
        <v>0</v>
      </c>
      <c r="E94" s="355">
        <v>0</v>
      </c>
      <c r="F94" s="355">
        <v>0</v>
      </c>
      <c r="G94" s="355">
        <v>0</v>
      </c>
      <c r="H94" s="355">
        <v>0</v>
      </c>
      <c r="I94" s="355">
        <v>4</v>
      </c>
      <c r="J94" s="355">
        <v>0</v>
      </c>
      <c r="K94" s="355">
        <v>0</v>
      </c>
      <c r="L94" s="355">
        <v>0</v>
      </c>
      <c r="M94" s="355">
        <v>0</v>
      </c>
      <c r="N94" s="355">
        <v>0</v>
      </c>
      <c r="O94" s="355">
        <v>0</v>
      </c>
      <c r="P94" s="356">
        <v>0</v>
      </c>
      <c r="Q94" s="134">
        <f t="shared" si="22"/>
        <v>4</v>
      </c>
      <c r="R94" s="308">
        <f>SUM(Q94/Q96)</f>
        <v>0.2</v>
      </c>
      <c r="T94" s="84"/>
      <c r="U94" s="84"/>
      <c r="V94" s="84"/>
      <c r="W94" s="84"/>
      <c r="X94" s="84"/>
      <c r="Y94" s="84"/>
      <c r="Z94" s="84"/>
      <c r="AA94" s="84"/>
      <c r="AB94" s="84"/>
      <c r="AC94" s="84"/>
      <c r="AD94" s="84"/>
      <c r="AE94" s="84"/>
      <c r="AF94" s="84"/>
      <c r="AG94" s="84"/>
      <c r="AH94" s="84"/>
      <c r="AI94" s="84"/>
    </row>
    <row r="95" spans="1:35" s="1301" customFormat="1" ht="15.75" hidden="1" thickBot="1" x14ac:dyDescent="0.3">
      <c r="A95" s="89" t="s">
        <v>167</v>
      </c>
      <c r="B95" s="357">
        <v>0</v>
      </c>
      <c r="C95" s="358">
        <v>0</v>
      </c>
      <c r="D95" s="358">
        <v>0</v>
      </c>
      <c r="E95" s="358">
        <v>0</v>
      </c>
      <c r="F95" s="358">
        <v>0</v>
      </c>
      <c r="G95" s="358">
        <v>0</v>
      </c>
      <c r="H95" s="358">
        <v>0</v>
      </c>
      <c r="I95" s="358">
        <v>13</v>
      </c>
      <c r="J95" s="358">
        <v>0</v>
      </c>
      <c r="K95" s="358">
        <v>0</v>
      </c>
      <c r="L95" s="358">
        <v>2</v>
      </c>
      <c r="M95" s="358">
        <v>0</v>
      </c>
      <c r="N95" s="358">
        <v>0</v>
      </c>
      <c r="O95" s="358">
        <v>0</v>
      </c>
      <c r="P95" s="359">
        <v>0</v>
      </c>
      <c r="Q95" s="135">
        <f t="shared" si="22"/>
        <v>15</v>
      </c>
      <c r="R95" s="309">
        <f>SUM(Q95/Q96)</f>
        <v>0.75</v>
      </c>
      <c r="T95" s="267"/>
      <c r="U95" s="267"/>
      <c r="V95" s="267"/>
      <c r="W95" s="267"/>
      <c r="X95" s="267"/>
      <c r="Y95" s="267"/>
      <c r="Z95" s="267"/>
      <c r="AA95" s="267"/>
      <c r="AB95" s="267"/>
      <c r="AC95" s="267"/>
      <c r="AD95" s="267"/>
      <c r="AE95" s="267"/>
      <c r="AF95" s="267"/>
      <c r="AG95" s="267"/>
      <c r="AH95" s="267"/>
      <c r="AI95" s="267"/>
    </row>
    <row r="96" spans="1:35" s="1301" customFormat="1" ht="16.5" hidden="1" thickTop="1" thickBot="1" x14ac:dyDescent="0.3">
      <c r="A96" s="90" t="s">
        <v>132</v>
      </c>
      <c r="B96" s="120">
        <f t="shared" ref="B96:P96" si="23">SUM(B92:B95)</f>
        <v>0</v>
      </c>
      <c r="C96" s="121">
        <f t="shared" si="23"/>
        <v>0</v>
      </c>
      <c r="D96" s="121">
        <f t="shared" si="23"/>
        <v>0</v>
      </c>
      <c r="E96" s="121">
        <f t="shared" si="23"/>
        <v>0</v>
      </c>
      <c r="F96" s="121">
        <f t="shared" si="23"/>
        <v>0</v>
      </c>
      <c r="G96" s="121">
        <f t="shared" si="23"/>
        <v>0</v>
      </c>
      <c r="H96" s="121">
        <f t="shared" si="23"/>
        <v>0</v>
      </c>
      <c r="I96" s="121">
        <f t="shared" si="23"/>
        <v>18</v>
      </c>
      <c r="J96" s="121">
        <f t="shared" si="23"/>
        <v>0</v>
      </c>
      <c r="K96" s="121">
        <f t="shared" si="23"/>
        <v>0</v>
      </c>
      <c r="L96" s="121">
        <f t="shared" si="23"/>
        <v>2</v>
      </c>
      <c r="M96" s="121">
        <f t="shared" si="23"/>
        <v>0</v>
      </c>
      <c r="N96" s="121">
        <f t="shared" si="23"/>
        <v>0</v>
      </c>
      <c r="O96" s="121">
        <f t="shared" si="23"/>
        <v>0</v>
      </c>
      <c r="P96" s="136">
        <f t="shared" si="23"/>
        <v>0</v>
      </c>
      <c r="Q96" s="231">
        <f t="shared" si="22"/>
        <v>20</v>
      </c>
      <c r="R96" s="232">
        <f>SUM(R92:R95)</f>
        <v>1</v>
      </c>
      <c r="T96" s="267"/>
      <c r="U96" s="84"/>
      <c r="V96" s="84"/>
      <c r="W96" s="84"/>
      <c r="X96" s="84"/>
      <c r="Y96" s="84"/>
      <c r="Z96" s="84"/>
      <c r="AA96" s="84"/>
      <c r="AB96" s="84"/>
      <c r="AC96" s="84"/>
      <c r="AD96" s="84"/>
      <c r="AE96" s="84"/>
      <c r="AF96" s="84"/>
      <c r="AG96" s="84"/>
      <c r="AH96" s="84"/>
      <c r="AI96" s="84"/>
    </row>
    <row r="97" spans="1:35" s="1301" customFormat="1" ht="17.25" hidden="1" customHeight="1" thickBot="1" x14ac:dyDescent="0.3">
      <c r="A97" s="91" t="s">
        <v>131</v>
      </c>
      <c r="B97" s="304">
        <f>SUM(B96/Q96)</f>
        <v>0</v>
      </c>
      <c r="C97" s="305">
        <f>SUM(C96/Q96)</f>
        <v>0</v>
      </c>
      <c r="D97" s="305">
        <f>SUM(D96/Q96)</f>
        <v>0</v>
      </c>
      <c r="E97" s="305">
        <f>SUM(E96/Q96)</f>
        <v>0</v>
      </c>
      <c r="F97" s="305">
        <f>SUM(F96/Q96)</f>
        <v>0</v>
      </c>
      <c r="G97" s="305">
        <f>SUM(G96/Q96)</f>
        <v>0</v>
      </c>
      <c r="H97" s="305">
        <f>SUM(H96/Q96)</f>
        <v>0</v>
      </c>
      <c r="I97" s="305">
        <f>SUM(I96/Q96)</f>
        <v>0.9</v>
      </c>
      <c r="J97" s="305">
        <f>SUM(J96/Q96)</f>
        <v>0</v>
      </c>
      <c r="K97" s="305">
        <f>SUM(K96/Q96)</f>
        <v>0</v>
      </c>
      <c r="L97" s="305">
        <f>SUM(L96/Q96)</f>
        <v>0.1</v>
      </c>
      <c r="M97" s="305">
        <f>SUM(M96/Q96)</f>
        <v>0</v>
      </c>
      <c r="N97" s="305">
        <f>SUM(N96/Q96)</f>
        <v>0</v>
      </c>
      <c r="O97" s="305">
        <f>SUM(O96/Q96)</f>
        <v>0</v>
      </c>
      <c r="P97" s="306">
        <f>SUM(P96/Q96)</f>
        <v>0</v>
      </c>
      <c r="Q97" s="230">
        <f t="shared" si="22"/>
        <v>1</v>
      </c>
      <c r="R97" s="395"/>
      <c r="T97" s="267"/>
      <c r="U97" s="84"/>
      <c r="V97" s="84"/>
      <c r="W97" s="84"/>
      <c r="X97" s="84"/>
      <c r="Y97" s="84"/>
      <c r="Z97" s="84"/>
      <c r="AA97" s="84"/>
      <c r="AB97" s="84"/>
      <c r="AC97" s="84"/>
      <c r="AD97" s="84"/>
      <c r="AE97" s="84"/>
      <c r="AF97" s="84"/>
      <c r="AG97" s="84"/>
      <c r="AH97" s="84"/>
      <c r="AI97" s="84"/>
    </row>
    <row r="98" spans="1:35" s="1301" customFormat="1" ht="16.5" hidden="1" thickBot="1" x14ac:dyDescent="0.3">
      <c r="A98" s="2130" t="s">
        <v>180</v>
      </c>
      <c r="B98" s="2131"/>
      <c r="C98" s="2131"/>
      <c r="D98" s="2131"/>
      <c r="E98" s="2131"/>
      <c r="F98" s="2131"/>
      <c r="G98" s="2131"/>
      <c r="H98" s="2131"/>
      <c r="I98" s="2131"/>
      <c r="J98" s="2131"/>
      <c r="K98" s="2131"/>
      <c r="L98" s="2131"/>
      <c r="M98" s="2131"/>
      <c r="N98" s="2131"/>
      <c r="O98" s="2131"/>
      <c r="P98" s="2131"/>
      <c r="Q98" s="2131"/>
      <c r="R98" s="2132"/>
    </row>
    <row r="99" spans="1:35" s="1301" customFormat="1" ht="66.75" hidden="1" customHeight="1" thickBot="1" x14ac:dyDescent="0.3">
      <c r="A99" s="73"/>
      <c r="B99" s="695" t="s">
        <v>145</v>
      </c>
      <c r="C99" s="696" t="s">
        <v>146</v>
      </c>
      <c r="D99" s="696" t="s">
        <v>147</v>
      </c>
      <c r="E99" s="696" t="s">
        <v>148</v>
      </c>
      <c r="F99" s="696" t="s">
        <v>149</v>
      </c>
      <c r="G99" s="696" t="s">
        <v>150</v>
      </c>
      <c r="H99" s="696" t="s">
        <v>151</v>
      </c>
      <c r="I99" s="696" t="s">
        <v>152</v>
      </c>
      <c r="J99" s="696" t="s">
        <v>153</v>
      </c>
      <c r="K99" s="696" t="s">
        <v>154</v>
      </c>
      <c r="L99" s="696" t="s">
        <v>155</v>
      </c>
      <c r="M99" s="696" t="s">
        <v>156</v>
      </c>
      <c r="N99" s="696" t="s">
        <v>157</v>
      </c>
      <c r="O99" s="696" t="s">
        <v>158</v>
      </c>
      <c r="P99" s="698" t="s">
        <v>159</v>
      </c>
      <c r="Q99" s="74" t="s">
        <v>160</v>
      </c>
      <c r="R99" s="74" t="s">
        <v>161</v>
      </c>
    </row>
    <row r="100" spans="1:35" s="1301" customFormat="1" ht="15.75" hidden="1" thickBot="1" x14ac:dyDescent="0.3">
      <c r="A100" s="2127" t="s">
        <v>162</v>
      </c>
      <c r="B100" s="2133"/>
      <c r="C100" s="2133"/>
      <c r="D100" s="2133"/>
      <c r="E100" s="2133"/>
      <c r="F100" s="2133"/>
      <c r="G100" s="2133"/>
      <c r="H100" s="2133"/>
      <c r="I100" s="2133"/>
      <c r="J100" s="2133"/>
      <c r="K100" s="2133"/>
      <c r="L100" s="2133"/>
      <c r="M100" s="2133"/>
      <c r="N100" s="2133"/>
      <c r="O100" s="2133"/>
      <c r="P100" s="2133"/>
      <c r="Q100" s="2133"/>
      <c r="R100" s="2129"/>
    </row>
    <row r="101" spans="1:35" s="1301" customFormat="1" hidden="1" x14ac:dyDescent="0.25">
      <c r="A101" s="87" t="s">
        <v>109</v>
      </c>
      <c r="B101" s="351">
        <v>0</v>
      </c>
      <c r="C101" s="352">
        <v>0</v>
      </c>
      <c r="D101" s="352">
        <v>0</v>
      </c>
      <c r="E101" s="352">
        <v>0</v>
      </c>
      <c r="F101" s="352">
        <v>0</v>
      </c>
      <c r="G101" s="352">
        <v>0</v>
      </c>
      <c r="H101" s="352">
        <v>0</v>
      </c>
      <c r="I101" s="352">
        <v>0</v>
      </c>
      <c r="J101" s="352">
        <v>0</v>
      </c>
      <c r="K101" s="352">
        <v>0</v>
      </c>
      <c r="L101" s="352">
        <v>1</v>
      </c>
      <c r="M101" s="352">
        <v>0</v>
      </c>
      <c r="N101" s="352">
        <v>0</v>
      </c>
      <c r="O101" s="352">
        <v>0</v>
      </c>
      <c r="P101" s="353">
        <v>0</v>
      </c>
      <c r="Q101" s="133">
        <f t="shared" ref="Q101:Q106" si="24">SUM(B101:P101)</f>
        <v>1</v>
      </c>
      <c r="R101" s="307">
        <f>SUM(Q101/Q105)</f>
        <v>9.0909090909090912E-2</v>
      </c>
    </row>
    <row r="102" spans="1:35" s="1301" customFormat="1" hidden="1" x14ac:dyDescent="0.25">
      <c r="A102" s="88" t="s">
        <v>110</v>
      </c>
      <c r="B102" s="354">
        <v>0</v>
      </c>
      <c r="C102" s="355">
        <v>0</v>
      </c>
      <c r="D102" s="355">
        <v>0</v>
      </c>
      <c r="E102" s="355">
        <v>0</v>
      </c>
      <c r="F102" s="355">
        <v>0</v>
      </c>
      <c r="G102" s="355">
        <v>0</v>
      </c>
      <c r="H102" s="355">
        <v>0</v>
      </c>
      <c r="I102" s="355">
        <v>9</v>
      </c>
      <c r="J102" s="355">
        <v>0</v>
      </c>
      <c r="K102" s="355">
        <v>0</v>
      </c>
      <c r="L102" s="355">
        <v>1</v>
      </c>
      <c r="M102" s="355">
        <v>0</v>
      </c>
      <c r="N102" s="355">
        <v>0</v>
      </c>
      <c r="O102" s="355">
        <v>0</v>
      </c>
      <c r="P102" s="356">
        <v>0</v>
      </c>
      <c r="Q102" s="134">
        <f t="shared" si="24"/>
        <v>10</v>
      </c>
      <c r="R102" s="308">
        <f>SUM(Q102/Q105)</f>
        <v>0.90909090909090906</v>
      </c>
    </row>
    <row r="103" spans="1:35" s="1301" customFormat="1" hidden="1" x14ac:dyDescent="0.25">
      <c r="A103" s="88" t="s">
        <v>111</v>
      </c>
      <c r="B103" s="354">
        <v>0</v>
      </c>
      <c r="C103" s="355">
        <v>0</v>
      </c>
      <c r="D103" s="355">
        <v>0</v>
      </c>
      <c r="E103" s="355">
        <v>0</v>
      </c>
      <c r="F103" s="355">
        <v>0</v>
      </c>
      <c r="G103" s="355">
        <v>0</v>
      </c>
      <c r="H103" s="355">
        <v>0</v>
      </c>
      <c r="I103" s="355">
        <v>0</v>
      </c>
      <c r="J103" s="355">
        <v>0</v>
      </c>
      <c r="K103" s="355">
        <v>0</v>
      </c>
      <c r="L103" s="355">
        <v>0</v>
      </c>
      <c r="M103" s="355">
        <v>0</v>
      </c>
      <c r="N103" s="355">
        <v>0</v>
      </c>
      <c r="O103" s="355">
        <v>0</v>
      </c>
      <c r="P103" s="356">
        <v>0</v>
      </c>
      <c r="Q103" s="134">
        <f t="shared" si="24"/>
        <v>0</v>
      </c>
      <c r="R103" s="308">
        <f>SUM(Q103/Q105)</f>
        <v>0</v>
      </c>
    </row>
    <row r="104" spans="1:35" s="1301" customFormat="1" ht="15.75" hidden="1" thickBot="1" x14ac:dyDescent="0.3">
      <c r="A104" s="89" t="s">
        <v>112</v>
      </c>
      <c r="B104" s="357">
        <v>0</v>
      </c>
      <c r="C104" s="358">
        <v>0</v>
      </c>
      <c r="D104" s="358">
        <v>0</v>
      </c>
      <c r="E104" s="358">
        <v>0</v>
      </c>
      <c r="F104" s="358">
        <v>0</v>
      </c>
      <c r="G104" s="358">
        <v>0</v>
      </c>
      <c r="H104" s="358">
        <v>0</v>
      </c>
      <c r="I104" s="358">
        <v>0</v>
      </c>
      <c r="J104" s="358">
        <v>0</v>
      </c>
      <c r="K104" s="358">
        <v>0</v>
      </c>
      <c r="L104" s="358">
        <v>0</v>
      </c>
      <c r="M104" s="358">
        <v>0</v>
      </c>
      <c r="N104" s="358">
        <v>0</v>
      </c>
      <c r="O104" s="358">
        <v>0</v>
      </c>
      <c r="P104" s="359">
        <v>0</v>
      </c>
      <c r="Q104" s="135">
        <f t="shared" si="24"/>
        <v>0</v>
      </c>
      <c r="R104" s="309">
        <f>SUM(Q104/Q105)</f>
        <v>0</v>
      </c>
    </row>
    <row r="105" spans="1:35" s="1301" customFormat="1" ht="16.5" hidden="1" thickTop="1" thickBot="1" x14ac:dyDescent="0.3">
      <c r="A105" s="90" t="s">
        <v>132</v>
      </c>
      <c r="B105" s="120">
        <f t="shared" ref="B105:P105" si="25">SUM(B101:B104)</f>
        <v>0</v>
      </c>
      <c r="C105" s="121">
        <f t="shared" si="25"/>
        <v>0</v>
      </c>
      <c r="D105" s="121">
        <f t="shared" si="25"/>
        <v>0</v>
      </c>
      <c r="E105" s="121">
        <f t="shared" si="25"/>
        <v>0</v>
      </c>
      <c r="F105" s="121">
        <f t="shared" si="25"/>
        <v>0</v>
      </c>
      <c r="G105" s="121">
        <f t="shared" si="25"/>
        <v>0</v>
      </c>
      <c r="H105" s="121">
        <f t="shared" si="25"/>
        <v>0</v>
      </c>
      <c r="I105" s="121">
        <f t="shared" si="25"/>
        <v>9</v>
      </c>
      <c r="J105" s="121">
        <f t="shared" si="25"/>
        <v>0</v>
      </c>
      <c r="K105" s="121">
        <f t="shared" si="25"/>
        <v>0</v>
      </c>
      <c r="L105" s="121">
        <f t="shared" si="25"/>
        <v>2</v>
      </c>
      <c r="M105" s="121">
        <f t="shared" si="25"/>
        <v>0</v>
      </c>
      <c r="N105" s="121">
        <f t="shared" si="25"/>
        <v>0</v>
      </c>
      <c r="O105" s="121">
        <f t="shared" si="25"/>
        <v>0</v>
      </c>
      <c r="P105" s="136">
        <f t="shared" si="25"/>
        <v>0</v>
      </c>
      <c r="Q105" s="231">
        <f t="shared" si="24"/>
        <v>11</v>
      </c>
      <c r="R105" s="232">
        <f>SUM(R101:R104)</f>
        <v>1</v>
      </c>
    </row>
    <row r="106" spans="1:35" s="1301" customFormat="1" ht="15.75" hidden="1" thickBot="1" x14ac:dyDescent="0.3">
      <c r="A106" s="91" t="s">
        <v>131</v>
      </c>
      <c r="B106" s="304">
        <f>SUM(B105/Q105)</f>
        <v>0</v>
      </c>
      <c r="C106" s="305">
        <f>SUM(C105/Q105)</f>
        <v>0</v>
      </c>
      <c r="D106" s="305">
        <f>SUM(D105/Q105)</f>
        <v>0</v>
      </c>
      <c r="E106" s="305">
        <f>SUM(E105/Q105)</f>
        <v>0</v>
      </c>
      <c r="F106" s="305">
        <f>SUM(F105/Q105)</f>
        <v>0</v>
      </c>
      <c r="G106" s="305">
        <f>SUM(G105/Q105)</f>
        <v>0</v>
      </c>
      <c r="H106" s="305">
        <f>SUM(H105/Q105)</f>
        <v>0</v>
      </c>
      <c r="I106" s="305">
        <f>SUM(I105/Q105)</f>
        <v>0.81818181818181823</v>
      </c>
      <c r="J106" s="305">
        <f>SUM(J105/Q105)</f>
        <v>0</v>
      </c>
      <c r="K106" s="305">
        <f>SUM(K105/Q105)</f>
        <v>0</v>
      </c>
      <c r="L106" s="305">
        <f>SUM(L105/Q105)</f>
        <v>0.18181818181818182</v>
      </c>
      <c r="M106" s="305">
        <f>SUM(M105/Q105)</f>
        <v>0</v>
      </c>
      <c r="N106" s="305">
        <f>SUM(N105/Q105)</f>
        <v>0</v>
      </c>
      <c r="O106" s="305">
        <f>SUM(O105/Q105)</f>
        <v>0</v>
      </c>
      <c r="P106" s="306">
        <f>SUM(P105/Q105)</f>
        <v>0</v>
      </c>
      <c r="Q106" s="230">
        <f t="shared" si="24"/>
        <v>1</v>
      </c>
      <c r="R106" s="395"/>
    </row>
    <row r="107" spans="1:35" s="1301" customFormat="1" ht="16.5" hidden="1" customHeight="1" thickBot="1" x14ac:dyDescent="0.3">
      <c r="A107" s="2127" t="s">
        <v>163</v>
      </c>
      <c r="B107" s="2133"/>
      <c r="C107" s="2133"/>
      <c r="D107" s="2133"/>
      <c r="E107" s="2133"/>
      <c r="F107" s="2133"/>
      <c r="G107" s="2133"/>
      <c r="H107" s="2133"/>
      <c r="I107" s="2133"/>
      <c r="J107" s="2133"/>
      <c r="K107" s="2133"/>
      <c r="L107" s="2133"/>
      <c r="M107" s="2133"/>
      <c r="N107" s="2133"/>
      <c r="O107" s="2133"/>
      <c r="P107" s="2133"/>
      <c r="Q107" s="2134"/>
      <c r="R107" s="2135"/>
    </row>
    <row r="108" spans="1:35" s="1301" customFormat="1" hidden="1" x14ac:dyDescent="0.25">
      <c r="A108" s="87" t="s">
        <v>164</v>
      </c>
      <c r="B108" s="351">
        <v>0</v>
      </c>
      <c r="C108" s="352">
        <v>0</v>
      </c>
      <c r="D108" s="352">
        <v>0</v>
      </c>
      <c r="E108" s="352">
        <v>0</v>
      </c>
      <c r="F108" s="352">
        <v>0</v>
      </c>
      <c r="G108" s="352">
        <v>0</v>
      </c>
      <c r="H108" s="352">
        <v>0</v>
      </c>
      <c r="I108" s="352">
        <v>0</v>
      </c>
      <c r="J108" s="352">
        <v>0</v>
      </c>
      <c r="K108" s="352">
        <v>0</v>
      </c>
      <c r="L108" s="352">
        <v>0</v>
      </c>
      <c r="M108" s="352">
        <v>0</v>
      </c>
      <c r="N108" s="352">
        <v>0</v>
      </c>
      <c r="O108" s="352">
        <v>0</v>
      </c>
      <c r="P108" s="353">
        <v>0</v>
      </c>
      <c r="Q108" s="133">
        <f t="shared" ref="Q108:Q113" si="26">SUM(B108:P108)</f>
        <v>0</v>
      </c>
      <c r="R108" s="307">
        <f>SUM(Q108/Q112)</f>
        <v>0</v>
      </c>
    </row>
    <row r="109" spans="1:35" s="1301" customFormat="1" hidden="1" x14ac:dyDescent="0.25">
      <c r="A109" s="88" t="s">
        <v>165</v>
      </c>
      <c r="B109" s="354">
        <v>0</v>
      </c>
      <c r="C109" s="355">
        <v>0</v>
      </c>
      <c r="D109" s="355">
        <v>0</v>
      </c>
      <c r="E109" s="355">
        <v>0</v>
      </c>
      <c r="F109" s="355">
        <v>0</v>
      </c>
      <c r="G109" s="355">
        <v>0</v>
      </c>
      <c r="H109" s="355">
        <v>0</v>
      </c>
      <c r="I109" s="355">
        <v>2</v>
      </c>
      <c r="J109" s="355">
        <v>0</v>
      </c>
      <c r="K109" s="355">
        <v>0</v>
      </c>
      <c r="L109" s="355">
        <v>0</v>
      </c>
      <c r="M109" s="355">
        <v>0</v>
      </c>
      <c r="N109" s="355">
        <v>0</v>
      </c>
      <c r="O109" s="355">
        <v>0</v>
      </c>
      <c r="P109" s="356">
        <v>0</v>
      </c>
      <c r="Q109" s="134">
        <f t="shared" si="26"/>
        <v>2</v>
      </c>
      <c r="R109" s="308">
        <f>SUM(Q109/Q112)</f>
        <v>0.18181818181818182</v>
      </c>
    </row>
    <row r="110" spans="1:35" s="1301" customFormat="1" hidden="1" x14ac:dyDescent="0.25">
      <c r="A110" s="88" t="s">
        <v>166</v>
      </c>
      <c r="B110" s="354">
        <v>0</v>
      </c>
      <c r="C110" s="355">
        <v>0</v>
      </c>
      <c r="D110" s="355">
        <v>0</v>
      </c>
      <c r="E110" s="355">
        <v>0</v>
      </c>
      <c r="F110" s="355">
        <v>0</v>
      </c>
      <c r="G110" s="355">
        <v>0</v>
      </c>
      <c r="H110" s="355">
        <v>0</v>
      </c>
      <c r="I110" s="355">
        <v>2</v>
      </c>
      <c r="J110" s="355">
        <v>0</v>
      </c>
      <c r="K110" s="355">
        <v>0</v>
      </c>
      <c r="L110" s="355">
        <v>0</v>
      </c>
      <c r="M110" s="355">
        <v>0</v>
      </c>
      <c r="N110" s="355">
        <v>0</v>
      </c>
      <c r="O110" s="355">
        <v>0</v>
      </c>
      <c r="P110" s="356">
        <v>0</v>
      </c>
      <c r="Q110" s="134">
        <f t="shared" si="26"/>
        <v>2</v>
      </c>
      <c r="R110" s="308">
        <f>SUM(Q110/Q112)</f>
        <v>0.18181818181818182</v>
      </c>
      <c r="T110" s="84"/>
      <c r="U110" s="84"/>
      <c r="V110" s="84"/>
      <c r="W110" s="84"/>
      <c r="X110" s="84"/>
      <c r="Y110" s="84"/>
      <c r="Z110" s="84"/>
      <c r="AA110" s="84"/>
      <c r="AB110" s="84"/>
      <c r="AC110" s="84"/>
      <c r="AD110" s="84"/>
      <c r="AE110" s="84"/>
      <c r="AF110" s="84"/>
      <c r="AG110" s="84"/>
      <c r="AH110" s="84"/>
      <c r="AI110" s="84"/>
    </row>
    <row r="111" spans="1:35" s="1301" customFormat="1" ht="15.75" hidden="1" thickBot="1" x14ac:dyDescent="0.3">
      <c r="A111" s="89" t="s">
        <v>167</v>
      </c>
      <c r="B111" s="357">
        <v>0</v>
      </c>
      <c r="C111" s="358">
        <v>0</v>
      </c>
      <c r="D111" s="358">
        <v>0</v>
      </c>
      <c r="E111" s="358">
        <v>0</v>
      </c>
      <c r="F111" s="358">
        <v>0</v>
      </c>
      <c r="G111" s="358">
        <v>0</v>
      </c>
      <c r="H111" s="358">
        <v>0</v>
      </c>
      <c r="I111" s="358">
        <v>5</v>
      </c>
      <c r="J111" s="358">
        <v>0</v>
      </c>
      <c r="K111" s="358">
        <v>0</v>
      </c>
      <c r="L111" s="358">
        <v>2</v>
      </c>
      <c r="M111" s="358">
        <v>0</v>
      </c>
      <c r="N111" s="358">
        <v>0</v>
      </c>
      <c r="O111" s="358">
        <v>0</v>
      </c>
      <c r="P111" s="359">
        <v>0</v>
      </c>
      <c r="Q111" s="135">
        <f t="shared" si="26"/>
        <v>7</v>
      </c>
      <c r="R111" s="309">
        <f>SUM(Q111/Q112)</f>
        <v>0.63636363636363635</v>
      </c>
      <c r="T111" s="267"/>
      <c r="U111" s="267"/>
      <c r="V111" s="267"/>
      <c r="W111" s="267"/>
      <c r="X111" s="267"/>
      <c r="Y111" s="267"/>
      <c r="Z111" s="267"/>
      <c r="AA111" s="267"/>
      <c r="AB111" s="267"/>
      <c r="AC111" s="267"/>
      <c r="AD111" s="267"/>
      <c r="AE111" s="267"/>
      <c r="AF111" s="267"/>
      <c r="AG111" s="267"/>
      <c r="AH111" s="267"/>
      <c r="AI111" s="267"/>
    </row>
    <row r="112" spans="1:35" s="1301" customFormat="1" ht="16.5" hidden="1" thickTop="1" thickBot="1" x14ac:dyDescent="0.3">
      <c r="A112" s="90" t="s">
        <v>132</v>
      </c>
      <c r="B112" s="120">
        <f t="shared" ref="B112:P112" si="27">SUM(B108:B111)</f>
        <v>0</v>
      </c>
      <c r="C112" s="121">
        <f t="shared" si="27"/>
        <v>0</v>
      </c>
      <c r="D112" s="121">
        <f t="shared" si="27"/>
        <v>0</v>
      </c>
      <c r="E112" s="121">
        <f t="shared" si="27"/>
        <v>0</v>
      </c>
      <c r="F112" s="121">
        <f t="shared" si="27"/>
        <v>0</v>
      </c>
      <c r="G112" s="121">
        <f t="shared" si="27"/>
        <v>0</v>
      </c>
      <c r="H112" s="121">
        <f t="shared" si="27"/>
        <v>0</v>
      </c>
      <c r="I112" s="121">
        <f t="shared" si="27"/>
        <v>9</v>
      </c>
      <c r="J112" s="121">
        <f t="shared" si="27"/>
        <v>0</v>
      </c>
      <c r="K112" s="121">
        <f t="shared" si="27"/>
        <v>0</v>
      </c>
      <c r="L112" s="121">
        <f t="shared" si="27"/>
        <v>2</v>
      </c>
      <c r="M112" s="121">
        <f t="shared" si="27"/>
        <v>0</v>
      </c>
      <c r="N112" s="121">
        <f t="shared" si="27"/>
        <v>0</v>
      </c>
      <c r="O112" s="121">
        <f t="shared" si="27"/>
        <v>0</v>
      </c>
      <c r="P112" s="136">
        <f t="shared" si="27"/>
        <v>0</v>
      </c>
      <c r="Q112" s="231">
        <f t="shared" si="26"/>
        <v>11</v>
      </c>
      <c r="R112" s="232">
        <f>SUM(R108:R111)</f>
        <v>1</v>
      </c>
      <c r="T112" s="267"/>
      <c r="U112" s="84"/>
      <c r="V112" s="84"/>
      <c r="W112" s="84"/>
      <c r="X112" s="84"/>
      <c r="Y112" s="84"/>
      <c r="Z112" s="84"/>
      <c r="AA112" s="84"/>
      <c r="AB112" s="84"/>
      <c r="AC112" s="84"/>
      <c r="AD112" s="84"/>
      <c r="AE112" s="84"/>
      <c r="AF112" s="84"/>
      <c r="AG112" s="84"/>
      <c r="AH112" s="84"/>
      <c r="AI112" s="84"/>
    </row>
    <row r="113" spans="1:35" s="1301" customFormat="1" ht="17.25" hidden="1" customHeight="1" thickBot="1" x14ac:dyDescent="0.3">
      <c r="A113" s="91" t="s">
        <v>131</v>
      </c>
      <c r="B113" s="304">
        <f>SUM(B112/Q112)</f>
        <v>0</v>
      </c>
      <c r="C113" s="305">
        <f>SUM(C112/Q112)</f>
        <v>0</v>
      </c>
      <c r="D113" s="305">
        <f>SUM(D112/Q112)</f>
        <v>0</v>
      </c>
      <c r="E113" s="305">
        <f>SUM(E112/Q112)</f>
        <v>0</v>
      </c>
      <c r="F113" s="305">
        <f>SUM(F112/Q112)</f>
        <v>0</v>
      </c>
      <c r="G113" s="305">
        <f>SUM(G112/Q112)</f>
        <v>0</v>
      </c>
      <c r="H113" s="305">
        <f>SUM(H112/Q112)</f>
        <v>0</v>
      </c>
      <c r="I113" s="305">
        <f>SUM(I112/Q112)</f>
        <v>0.81818181818181823</v>
      </c>
      <c r="J113" s="305">
        <f>SUM(J112/Q112)</f>
        <v>0</v>
      </c>
      <c r="K113" s="305">
        <f>SUM(K112/Q112)</f>
        <v>0</v>
      </c>
      <c r="L113" s="305">
        <f>SUM(L112/Q112)</f>
        <v>0.18181818181818182</v>
      </c>
      <c r="M113" s="305">
        <f>SUM(M112/Q112)</f>
        <v>0</v>
      </c>
      <c r="N113" s="305">
        <f>SUM(N112/Q112)</f>
        <v>0</v>
      </c>
      <c r="O113" s="305">
        <f>SUM(O112/Q112)</f>
        <v>0</v>
      </c>
      <c r="P113" s="306">
        <f>SUM(P112/Q112)</f>
        <v>0</v>
      </c>
      <c r="Q113" s="230">
        <f t="shared" si="26"/>
        <v>1</v>
      </c>
      <c r="R113" s="395"/>
      <c r="T113" s="267"/>
      <c r="U113" s="84"/>
      <c r="V113" s="84"/>
      <c r="W113" s="84"/>
      <c r="X113" s="84"/>
      <c r="Y113" s="84"/>
      <c r="Z113" s="84"/>
      <c r="AA113" s="84"/>
      <c r="AB113" s="84"/>
      <c r="AC113" s="84"/>
      <c r="AD113" s="84"/>
      <c r="AE113" s="84"/>
      <c r="AF113" s="84"/>
      <c r="AG113" s="84"/>
      <c r="AH113" s="84"/>
      <c r="AI113" s="84"/>
    </row>
    <row r="114" spans="1:35" s="1301" customFormat="1" ht="16.5" hidden="1" thickBot="1" x14ac:dyDescent="0.3">
      <c r="A114" s="2130" t="s">
        <v>181</v>
      </c>
      <c r="B114" s="2131"/>
      <c r="C114" s="2131"/>
      <c r="D114" s="2131"/>
      <c r="E114" s="2131"/>
      <c r="F114" s="2131"/>
      <c r="G114" s="2131"/>
      <c r="H114" s="2131"/>
      <c r="I114" s="2131"/>
      <c r="J114" s="2131"/>
      <c r="K114" s="2131"/>
      <c r="L114" s="2131"/>
      <c r="M114" s="2131"/>
      <c r="N114" s="2131"/>
      <c r="O114" s="2131"/>
      <c r="P114" s="2131"/>
      <c r="Q114" s="2131"/>
      <c r="R114" s="2132"/>
    </row>
    <row r="115" spans="1:35" s="1301" customFormat="1" ht="66.75" hidden="1" customHeight="1" thickBot="1" x14ac:dyDescent="0.3">
      <c r="A115" s="73"/>
      <c r="B115" s="695" t="s">
        <v>145</v>
      </c>
      <c r="C115" s="696" t="s">
        <v>146</v>
      </c>
      <c r="D115" s="696" t="s">
        <v>147</v>
      </c>
      <c r="E115" s="696" t="s">
        <v>148</v>
      </c>
      <c r="F115" s="696" t="s">
        <v>149</v>
      </c>
      <c r="G115" s="696" t="s">
        <v>150</v>
      </c>
      <c r="H115" s="696" t="s">
        <v>151</v>
      </c>
      <c r="I115" s="696" t="s">
        <v>152</v>
      </c>
      <c r="J115" s="696" t="s">
        <v>153</v>
      </c>
      <c r="K115" s="696" t="s">
        <v>154</v>
      </c>
      <c r="L115" s="696" t="s">
        <v>155</v>
      </c>
      <c r="M115" s="696" t="s">
        <v>156</v>
      </c>
      <c r="N115" s="696" t="s">
        <v>157</v>
      </c>
      <c r="O115" s="696" t="s">
        <v>158</v>
      </c>
      <c r="P115" s="698" t="s">
        <v>159</v>
      </c>
      <c r="Q115" s="74" t="s">
        <v>160</v>
      </c>
      <c r="R115" s="74" t="s">
        <v>161</v>
      </c>
    </row>
    <row r="116" spans="1:35" s="1301" customFormat="1" ht="15.75" hidden="1" thickBot="1" x14ac:dyDescent="0.3">
      <c r="A116" s="2127" t="s">
        <v>162</v>
      </c>
      <c r="B116" s="2133"/>
      <c r="C116" s="2133"/>
      <c r="D116" s="2133"/>
      <c r="E116" s="2133"/>
      <c r="F116" s="2133"/>
      <c r="G116" s="2133"/>
      <c r="H116" s="2133"/>
      <c r="I116" s="2133"/>
      <c r="J116" s="2133"/>
      <c r="K116" s="2133"/>
      <c r="L116" s="2133"/>
      <c r="M116" s="2133"/>
      <c r="N116" s="2133"/>
      <c r="O116" s="2133"/>
      <c r="P116" s="2133"/>
      <c r="Q116" s="2133"/>
      <c r="R116" s="2129"/>
    </row>
    <row r="117" spans="1:35" s="1301" customFormat="1" hidden="1" x14ac:dyDescent="0.25">
      <c r="A117" s="87" t="s">
        <v>109</v>
      </c>
      <c r="B117" s="351">
        <v>0</v>
      </c>
      <c r="C117" s="352">
        <v>0</v>
      </c>
      <c r="D117" s="352">
        <v>0</v>
      </c>
      <c r="E117" s="352">
        <v>0</v>
      </c>
      <c r="F117" s="352">
        <v>0</v>
      </c>
      <c r="G117" s="352">
        <v>0</v>
      </c>
      <c r="H117" s="352">
        <v>0</v>
      </c>
      <c r="I117" s="352">
        <v>0</v>
      </c>
      <c r="J117" s="352">
        <v>0</v>
      </c>
      <c r="K117" s="352">
        <v>0</v>
      </c>
      <c r="L117" s="352">
        <v>0</v>
      </c>
      <c r="M117" s="352">
        <v>0</v>
      </c>
      <c r="N117" s="352">
        <v>0</v>
      </c>
      <c r="O117" s="352">
        <v>0</v>
      </c>
      <c r="P117" s="353">
        <v>0</v>
      </c>
      <c r="Q117" s="133">
        <f t="shared" ref="Q117:Q121" si="28">SUM(B117:P117)</f>
        <v>0</v>
      </c>
      <c r="R117" s="307">
        <v>0</v>
      </c>
    </row>
    <row r="118" spans="1:35" s="1301" customFormat="1" hidden="1" x14ac:dyDescent="0.25">
      <c r="A118" s="88" t="s">
        <v>110</v>
      </c>
      <c r="B118" s="354">
        <v>0</v>
      </c>
      <c r="C118" s="355">
        <v>0</v>
      </c>
      <c r="D118" s="355">
        <v>0</v>
      </c>
      <c r="E118" s="355">
        <v>0</v>
      </c>
      <c r="F118" s="355">
        <v>0</v>
      </c>
      <c r="G118" s="355">
        <v>0</v>
      </c>
      <c r="H118" s="355">
        <v>0</v>
      </c>
      <c r="I118" s="355">
        <v>0</v>
      </c>
      <c r="J118" s="355">
        <v>0</v>
      </c>
      <c r="K118" s="355">
        <v>0</v>
      </c>
      <c r="L118" s="355">
        <v>0</v>
      </c>
      <c r="M118" s="355">
        <v>0</v>
      </c>
      <c r="N118" s="355">
        <v>0</v>
      </c>
      <c r="O118" s="355">
        <v>0</v>
      </c>
      <c r="P118" s="356">
        <v>0</v>
      </c>
      <c r="Q118" s="134">
        <f t="shared" si="28"/>
        <v>0</v>
      </c>
      <c r="R118" s="308">
        <v>0</v>
      </c>
    </row>
    <row r="119" spans="1:35" s="1301" customFormat="1" hidden="1" x14ac:dyDescent="0.25">
      <c r="A119" s="88" t="s">
        <v>111</v>
      </c>
      <c r="B119" s="354">
        <v>0</v>
      </c>
      <c r="C119" s="355">
        <v>0</v>
      </c>
      <c r="D119" s="355">
        <v>0</v>
      </c>
      <c r="E119" s="355">
        <v>0</v>
      </c>
      <c r="F119" s="355">
        <v>0</v>
      </c>
      <c r="G119" s="355">
        <v>0</v>
      </c>
      <c r="H119" s="355">
        <v>0</v>
      </c>
      <c r="I119" s="355">
        <v>0</v>
      </c>
      <c r="J119" s="355">
        <v>0</v>
      </c>
      <c r="K119" s="355">
        <v>0</v>
      </c>
      <c r="L119" s="355">
        <v>0</v>
      </c>
      <c r="M119" s="355">
        <v>0</v>
      </c>
      <c r="N119" s="355">
        <v>0</v>
      </c>
      <c r="O119" s="355">
        <v>0</v>
      </c>
      <c r="P119" s="356">
        <v>0</v>
      </c>
      <c r="Q119" s="134">
        <f t="shared" si="28"/>
        <v>0</v>
      </c>
      <c r="R119" s="308">
        <v>0</v>
      </c>
    </row>
    <row r="120" spans="1:35" s="1301" customFormat="1" ht="15.75" hidden="1" thickBot="1" x14ac:dyDescent="0.3">
      <c r="A120" s="89" t="s">
        <v>112</v>
      </c>
      <c r="B120" s="357">
        <v>0</v>
      </c>
      <c r="C120" s="358">
        <v>0</v>
      </c>
      <c r="D120" s="358">
        <v>0</v>
      </c>
      <c r="E120" s="358">
        <v>0</v>
      </c>
      <c r="F120" s="358">
        <v>0</v>
      </c>
      <c r="G120" s="358">
        <v>0</v>
      </c>
      <c r="H120" s="358">
        <v>0</v>
      </c>
      <c r="I120" s="358">
        <v>0</v>
      </c>
      <c r="J120" s="358">
        <v>0</v>
      </c>
      <c r="K120" s="358">
        <v>0</v>
      </c>
      <c r="L120" s="358">
        <v>0</v>
      </c>
      <c r="M120" s="358">
        <v>0</v>
      </c>
      <c r="N120" s="358">
        <v>0</v>
      </c>
      <c r="O120" s="358">
        <v>0</v>
      </c>
      <c r="P120" s="359">
        <v>0</v>
      </c>
      <c r="Q120" s="135">
        <f t="shared" si="28"/>
        <v>0</v>
      </c>
      <c r="R120" s="309">
        <v>0</v>
      </c>
    </row>
    <row r="121" spans="1:35" s="1301" customFormat="1" ht="16.5" hidden="1" thickTop="1" thickBot="1" x14ac:dyDescent="0.3">
      <c r="A121" s="90" t="s">
        <v>132</v>
      </c>
      <c r="B121" s="120">
        <f t="shared" ref="B121:P121" si="29">SUM(B117:B120)</f>
        <v>0</v>
      </c>
      <c r="C121" s="121">
        <f t="shared" si="29"/>
        <v>0</v>
      </c>
      <c r="D121" s="121">
        <f t="shared" si="29"/>
        <v>0</v>
      </c>
      <c r="E121" s="121">
        <f t="shared" si="29"/>
        <v>0</v>
      </c>
      <c r="F121" s="121">
        <f t="shared" si="29"/>
        <v>0</v>
      </c>
      <c r="G121" s="121">
        <f t="shared" si="29"/>
        <v>0</v>
      </c>
      <c r="H121" s="121">
        <f t="shared" si="29"/>
        <v>0</v>
      </c>
      <c r="I121" s="121">
        <f t="shared" si="29"/>
        <v>0</v>
      </c>
      <c r="J121" s="121">
        <f t="shared" si="29"/>
        <v>0</v>
      </c>
      <c r="K121" s="121">
        <f t="shared" si="29"/>
        <v>0</v>
      </c>
      <c r="L121" s="121">
        <f t="shared" si="29"/>
        <v>0</v>
      </c>
      <c r="M121" s="121">
        <f t="shared" si="29"/>
        <v>0</v>
      </c>
      <c r="N121" s="121">
        <f t="shared" si="29"/>
        <v>0</v>
      </c>
      <c r="O121" s="121">
        <f t="shared" si="29"/>
        <v>0</v>
      </c>
      <c r="P121" s="136">
        <f t="shared" si="29"/>
        <v>0</v>
      </c>
      <c r="Q121" s="231">
        <f t="shared" si="28"/>
        <v>0</v>
      </c>
      <c r="R121" s="232">
        <f>SUM(R117:R120)</f>
        <v>0</v>
      </c>
    </row>
    <row r="122" spans="1:35" s="1301" customFormat="1" ht="15.75" hidden="1" thickBot="1" x14ac:dyDescent="0.3">
      <c r="A122" s="91" t="s">
        <v>131</v>
      </c>
      <c r="B122" s="304">
        <v>0</v>
      </c>
      <c r="C122" s="305">
        <v>0</v>
      </c>
      <c r="D122" s="305">
        <v>0</v>
      </c>
      <c r="E122" s="305">
        <v>0</v>
      </c>
      <c r="F122" s="305">
        <v>0</v>
      </c>
      <c r="G122" s="305">
        <v>0</v>
      </c>
      <c r="H122" s="305">
        <v>0</v>
      </c>
      <c r="I122" s="305">
        <v>0</v>
      </c>
      <c r="J122" s="305">
        <v>0</v>
      </c>
      <c r="K122" s="305">
        <v>0</v>
      </c>
      <c r="L122" s="305">
        <v>0</v>
      </c>
      <c r="M122" s="305">
        <v>0</v>
      </c>
      <c r="N122" s="305">
        <v>0</v>
      </c>
      <c r="O122" s="305">
        <v>0</v>
      </c>
      <c r="P122" s="306">
        <v>0</v>
      </c>
      <c r="Q122" s="230">
        <v>0</v>
      </c>
      <c r="R122" s="395"/>
    </row>
    <row r="123" spans="1:35" s="1301" customFormat="1" ht="16.5" hidden="1" customHeight="1" thickBot="1" x14ac:dyDescent="0.3">
      <c r="A123" s="2127" t="s">
        <v>163</v>
      </c>
      <c r="B123" s="2133"/>
      <c r="C123" s="2133"/>
      <c r="D123" s="2133"/>
      <c r="E123" s="2133"/>
      <c r="F123" s="2133"/>
      <c r="G123" s="2133"/>
      <c r="H123" s="2133"/>
      <c r="I123" s="2133"/>
      <c r="J123" s="2133"/>
      <c r="K123" s="2133"/>
      <c r="L123" s="2133"/>
      <c r="M123" s="2133"/>
      <c r="N123" s="2133"/>
      <c r="O123" s="2133"/>
      <c r="P123" s="2133"/>
      <c r="Q123" s="2134"/>
      <c r="R123" s="2135"/>
    </row>
    <row r="124" spans="1:35" s="1301" customFormat="1" hidden="1" x14ac:dyDescent="0.25">
      <c r="A124" s="87" t="s">
        <v>164</v>
      </c>
      <c r="B124" s="351">
        <v>0</v>
      </c>
      <c r="C124" s="352">
        <v>0</v>
      </c>
      <c r="D124" s="352">
        <v>0</v>
      </c>
      <c r="E124" s="352">
        <v>0</v>
      </c>
      <c r="F124" s="352">
        <v>0</v>
      </c>
      <c r="G124" s="352">
        <v>0</v>
      </c>
      <c r="H124" s="352">
        <v>0</v>
      </c>
      <c r="I124" s="352">
        <v>0</v>
      </c>
      <c r="J124" s="352">
        <v>0</v>
      </c>
      <c r="K124" s="352">
        <v>0</v>
      </c>
      <c r="L124" s="352">
        <v>0</v>
      </c>
      <c r="M124" s="352">
        <v>0</v>
      </c>
      <c r="N124" s="352">
        <v>0</v>
      </c>
      <c r="O124" s="352">
        <v>0</v>
      </c>
      <c r="P124" s="353">
        <v>0</v>
      </c>
      <c r="Q124" s="1888">
        <f t="shared" ref="Q124:Q129" si="30">SUM(B124:P124)</f>
        <v>0</v>
      </c>
      <c r="R124" s="307">
        <v>0</v>
      </c>
    </row>
    <row r="125" spans="1:35" s="1301" customFormat="1" hidden="1" x14ac:dyDescent="0.25">
      <c r="A125" s="88" t="s">
        <v>165</v>
      </c>
      <c r="B125" s="354">
        <v>0</v>
      </c>
      <c r="C125" s="355">
        <v>0</v>
      </c>
      <c r="D125" s="355">
        <v>0</v>
      </c>
      <c r="E125" s="355">
        <v>0</v>
      </c>
      <c r="F125" s="355">
        <v>0</v>
      </c>
      <c r="G125" s="355">
        <v>0</v>
      </c>
      <c r="H125" s="355">
        <v>0</v>
      </c>
      <c r="I125" s="355">
        <v>0</v>
      </c>
      <c r="J125" s="355">
        <v>0</v>
      </c>
      <c r="K125" s="355">
        <v>0</v>
      </c>
      <c r="L125" s="355">
        <v>0</v>
      </c>
      <c r="M125" s="355">
        <v>0</v>
      </c>
      <c r="N125" s="355">
        <v>0</v>
      </c>
      <c r="O125" s="355">
        <v>0</v>
      </c>
      <c r="P125" s="356">
        <v>0</v>
      </c>
      <c r="Q125" s="1889">
        <f t="shared" si="30"/>
        <v>0</v>
      </c>
      <c r="R125" s="308">
        <v>0</v>
      </c>
    </row>
    <row r="126" spans="1:35" s="1301" customFormat="1" hidden="1" x14ac:dyDescent="0.25">
      <c r="A126" s="88" t="s">
        <v>166</v>
      </c>
      <c r="B126" s="354">
        <v>0</v>
      </c>
      <c r="C126" s="355">
        <v>0</v>
      </c>
      <c r="D126" s="355">
        <v>0</v>
      </c>
      <c r="E126" s="355">
        <v>0</v>
      </c>
      <c r="F126" s="355">
        <v>0</v>
      </c>
      <c r="G126" s="355">
        <v>0</v>
      </c>
      <c r="H126" s="355">
        <v>0</v>
      </c>
      <c r="I126" s="355">
        <v>0</v>
      </c>
      <c r="J126" s="355">
        <v>0</v>
      </c>
      <c r="K126" s="355">
        <v>0</v>
      </c>
      <c r="L126" s="355">
        <v>0</v>
      </c>
      <c r="M126" s="355">
        <v>0</v>
      </c>
      <c r="N126" s="355">
        <v>0</v>
      </c>
      <c r="O126" s="355">
        <v>0</v>
      </c>
      <c r="P126" s="356">
        <v>0</v>
      </c>
      <c r="Q126" s="1889">
        <f t="shared" si="30"/>
        <v>0</v>
      </c>
      <c r="R126" s="308">
        <v>0</v>
      </c>
      <c r="T126" s="84"/>
      <c r="U126" s="84"/>
      <c r="V126" s="84"/>
      <c r="W126" s="84"/>
      <c r="X126" s="84"/>
      <c r="Y126" s="84"/>
      <c r="Z126" s="84"/>
      <c r="AA126" s="84"/>
      <c r="AB126" s="84"/>
      <c r="AC126" s="84"/>
      <c r="AD126" s="84"/>
      <c r="AE126" s="84"/>
      <c r="AF126" s="84"/>
      <c r="AG126" s="84"/>
      <c r="AH126" s="84"/>
      <c r="AI126" s="84"/>
    </row>
    <row r="127" spans="1:35" s="1301" customFormat="1" ht="15.75" hidden="1" thickBot="1" x14ac:dyDescent="0.3">
      <c r="A127" s="89" t="s">
        <v>167</v>
      </c>
      <c r="B127" s="357">
        <v>0</v>
      </c>
      <c r="C127" s="358">
        <v>0</v>
      </c>
      <c r="D127" s="358">
        <v>0</v>
      </c>
      <c r="E127" s="358">
        <v>0</v>
      </c>
      <c r="F127" s="358">
        <v>0</v>
      </c>
      <c r="G127" s="358">
        <v>0</v>
      </c>
      <c r="H127" s="358">
        <v>0</v>
      </c>
      <c r="I127" s="358">
        <v>0</v>
      </c>
      <c r="J127" s="358">
        <v>0</v>
      </c>
      <c r="K127" s="358">
        <v>0</v>
      </c>
      <c r="L127" s="358">
        <v>0</v>
      </c>
      <c r="M127" s="358">
        <v>0</v>
      </c>
      <c r="N127" s="358">
        <v>0</v>
      </c>
      <c r="O127" s="358">
        <v>0</v>
      </c>
      <c r="P127" s="359">
        <v>0</v>
      </c>
      <c r="Q127" s="1890">
        <f t="shared" si="30"/>
        <v>0</v>
      </c>
      <c r="R127" s="309">
        <v>0</v>
      </c>
      <c r="T127" s="267"/>
      <c r="U127" s="267"/>
      <c r="V127" s="267"/>
      <c r="W127" s="267"/>
      <c r="X127" s="267"/>
      <c r="Y127" s="267"/>
      <c r="Z127" s="267"/>
      <c r="AA127" s="267"/>
      <c r="AB127" s="267"/>
      <c r="AC127" s="267"/>
      <c r="AD127" s="267"/>
      <c r="AE127" s="267"/>
      <c r="AF127" s="267"/>
      <c r="AG127" s="267"/>
      <c r="AH127" s="267"/>
      <c r="AI127" s="267"/>
    </row>
    <row r="128" spans="1:35" s="1301" customFormat="1" ht="16.5" hidden="1" thickTop="1" thickBot="1" x14ac:dyDescent="0.3">
      <c r="A128" s="90" t="s">
        <v>132</v>
      </c>
      <c r="B128" s="120">
        <f t="shared" ref="B128:P128" si="31">SUM(B124:B127)</f>
        <v>0</v>
      </c>
      <c r="C128" s="121">
        <f t="shared" si="31"/>
        <v>0</v>
      </c>
      <c r="D128" s="121">
        <f t="shared" si="31"/>
        <v>0</v>
      </c>
      <c r="E128" s="121">
        <f t="shared" si="31"/>
        <v>0</v>
      </c>
      <c r="F128" s="121">
        <f t="shared" si="31"/>
        <v>0</v>
      </c>
      <c r="G128" s="121">
        <f t="shared" si="31"/>
        <v>0</v>
      </c>
      <c r="H128" s="121">
        <f t="shared" si="31"/>
        <v>0</v>
      </c>
      <c r="I128" s="121">
        <f t="shared" si="31"/>
        <v>0</v>
      </c>
      <c r="J128" s="121">
        <f t="shared" si="31"/>
        <v>0</v>
      </c>
      <c r="K128" s="121">
        <f t="shared" si="31"/>
        <v>0</v>
      </c>
      <c r="L128" s="121">
        <f t="shared" si="31"/>
        <v>0</v>
      </c>
      <c r="M128" s="121">
        <f t="shared" si="31"/>
        <v>0</v>
      </c>
      <c r="N128" s="121">
        <f t="shared" si="31"/>
        <v>0</v>
      </c>
      <c r="O128" s="121">
        <f t="shared" si="31"/>
        <v>0</v>
      </c>
      <c r="P128" s="136">
        <f t="shared" si="31"/>
        <v>0</v>
      </c>
      <c r="Q128" s="231">
        <f t="shared" si="30"/>
        <v>0</v>
      </c>
      <c r="R128" s="232">
        <f>SUM(R124:R127)</f>
        <v>0</v>
      </c>
      <c r="T128" s="267"/>
      <c r="U128" s="84"/>
      <c r="V128" s="84"/>
      <c r="W128" s="84"/>
      <c r="X128" s="84"/>
      <c r="Y128" s="84"/>
      <c r="Z128" s="84"/>
      <c r="AA128" s="84"/>
      <c r="AB128" s="84"/>
      <c r="AC128" s="84"/>
      <c r="AD128" s="84"/>
      <c r="AE128" s="84"/>
      <c r="AF128" s="84"/>
      <c r="AG128" s="84"/>
      <c r="AH128" s="84"/>
      <c r="AI128" s="84"/>
    </row>
    <row r="129" spans="1:35" s="1301" customFormat="1" ht="17.25" hidden="1" customHeight="1" thickBot="1" x14ac:dyDescent="0.3">
      <c r="A129" s="91" t="s">
        <v>131</v>
      </c>
      <c r="B129" s="304">
        <v>0</v>
      </c>
      <c r="C129" s="305">
        <v>0</v>
      </c>
      <c r="D129" s="305">
        <v>0</v>
      </c>
      <c r="E129" s="305">
        <v>0</v>
      </c>
      <c r="F129" s="305">
        <v>0</v>
      </c>
      <c r="G129" s="305">
        <v>0</v>
      </c>
      <c r="H129" s="305">
        <v>0</v>
      </c>
      <c r="I129" s="305">
        <v>0</v>
      </c>
      <c r="J129" s="305">
        <v>0</v>
      </c>
      <c r="K129" s="305">
        <v>0</v>
      </c>
      <c r="L129" s="305">
        <v>0</v>
      </c>
      <c r="M129" s="305">
        <v>0</v>
      </c>
      <c r="N129" s="305">
        <v>0</v>
      </c>
      <c r="O129" s="305">
        <v>0</v>
      </c>
      <c r="P129" s="306">
        <v>0</v>
      </c>
      <c r="Q129" s="1550">
        <f t="shared" si="30"/>
        <v>0</v>
      </c>
      <c r="R129" s="395"/>
      <c r="T129" s="267"/>
      <c r="U129" s="84"/>
      <c r="V129" s="84"/>
      <c r="W129" s="84"/>
      <c r="X129" s="84"/>
      <c r="Y129" s="84"/>
      <c r="Z129" s="84"/>
      <c r="AA129" s="84"/>
      <c r="AB129" s="84"/>
      <c r="AC129" s="84"/>
      <c r="AD129" s="84"/>
      <c r="AE129" s="84"/>
      <c r="AF129" s="84"/>
      <c r="AG129" s="84"/>
      <c r="AH129" s="84"/>
      <c r="AI129" s="84"/>
    </row>
    <row r="130" spans="1:35" s="1301" customFormat="1" ht="27.75" hidden="1" customHeight="1" x14ac:dyDescent="0.25">
      <c r="A130" s="2139" t="s">
        <v>182</v>
      </c>
      <c r="B130" s="2139"/>
      <c r="C130" s="2139"/>
      <c r="D130" s="2139"/>
      <c r="E130" s="2139"/>
      <c r="F130" s="2139"/>
      <c r="G130" s="2139"/>
      <c r="H130" s="2139"/>
      <c r="I130" s="2139"/>
      <c r="J130" s="2139"/>
      <c r="K130" s="2139"/>
      <c r="L130" s="2139"/>
      <c r="M130" s="2139"/>
      <c r="N130" s="2139"/>
      <c r="O130" s="2139"/>
      <c r="P130" s="2139"/>
      <c r="Q130" s="2139"/>
      <c r="R130" s="2139"/>
      <c r="T130" s="267"/>
      <c r="U130" s="84"/>
      <c r="V130" s="84"/>
      <c r="W130" s="84"/>
      <c r="X130" s="84"/>
      <c r="Y130" s="84"/>
      <c r="Z130" s="84"/>
      <c r="AA130" s="84"/>
      <c r="AB130" s="84"/>
      <c r="AC130" s="84"/>
      <c r="AD130" s="84"/>
      <c r="AE130" s="84"/>
      <c r="AF130" s="84"/>
      <c r="AG130" s="84"/>
      <c r="AH130" s="84"/>
      <c r="AI130" s="84"/>
    </row>
    <row r="131" spans="1:35" s="197" customFormat="1" ht="16.5" hidden="1" thickBot="1" x14ac:dyDescent="0.3">
      <c r="A131" s="2113" t="s">
        <v>183</v>
      </c>
      <c r="B131" s="2114"/>
      <c r="C131" s="2114"/>
      <c r="D131" s="2114"/>
      <c r="E131" s="2114"/>
      <c r="F131" s="2114"/>
      <c r="G131" s="2114"/>
      <c r="H131" s="2114"/>
      <c r="I131" s="2114"/>
      <c r="J131" s="2114"/>
      <c r="K131" s="2114"/>
      <c r="L131" s="2114"/>
      <c r="M131" s="2114"/>
      <c r="N131" s="2114"/>
      <c r="O131" s="2114"/>
      <c r="P131" s="2114"/>
      <c r="Q131" s="2114"/>
      <c r="R131" s="2140"/>
      <c r="S131" s="1301"/>
      <c r="T131" s="1301"/>
      <c r="U131" s="1301"/>
      <c r="V131" s="1301"/>
      <c r="W131" s="1301"/>
      <c r="X131" s="1301"/>
      <c r="Y131" s="1301"/>
      <c r="Z131" s="1301"/>
      <c r="AA131" s="1301"/>
      <c r="AB131" s="1301"/>
      <c r="AC131" s="1301"/>
      <c r="AD131" s="1301"/>
      <c r="AE131" s="1301"/>
      <c r="AF131" s="1301"/>
      <c r="AG131" s="1301"/>
      <c r="AH131" s="1301"/>
      <c r="AI131" s="1301"/>
    </row>
    <row r="132" spans="1:35" s="197" customFormat="1" ht="66.75" hidden="1" customHeight="1" thickBot="1" x14ac:dyDescent="0.3">
      <c r="A132" s="73"/>
      <c r="B132" s="695" t="s">
        <v>145</v>
      </c>
      <c r="C132" s="696" t="s">
        <v>146</v>
      </c>
      <c r="D132" s="696" t="s">
        <v>147</v>
      </c>
      <c r="E132" s="696" t="s">
        <v>148</v>
      </c>
      <c r="F132" s="696" t="s">
        <v>149</v>
      </c>
      <c r="G132" s="696" t="s">
        <v>150</v>
      </c>
      <c r="H132" s="696" t="s">
        <v>151</v>
      </c>
      <c r="I132" s="696" t="s">
        <v>152</v>
      </c>
      <c r="J132" s="696" t="s">
        <v>153</v>
      </c>
      <c r="K132" s="696" t="s">
        <v>154</v>
      </c>
      <c r="L132" s="696" t="s">
        <v>155</v>
      </c>
      <c r="M132" s="696" t="s">
        <v>156</v>
      </c>
      <c r="N132" s="696" t="s">
        <v>157</v>
      </c>
      <c r="O132" s="696" t="s">
        <v>158</v>
      </c>
      <c r="P132" s="698" t="s">
        <v>159</v>
      </c>
      <c r="Q132" s="74" t="s">
        <v>160</v>
      </c>
      <c r="R132" s="74" t="s">
        <v>161</v>
      </c>
      <c r="S132" s="1301"/>
      <c r="T132" s="1301"/>
      <c r="U132" s="1301"/>
      <c r="V132" s="1301"/>
      <c r="W132" s="1301"/>
      <c r="X132" s="1301"/>
      <c r="Y132" s="1301"/>
      <c r="Z132" s="1301"/>
      <c r="AA132" s="1301"/>
      <c r="AB132" s="1301"/>
      <c r="AC132" s="1301"/>
      <c r="AD132" s="1301"/>
      <c r="AE132" s="1301"/>
      <c r="AF132" s="1301"/>
      <c r="AG132" s="1301"/>
      <c r="AH132" s="1301"/>
      <c r="AI132" s="1301"/>
    </row>
    <row r="133" spans="1:35" s="197" customFormat="1" ht="15.75" hidden="1" thickBot="1" x14ac:dyDescent="0.3">
      <c r="A133" s="2127" t="s">
        <v>162</v>
      </c>
      <c r="B133" s="2133"/>
      <c r="C133" s="2133"/>
      <c r="D133" s="2133"/>
      <c r="E133" s="2133"/>
      <c r="F133" s="2133"/>
      <c r="G133" s="2133"/>
      <c r="H133" s="2133"/>
      <c r="I133" s="2133"/>
      <c r="J133" s="2133"/>
      <c r="K133" s="2133"/>
      <c r="L133" s="2133"/>
      <c r="M133" s="2133"/>
      <c r="N133" s="2133"/>
      <c r="O133" s="2133"/>
      <c r="P133" s="2133"/>
      <c r="Q133" s="2133"/>
      <c r="R133" s="2129"/>
      <c r="S133" s="1301"/>
      <c r="T133" s="1301"/>
      <c r="U133" s="1301"/>
      <c r="V133" s="1301"/>
      <c r="W133" s="1301"/>
      <c r="X133" s="1301"/>
      <c r="Y133" s="1301"/>
      <c r="Z133" s="1301"/>
      <c r="AA133" s="1301"/>
      <c r="AB133" s="1301"/>
      <c r="AC133" s="1301"/>
      <c r="AD133" s="1301"/>
      <c r="AE133" s="1301"/>
      <c r="AF133" s="1301"/>
      <c r="AG133" s="1301"/>
      <c r="AH133" s="1301"/>
      <c r="AI133" s="1301"/>
    </row>
    <row r="134" spans="1:35" s="197" customFormat="1" hidden="1" x14ac:dyDescent="0.25">
      <c r="A134" s="87" t="s">
        <v>109</v>
      </c>
      <c r="B134" s="351">
        <v>0</v>
      </c>
      <c r="C134" s="352">
        <v>0</v>
      </c>
      <c r="D134" s="352">
        <v>0</v>
      </c>
      <c r="E134" s="352">
        <v>0</v>
      </c>
      <c r="F134" s="352">
        <v>0</v>
      </c>
      <c r="G134" s="352">
        <v>0</v>
      </c>
      <c r="H134" s="352">
        <v>0</v>
      </c>
      <c r="I134" s="352">
        <v>0</v>
      </c>
      <c r="J134" s="352">
        <v>0</v>
      </c>
      <c r="K134" s="352">
        <v>0</v>
      </c>
      <c r="L134" s="352">
        <v>1</v>
      </c>
      <c r="M134" s="352">
        <v>0</v>
      </c>
      <c r="N134" s="352">
        <v>0</v>
      </c>
      <c r="O134" s="352">
        <v>0</v>
      </c>
      <c r="P134" s="353">
        <v>0</v>
      </c>
      <c r="Q134" s="133">
        <f t="shared" ref="Q134:Q139" si="32">SUM(B134:P134)</f>
        <v>1</v>
      </c>
      <c r="R134" s="307">
        <f>SUM(Q134/Q138)</f>
        <v>1</v>
      </c>
      <c r="S134" s="1301"/>
      <c r="T134" s="1301"/>
      <c r="U134" s="1301"/>
      <c r="V134" s="1301"/>
      <c r="W134" s="1301"/>
      <c r="X134" s="1301"/>
      <c r="Y134" s="1301"/>
      <c r="Z134" s="1301"/>
      <c r="AA134" s="1301"/>
      <c r="AB134" s="1301"/>
      <c r="AC134" s="1301"/>
      <c r="AD134" s="1301"/>
      <c r="AE134" s="1301"/>
      <c r="AF134" s="1301"/>
      <c r="AG134" s="1301"/>
      <c r="AH134" s="1301"/>
      <c r="AI134" s="1301"/>
    </row>
    <row r="135" spans="1:35" s="197" customFormat="1" hidden="1" x14ac:dyDescent="0.25">
      <c r="A135" s="88" t="s">
        <v>110</v>
      </c>
      <c r="B135" s="354">
        <v>0</v>
      </c>
      <c r="C135" s="355">
        <v>0</v>
      </c>
      <c r="D135" s="355">
        <v>0</v>
      </c>
      <c r="E135" s="355">
        <v>0</v>
      </c>
      <c r="F135" s="355">
        <v>0</v>
      </c>
      <c r="G135" s="355">
        <v>0</v>
      </c>
      <c r="H135" s="355">
        <v>0</v>
      </c>
      <c r="I135" s="355">
        <v>0</v>
      </c>
      <c r="J135" s="355">
        <v>0</v>
      </c>
      <c r="K135" s="355">
        <v>0</v>
      </c>
      <c r="L135" s="355">
        <v>0</v>
      </c>
      <c r="M135" s="355">
        <v>0</v>
      </c>
      <c r="N135" s="355">
        <v>0</v>
      </c>
      <c r="O135" s="355">
        <v>0</v>
      </c>
      <c r="P135" s="356">
        <v>0</v>
      </c>
      <c r="Q135" s="134">
        <f t="shared" si="32"/>
        <v>0</v>
      </c>
      <c r="R135" s="308">
        <f>SUM(Q135/Q138)</f>
        <v>0</v>
      </c>
      <c r="S135" s="1301"/>
      <c r="T135" s="1301"/>
      <c r="U135" s="1301"/>
      <c r="V135" s="1301"/>
      <c r="W135" s="1301"/>
      <c r="X135" s="1301"/>
      <c r="Y135" s="1301"/>
      <c r="Z135" s="1301"/>
      <c r="AA135" s="1301"/>
      <c r="AB135" s="1301"/>
      <c r="AC135" s="1301"/>
      <c r="AD135" s="1301"/>
      <c r="AE135" s="1301"/>
      <c r="AF135" s="1301"/>
      <c r="AG135" s="1301"/>
      <c r="AH135" s="1301"/>
      <c r="AI135" s="1301"/>
    </row>
    <row r="136" spans="1:35" s="197" customFormat="1" hidden="1" x14ac:dyDescent="0.25">
      <c r="A136" s="88" t="s">
        <v>111</v>
      </c>
      <c r="B136" s="354">
        <v>0</v>
      </c>
      <c r="C136" s="355">
        <v>0</v>
      </c>
      <c r="D136" s="355">
        <v>0</v>
      </c>
      <c r="E136" s="355">
        <v>0</v>
      </c>
      <c r="F136" s="355">
        <v>0</v>
      </c>
      <c r="G136" s="355">
        <v>0</v>
      </c>
      <c r="H136" s="355">
        <v>0</v>
      </c>
      <c r="I136" s="355">
        <v>0</v>
      </c>
      <c r="J136" s="355">
        <v>0</v>
      </c>
      <c r="K136" s="355">
        <v>0</v>
      </c>
      <c r="L136" s="355">
        <v>0</v>
      </c>
      <c r="M136" s="355">
        <v>0</v>
      </c>
      <c r="N136" s="355">
        <v>0</v>
      </c>
      <c r="O136" s="355">
        <v>0</v>
      </c>
      <c r="P136" s="356">
        <v>0</v>
      </c>
      <c r="Q136" s="134">
        <f t="shared" si="32"/>
        <v>0</v>
      </c>
      <c r="R136" s="308">
        <f>SUM(Q136/Q138)</f>
        <v>0</v>
      </c>
      <c r="S136" s="1301"/>
      <c r="T136" s="1301"/>
      <c r="U136" s="1301"/>
      <c r="V136" s="1301"/>
      <c r="W136" s="1301"/>
      <c r="X136" s="1301"/>
      <c r="Y136" s="1301"/>
      <c r="Z136" s="1301"/>
      <c r="AA136" s="1301"/>
      <c r="AB136" s="1301"/>
      <c r="AC136" s="1301"/>
      <c r="AD136" s="1301"/>
      <c r="AE136" s="1301"/>
      <c r="AF136" s="1301"/>
      <c r="AG136" s="1301"/>
      <c r="AH136" s="1301"/>
      <c r="AI136" s="1301"/>
    </row>
    <row r="137" spans="1:35" s="197" customFormat="1" ht="15.75" hidden="1" thickBot="1" x14ac:dyDescent="0.3">
      <c r="A137" s="89" t="s">
        <v>112</v>
      </c>
      <c r="B137" s="357">
        <v>0</v>
      </c>
      <c r="C137" s="358">
        <v>0</v>
      </c>
      <c r="D137" s="358">
        <v>0</v>
      </c>
      <c r="E137" s="358">
        <v>0</v>
      </c>
      <c r="F137" s="358">
        <v>0</v>
      </c>
      <c r="G137" s="358">
        <v>0</v>
      </c>
      <c r="H137" s="358">
        <v>0</v>
      </c>
      <c r="I137" s="358">
        <v>0</v>
      </c>
      <c r="J137" s="358">
        <v>0</v>
      </c>
      <c r="K137" s="358">
        <v>0</v>
      </c>
      <c r="L137" s="358">
        <v>0</v>
      </c>
      <c r="M137" s="358">
        <v>0</v>
      </c>
      <c r="N137" s="358">
        <v>0</v>
      </c>
      <c r="O137" s="358">
        <v>0</v>
      </c>
      <c r="P137" s="359">
        <v>0</v>
      </c>
      <c r="Q137" s="135">
        <f t="shared" si="32"/>
        <v>0</v>
      </c>
      <c r="R137" s="309">
        <f>SUM(Q137/Q138)</f>
        <v>0</v>
      </c>
      <c r="S137" s="1301"/>
      <c r="T137" s="1301"/>
      <c r="U137" s="1301"/>
      <c r="V137" s="1301"/>
      <c r="W137" s="1301"/>
      <c r="X137" s="1301"/>
      <c r="Y137" s="1301"/>
      <c r="Z137" s="1301"/>
      <c r="AA137" s="1301"/>
      <c r="AB137" s="1301"/>
      <c r="AC137" s="1301"/>
      <c r="AD137" s="1301"/>
      <c r="AE137" s="1301"/>
      <c r="AF137" s="1301"/>
      <c r="AG137" s="1301"/>
      <c r="AH137" s="1301"/>
      <c r="AI137" s="1301"/>
    </row>
    <row r="138" spans="1:35" s="197" customFormat="1" ht="16.5" hidden="1" thickTop="1" thickBot="1" x14ac:dyDescent="0.3">
      <c r="A138" s="90" t="s">
        <v>132</v>
      </c>
      <c r="B138" s="120">
        <f t="shared" ref="B138:P138" si="33">SUM(B134:B137)</f>
        <v>0</v>
      </c>
      <c r="C138" s="121">
        <f t="shared" si="33"/>
        <v>0</v>
      </c>
      <c r="D138" s="121">
        <f t="shared" si="33"/>
        <v>0</v>
      </c>
      <c r="E138" s="121">
        <f t="shared" si="33"/>
        <v>0</v>
      </c>
      <c r="F138" s="121">
        <f t="shared" si="33"/>
        <v>0</v>
      </c>
      <c r="G138" s="121">
        <f t="shared" si="33"/>
        <v>0</v>
      </c>
      <c r="H138" s="121">
        <f t="shared" si="33"/>
        <v>0</v>
      </c>
      <c r="I138" s="121">
        <f t="shared" si="33"/>
        <v>0</v>
      </c>
      <c r="J138" s="121">
        <f t="shared" si="33"/>
        <v>0</v>
      </c>
      <c r="K138" s="121">
        <f t="shared" si="33"/>
        <v>0</v>
      </c>
      <c r="L138" s="121">
        <f t="shared" si="33"/>
        <v>1</v>
      </c>
      <c r="M138" s="121">
        <f t="shared" si="33"/>
        <v>0</v>
      </c>
      <c r="N138" s="121">
        <f t="shared" si="33"/>
        <v>0</v>
      </c>
      <c r="O138" s="121">
        <f t="shared" si="33"/>
        <v>0</v>
      </c>
      <c r="P138" s="136">
        <f t="shared" si="33"/>
        <v>0</v>
      </c>
      <c r="Q138" s="231">
        <f t="shared" si="32"/>
        <v>1</v>
      </c>
      <c r="R138" s="232">
        <f>SUM(R134:R137)</f>
        <v>1</v>
      </c>
      <c r="S138" s="1301"/>
      <c r="T138" s="1301"/>
      <c r="U138" s="1301"/>
      <c r="V138" s="1301"/>
      <c r="W138" s="1301"/>
      <c r="X138" s="1301"/>
      <c r="Y138" s="1301"/>
      <c r="Z138" s="1301"/>
      <c r="AA138" s="1301"/>
      <c r="AB138" s="1301"/>
      <c r="AC138" s="1301"/>
      <c r="AD138" s="1301"/>
      <c r="AE138" s="1301"/>
      <c r="AF138" s="1301"/>
      <c r="AG138" s="1301"/>
      <c r="AH138" s="1301"/>
      <c r="AI138" s="1301"/>
    </row>
    <row r="139" spans="1:35" s="197" customFormat="1" ht="15.75" hidden="1" thickBot="1" x14ac:dyDescent="0.3">
      <c r="A139" s="91" t="s">
        <v>131</v>
      </c>
      <c r="B139" s="304">
        <f>SUM(B138/Q138)</f>
        <v>0</v>
      </c>
      <c r="C139" s="305">
        <f>SUM(C138/Q138)</f>
        <v>0</v>
      </c>
      <c r="D139" s="305">
        <f>SUM(D138/Q138)</f>
        <v>0</v>
      </c>
      <c r="E139" s="305">
        <f>SUM(E138/Q138)</f>
        <v>0</v>
      </c>
      <c r="F139" s="305">
        <f>SUM(F138/Q138)</f>
        <v>0</v>
      </c>
      <c r="G139" s="305">
        <f>SUM(G138/Q138)</f>
        <v>0</v>
      </c>
      <c r="H139" s="305">
        <f>SUM(H138/Q138)</f>
        <v>0</v>
      </c>
      <c r="I139" s="305">
        <f>SUM(I138/Q138)</f>
        <v>0</v>
      </c>
      <c r="J139" s="305">
        <f>SUM(J138/Q138)</f>
        <v>0</v>
      </c>
      <c r="K139" s="305">
        <f>SUM(K138/Q138)</f>
        <v>0</v>
      </c>
      <c r="L139" s="305">
        <f>SUM(L138/Q138)</f>
        <v>1</v>
      </c>
      <c r="M139" s="305">
        <f>SUM(M138/Q138)</f>
        <v>0</v>
      </c>
      <c r="N139" s="305">
        <f>SUM(N138/Q138)</f>
        <v>0</v>
      </c>
      <c r="O139" s="305">
        <f>SUM(O138/Q138)</f>
        <v>0</v>
      </c>
      <c r="P139" s="306">
        <f>SUM(P138/Q138)</f>
        <v>0</v>
      </c>
      <c r="Q139" s="230">
        <f t="shared" si="32"/>
        <v>1</v>
      </c>
      <c r="R139" s="395"/>
      <c r="S139" s="1301"/>
      <c r="T139" s="1301"/>
      <c r="U139" s="1301"/>
      <c r="V139" s="1301"/>
      <c r="W139" s="1301"/>
      <c r="X139" s="1301"/>
      <c r="Y139" s="1301"/>
      <c r="Z139" s="1301"/>
      <c r="AA139" s="1301"/>
      <c r="AB139" s="1301"/>
      <c r="AC139" s="1301"/>
      <c r="AD139" s="1301"/>
      <c r="AE139" s="1301"/>
      <c r="AF139" s="1301"/>
      <c r="AG139" s="1301"/>
      <c r="AH139" s="1301"/>
      <c r="AI139" s="1301"/>
    </row>
    <row r="140" spans="1:35" s="197" customFormat="1" ht="16.5" hidden="1" customHeight="1" thickBot="1" x14ac:dyDescent="0.3">
      <c r="A140" s="2127" t="s">
        <v>163</v>
      </c>
      <c r="B140" s="2133"/>
      <c r="C140" s="2133"/>
      <c r="D140" s="2133"/>
      <c r="E140" s="2133"/>
      <c r="F140" s="2133"/>
      <c r="G140" s="2133"/>
      <c r="H140" s="2133"/>
      <c r="I140" s="2133"/>
      <c r="J140" s="2133"/>
      <c r="K140" s="2133"/>
      <c r="L140" s="2133"/>
      <c r="M140" s="2133"/>
      <c r="N140" s="2133"/>
      <c r="O140" s="2133"/>
      <c r="P140" s="2133"/>
      <c r="Q140" s="2134"/>
      <c r="R140" s="2135"/>
      <c r="S140" s="1301"/>
      <c r="T140" s="1301"/>
      <c r="U140" s="1301"/>
      <c r="V140" s="1301"/>
      <c r="W140" s="1301"/>
      <c r="X140" s="1301"/>
      <c r="Y140" s="1301"/>
      <c r="Z140" s="1301"/>
      <c r="AA140" s="1301"/>
      <c r="AB140" s="1301"/>
      <c r="AC140" s="1301"/>
      <c r="AD140" s="1301"/>
      <c r="AE140" s="1301"/>
      <c r="AF140" s="1301"/>
      <c r="AG140" s="1301"/>
      <c r="AH140" s="1301"/>
      <c r="AI140" s="1301"/>
    </row>
    <row r="141" spans="1:35" s="197" customFormat="1" hidden="1" x14ac:dyDescent="0.25">
      <c r="A141" s="87" t="s">
        <v>164</v>
      </c>
      <c r="B141" s="351">
        <v>0</v>
      </c>
      <c r="C141" s="352">
        <v>0</v>
      </c>
      <c r="D141" s="352">
        <v>0</v>
      </c>
      <c r="E141" s="352">
        <v>0</v>
      </c>
      <c r="F141" s="352">
        <v>0</v>
      </c>
      <c r="G141" s="352">
        <v>0</v>
      </c>
      <c r="H141" s="352">
        <v>0</v>
      </c>
      <c r="I141" s="352">
        <v>0</v>
      </c>
      <c r="J141" s="352">
        <v>0</v>
      </c>
      <c r="K141" s="352">
        <v>0</v>
      </c>
      <c r="L141" s="352">
        <v>0</v>
      </c>
      <c r="M141" s="352">
        <v>0</v>
      </c>
      <c r="N141" s="352">
        <v>0</v>
      </c>
      <c r="O141" s="352">
        <v>0</v>
      </c>
      <c r="P141" s="353">
        <v>0</v>
      </c>
      <c r="Q141" s="133">
        <f t="shared" ref="Q141:Q146" si="34">SUM(B141:P141)</f>
        <v>0</v>
      </c>
      <c r="R141" s="307">
        <f>SUM(Q141/Q145)</f>
        <v>0</v>
      </c>
      <c r="S141" s="1301"/>
      <c r="T141" s="1301"/>
      <c r="U141" s="1301"/>
      <c r="V141" s="1301"/>
      <c r="W141" s="1301"/>
      <c r="X141" s="1301"/>
      <c r="Y141" s="1301"/>
      <c r="Z141" s="1301"/>
      <c r="AA141" s="1301"/>
      <c r="AB141" s="1301"/>
      <c r="AC141" s="1301"/>
      <c r="AD141" s="1301"/>
      <c r="AE141" s="1301"/>
      <c r="AF141" s="1301"/>
      <c r="AG141" s="1301"/>
      <c r="AH141" s="1301"/>
      <c r="AI141" s="1301"/>
    </row>
    <row r="142" spans="1:35" s="197" customFormat="1" hidden="1" x14ac:dyDescent="0.25">
      <c r="A142" s="88" t="s">
        <v>165</v>
      </c>
      <c r="B142" s="354">
        <v>0</v>
      </c>
      <c r="C142" s="355">
        <v>0</v>
      </c>
      <c r="D142" s="355">
        <v>0</v>
      </c>
      <c r="E142" s="355">
        <v>0</v>
      </c>
      <c r="F142" s="355">
        <v>0</v>
      </c>
      <c r="G142" s="355">
        <v>0</v>
      </c>
      <c r="H142" s="355">
        <v>0</v>
      </c>
      <c r="I142" s="355">
        <v>0</v>
      </c>
      <c r="J142" s="355">
        <v>0</v>
      </c>
      <c r="K142" s="355">
        <v>0</v>
      </c>
      <c r="L142" s="355">
        <v>1</v>
      </c>
      <c r="M142" s="355">
        <v>0</v>
      </c>
      <c r="N142" s="355">
        <v>0</v>
      </c>
      <c r="O142" s="355">
        <v>0</v>
      </c>
      <c r="P142" s="356">
        <v>0</v>
      </c>
      <c r="Q142" s="134">
        <f t="shared" si="34"/>
        <v>1</v>
      </c>
      <c r="R142" s="308">
        <f>SUM(Q142/Q145)</f>
        <v>1</v>
      </c>
      <c r="S142" s="1301"/>
      <c r="T142" s="1301"/>
      <c r="U142" s="1301"/>
      <c r="V142" s="1301"/>
      <c r="W142" s="1301"/>
      <c r="X142" s="1301"/>
      <c r="Y142" s="1301"/>
      <c r="Z142" s="1301"/>
      <c r="AA142" s="1301"/>
      <c r="AB142" s="1301"/>
      <c r="AC142" s="1301"/>
      <c r="AD142" s="1301"/>
      <c r="AE142" s="1301"/>
      <c r="AF142" s="1301"/>
      <c r="AG142" s="1301"/>
      <c r="AH142" s="1301"/>
      <c r="AI142" s="1301"/>
    </row>
    <row r="143" spans="1:35" s="197" customFormat="1" hidden="1" x14ac:dyDescent="0.25">
      <c r="A143" s="88" t="s">
        <v>166</v>
      </c>
      <c r="B143" s="354">
        <v>0</v>
      </c>
      <c r="C143" s="355">
        <v>0</v>
      </c>
      <c r="D143" s="355">
        <v>0</v>
      </c>
      <c r="E143" s="355">
        <v>0</v>
      </c>
      <c r="F143" s="355">
        <v>0</v>
      </c>
      <c r="G143" s="355">
        <v>0</v>
      </c>
      <c r="H143" s="355">
        <v>0</v>
      </c>
      <c r="I143" s="355">
        <v>0</v>
      </c>
      <c r="J143" s="355">
        <v>0</v>
      </c>
      <c r="K143" s="355">
        <v>0</v>
      </c>
      <c r="L143" s="355">
        <v>0</v>
      </c>
      <c r="M143" s="355">
        <v>0</v>
      </c>
      <c r="N143" s="355">
        <v>0</v>
      </c>
      <c r="O143" s="355">
        <v>0</v>
      </c>
      <c r="P143" s="356">
        <v>0</v>
      </c>
      <c r="Q143" s="134">
        <f t="shared" si="34"/>
        <v>0</v>
      </c>
      <c r="R143" s="308">
        <f>SUM(Q143/Q145)</f>
        <v>0</v>
      </c>
      <c r="S143" s="1301"/>
      <c r="T143" s="84"/>
      <c r="U143" s="84"/>
      <c r="V143" s="84"/>
      <c r="W143" s="84"/>
      <c r="X143" s="84"/>
      <c r="Y143" s="84"/>
      <c r="Z143" s="84"/>
      <c r="AA143" s="84"/>
      <c r="AB143" s="84"/>
      <c r="AC143" s="84"/>
      <c r="AD143" s="84"/>
      <c r="AE143" s="84"/>
      <c r="AF143" s="84"/>
      <c r="AG143" s="84"/>
      <c r="AH143" s="84"/>
      <c r="AI143" s="84"/>
    </row>
    <row r="144" spans="1:35" s="197" customFormat="1" ht="15.75" hidden="1" thickBot="1" x14ac:dyDescent="0.3">
      <c r="A144" s="89" t="s">
        <v>167</v>
      </c>
      <c r="B144" s="357">
        <v>0</v>
      </c>
      <c r="C144" s="358">
        <v>0</v>
      </c>
      <c r="D144" s="358">
        <v>0</v>
      </c>
      <c r="E144" s="358">
        <v>0</v>
      </c>
      <c r="F144" s="358">
        <v>0</v>
      </c>
      <c r="G144" s="358">
        <v>0</v>
      </c>
      <c r="H144" s="358">
        <v>0</v>
      </c>
      <c r="I144" s="358">
        <v>0</v>
      </c>
      <c r="J144" s="358">
        <v>0</v>
      </c>
      <c r="K144" s="358">
        <v>0</v>
      </c>
      <c r="L144" s="358">
        <v>0</v>
      </c>
      <c r="M144" s="358">
        <v>0</v>
      </c>
      <c r="N144" s="358">
        <v>0</v>
      </c>
      <c r="O144" s="358">
        <v>0</v>
      </c>
      <c r="P144" s="359">
        <v>0</v>
      </c>
      <c r="Q144" s="135">
        <f t="shared" si="34"/>
        <v>0</v>
      </c>
      <c r="R144" s="309">
        <f>SUM(Q144/Q145)</f>
        <v>0</v>
      </c>
      <c r="S144" s="1301"/>
      <c r="T144" s="267"/>
      <c r="U144" s="267"/>
      <c r="V144" s="267"/>
      <c r="W144" s="267"/>
      <c r="X144" s="267"/>
      <c r="Y144" s="267"/>
      <c r="Z144" s="267"/>
      <c r="AA144" s="267"/>
      <c r="AB144" s="267"/>
      <c r="AC144" s="267"/>
      <c r="AD144" s="267"/>
      <c r="AE144" s="267"/>
      <c r="AF144" s="267"/>
      <c r="AG144" s="267"/>
      <c r="AH144" s="267"/>
      <c r="AI144" s="267"/>
    </row>
    <row r="145" spans="1:35" s="197" customFormat="1" ht="16.5" hidden="1" thickTop="1" thickBot="1" x14ac:dyDescent="0.3">
      <c r="A145" s="90" t="s">
        <v>132</v>
      </c>
      <c r="B145" s="120">
        <f t="shared" ref="B145:P145" si="35">SUM(B141:B144)</f>
        <v>0</v>
      </c>
      <c r="C145" s="121">
        <f t="shared" si="35"/>
        <v>0</v>
      </c>
      <c r="D145" s="121">
        <f t="shared" si="35"/>
        <v>0</v>
      </c>
      <c r="E145" s="121">
        <f t="shared" si="35"/>
        <v>0</v>
      </c>
      <c r="F145" s="121">
        <f t="shared" si="35"/>
        <v>0</v>
      </c>
      <c r="G145" s="121">
        <f t="shared" si="35"/>
        <v>0</v>
      </c>
      <c r="H145" s="121">
        <f t="shared" si="35"/>
        <v>0</v>
      </c>
      <c r="I145" s="121">
        <f t="shared" si="35"/>
        <v>0</v>
      </c>
      <c r="J145" s="121">
        <f t="shared" si="35"/>
        <v>0</v>
      </c>
      <c r="K145" s="121">
        <f t="shared" si="35"/>
        <v>0</v>
      </c>
      <c r="L145" s="121">
        <f t="shared" si="35"/>
        <v>1</v>
      </c>
      <c r="M145" s="121">
        <f t="shared" si="35"/>
        <v>0</v>
      </c>
      <c r="N145" s="121">
        <f t="shared" si="35"/>
        <v>0</v>
      </c>
      <c r="O145" s="121">
        <f t="shared" si="35"/>
        <v>0</v>
      </c>
      <c r="P145" s="136">
        <f t="shared" si="35"/>
        <v>0</v>
      </c>
      <c r="Q145" s="231">
        <f t="shared" si="34"/>
        <v>1</v>
      </c>
      <c r="R145" s="232">
        <f>SUM(R141:R144)</f>
        <v>1</v>
      </c>
      <c r="S145" s="1301"/>
      <c r="T145" s="267"/>
      <c r="U145" s="84"/>
      <c r="V145" s="84"/>
      <c r="W145" s="84"/>
      <c r="X145" s="84"/>
      <c r="Y145" s="84"/>
      <c r="Z145" s="84"/>
      <c r="AA145" s="84"/>
      <c r="AB145" s="84"/>
      <c r="AC145" s="84"/>
      <c r="AD145" s="84"/>
      <c r="AE145" s="84"/>
      <c r="AF145" s="84"/>
      <c r="AG145" s="84"/>
      <c r="AH145" s="84"/>
      <c r="AI145" s="84"/>
    </row>
    <row r="146" spans="1:35" s="197" customFormat="1" ht="17.25" hidden="1" customHeight="1" thickBot="1" x14ac:dyDescent="0.3">
      <c r="A146" s="91" t="s">
        <v>131</v>
      </c>
      <c r="B146" s="304">
        <f>SUM(B145/Q145)</f>
        <v>0</v>
      </c>
      <c r="C146" s="305">
        <f>SUM(C145/Q145)</f>
        <v>0</v>
      </c>
      <c r="D146" s="305">
        <f>SUM(D145/Q145)</f>
        <v>0</v>
      </c>
      <c r="E146" s="305">
        <f>SUM(E145/Q145)</f>
        <v>0</v>
      </c>
      <c r="F146" s="305">
        <f>SUM(F145/Q145)</f>
        <v>0</v>
      </c>
      <c r="G146" s="305">
        <f>SUM(G145/Q145)</f>
        <v>0</v>
      </c>
      <c r="H146" s="305">
        <f>SUM(H145/Q145)</f>
        <v>0</v>
      </c>
      <c r="I146" s="305">
        <f>SUM(I145/Q145)</f>
        <v>0</v>
      </c>
      <c r="J146" s="305">
        <f>SUM(J145/Q145)</f>
        <v>0</v>
      </c>
      <c r="K146" s="305">
        <f>SUM(K145/Q145)</f>
        <v>0</v>
      </c>
      <c r="L146" s="305">
        <f>SUM(L145/Q145)</f>
        <v>1</v>
      </c>
      <c r="M146" s="305">
        <f>SUM(M145/Q145)</f>
        <v>0</v>
      </c>
      <c r="N146" s="305">
        <f>SUM(N145/Q145)</f>
        <v>0</v>
      </c>
      <c r="O146" s="305">
        <f>SUM(O145/Q145)</f>
        <v>0</v>
      </c>
      <c r="P146" s="306">
        <f>SUM(P145/Q145)</f>
        <v>0</v>
      </c>
      <c r="Q146" s="230">
        <f t="shared" si="34"/>
        <v>1</v>
      </c>
      <c r="R146" s="395"/>
      <c r="S146" s="1301"/>
      <c r="T146" s="267"/>
      <c r="U146" s="84"/>
      <c r="V146" s="84"/>
      <c r="W146" s="84"/>
      <c r="X146" s="84"/>
      <c r="Y146" s="84"/>
      <c r="Z146" s="84"/>
      <c r="AA146" s="84"/>
      <c r="AB146" s="84"/>
      <c r="AC146" s="84"/>
      <c r="AD146" s="84"/>
      <c r="AE146" s="84"/>
      <c r="AF146" s="84"/>
      <c r="AG146" s="84"/>
      <c r="AH146" s="84"/>
      <c r="AI146" s="84"/>
    </row>
    <row r="147" spans="1:35" s="197" customFormat="1" ht="16.5" hidden="1" thickBot="1" x14ac:dyDescent="0.3">
      <c r="A147" s="2130" t="s">
        <v>184</v>
      </c>
      <c r="B147" s="2131"/>
      <c r="C147" s="2131"/>
      <c r="D147" s="2131"/>
      <c r="E147" s="2131"/>
      <c r="F147" s="2131"/>
      <c r="G147" s="2131"/>
      <c r="H147" s="2131"/>
      <c r="I147" s="2131"/>
      <c r="J147" s="2131"/>
      <c r="K147" s="2131"/>
      <c r="L147" s="2131"/>
      <c r="M147" s="2131"/>
      <c r="N147" s="2131"/>
      <c r="O147" s="2131"/>
      <c r="P147" s="2131"/>
      <c r="Q147" s="2131"/>
      <c r="R147" s="2132"/>
      <c r="S147" s="1301"/>
      <c r="T147" s="1301"/>
      <c r="U147" s="1301"/>
      <c r="V147" s="1301"/>
      <c r="W147" s="1301"/>
      <c r="X147" s="1301"/>
      <c r="Y147" s="1301"/>
      <c r="Z147" s="1301"/>
      <c r="AA147" s="1301"/>
      <c r="AB147" s="1301"/>
      <c r="AC147" s="1301"/>
      <c r="AD147" s="1301"/>
      <c r="AE147" s="1301"/>
      <c r="AF147" s="1301"/>
      <c r="AG147" s="1301"/>
      <c r="AH147" s="1301"/>
      <c r="AI147" s="1301"/>
    </row>
    <row r="148" spans="1:35" s="197" customFormat="1" ht="66.75" hidden="1" customHeight="1" thickBot="1" x14ac:dyDescent="0.3">
      <c r="A148" s="73"/>
      <c r="B148" s="695" t="s">
        <v>145</v>
      </c>
      <c r="C148" s="696" t="s">
        <v>146</v>
      </c>
      <c r="D148" s="696" t="s">
        <v>147</v>
      </c>
      <c r="E148" s="696" t="s">
        <v>148</v>
      </c>
      <c r="F148" s="696" t="s">
        <v>149</v>
      </c>
      <c r="G148" s="696" t="s">
        <v>150</v>
      </c>
      <c r="H148" s="696" t="s">
        <v>151</v>
      </c>
      <c r="I148" s="696" t="s">
        <v>152</v>
      </c>
      <c r="J148" s="696" t="s">
        <v>153</v>
      </c>
      <c r="K148" s="696" t="s">
        <v>154</v>
      </c>
      <c r="L148" s="696" t="s">
        <v>155</v>
      </c>
      <c r="M148" s="696" t="s">
        <v>156</v>
      </c>
      <c r="N148" s="696" t="s">
        <v>157</v>
      </c>
      <c r="O148" s="696" t="s">
        <v>158</v>
      </c>
      <c r="P148" s="698" t="s">
        <v>159</v>
      </c>
      <c r="Q148" s="74" t="s">
        <v>160</v>
      </c>
      <c r="R148" s="74" t="s">
        <v>161</v>
      </c>
      <c r="S148" s="1301"/>
      <c r="T148" s="1301"/>
      <c r="U148" s="1301"/>
      <c r="V148" s="1301"/>
      <c r="W148" s="1301"/>
      <c r="X148" s="1301"/>
      <c r="Y148" s="1301"/>
      <c r="Z148" s="1301"/>
      <c r="AA148" s="1301"/>
      <c r="AB148" s="1301"/>
      <c r="AC148" s="1301"/>
      <c r="AD148" s="1301"/>
      <c r="AE148" s="1301"/>
      <c r="AF148" s="1301"/>
      <c r="AG148" s="1301"/>
      <c r="AH148" s="1301"/>
      <c r="AI148" s="1301"/>
    </row>
    <row r="149" spans="1:35" s="197" customFormat="1" ht="15.75" hidden="1" thickBot="1" x14ac:dyDescent="0.3">
      <c r="A149" s="2127" t="s">
        <v>162</v>
      </c>
      <c r="B149" s="2133"/>
      <c r="C149" s="2133"/>
      <c r="D149" s="2133"/>
      <c r="E149" s="2133"/>
      <c r="F149" s="2133"/>
      <c r="G149" s="2133"/>
      <c r="H149" s="2133"/>
      <c r="I149" s="2133"/>
      <c r="J149" s="2133"/>
      <c r="K149" s="2133"/>
      <c r="L149" s="2133"/>
      <c r="M149" s="2133"/>
      <c r="N149" s="2133"/>
      <c r="O149" s="2133"/>
      <c r="P149" s="2133"/>
      <c r="Q149" s="2133"/>
      <c r="R149" s="2129"/>
      <c r="S149" s="1301"/>
      <c r="T149" s="1301"/>
      <c r="U149" s="1301"/>
      <c r="V149" s="1301"/>
      <c r="W149" s="1301"/>
      <c r="X149" s="1301"/>
      <c r="Y149" s="1301"/>
      <c r="Z149" s="1301"/>
      <c r="AA149" s="1301"/>
      <c r="AB149" s="1301"/>
      <c r="AC149" s="1301"/>
      <c r="AD149" s="1301"/>
      <c r="AE149" s="1301"/>
      <c r="AF149" s="1301"/>
      <c r="AG149" s="1301"/>
      <c r="AH149" s="1301"/>
      <c r="AI149" s="1301"/>
    </row>
    <row r="150" spans="1:35" s="197" customFormat="1" hidden="1" x14ac:dyDescent="0.25">
      <c r="A150" s="87" t="s">
        <v>109</v>
      </c>
      <c r="B150" s="351">
        <v>0</v>
      </c>
      <c r="C150" s="352">
        <v>0</v>
      </c>
      <c r="D150" s="352">
        <v>0</v>
      </c>
      <c r="E150" s="352">
        <v>0</v>
      </c>
      <c r="F150" s="352">
        <v>0</v>
      </c>
      <c r="G150" s="352">
        <v>0</v>
      </c>
      <c r="H150" s="352">
        <v>0</v>
      </c>
      <c r="I150" s="352">
        <v>4</v>
      </c>
      <c r="J150" s="352">
        <v>0</v>
      </c>
      <c r="K150" s="352">
        <v>0</v>
      </c>
      <c r="L150" s="352">
        <v>0</v>
      </c>
      <c r="M150" s="352">
        <v>0</v>
      </c>
      <c r="N150" s="352">
        <v>0</v>
      </c>
      <c r="O150" s="352">
        <v>0</v>
      </c>
      <c r="P150" s="353">
        <v>0</v>
      </c>
      <c r="Q150" s="133">
        <f t="shared" ref="Q150:Q155" si="36">SUM(B150:P150)</f>
        <v>4</v>
      </c>
      <c r="R150" s="307">
        <f>SUM(Q150/Q154)</f>
        <v>0.19047619047619047</v>
      </c>
      <c r="S150" s="1301"/>
      <c r="T150" s="1301"/>
      <c r="U150" s="1301"/>
      <c r="V150" s="1301"/>
      <c r="W150" s="1301"/>
      <c r="X150" s="1301"/>
      <c r="Y150" s="1301"/>
      <c r="Z150" s="1301"/>
      <c r="AA150" s="1301"/>
      <c r="AB150" s="1301"/>
      <c r="AC150" s="1301"/>
      <c r="AD150" s="1301"/>
      <c r="AE150" s="1301"/>
      <c r="AF150" s="1301"/>
      <c r="AG150" s="1301"/>
      <c r="AH150" s="1301"/>
      <c r="AI150" s="1301"/>
    </row>
    <row r="151" spans="1:35" s="197" customFormat="1" hidden="1" x14ac:dyDescent="0.25">
      <c r="A151" s="88" t="s">
        <v>110</v>
      </c>
      <c r="B151" s="354">
        <v>0</v>
      </c>
      <c r="C151" s="355">
        <v>0</v>
      </c>
      <c r="D151" s="355">
        <v>0</v>
      </c>
      <c r="E151" s="355">
        <v>0</v>
      </c>
      <c r="F151" s="355">
        <v>0</v>
      </c>
      <c r="G151" s="355">
        <v>0</v>
      </c>
      <c r="H151" s="355">
        <v>0</v>
      </c>
      <c r="I151" s="355">
        <v>13</v>
      </c>
      <c r="J151" s="355">
        <v>0</v>
      </c>
      <c r="K151" s="355">
        <v>0</v>
      </c>
      <c r="L151" s="355">
        <v>3</v>
      </c>
      <c r="M151" s="355">
        <v>0</v>
      </c>
      <c r="N151" s="355">
        <v>0</v>
      </c>
      <c r="O151" s="355">
        <v>0</v>
      </c>
      <c r="P151" s="356">
        <v>0</v>
      </c>
      <c r="Q151" s="134">
        <f t="shared" si="36"/>
        <v>16</v>
      </c>
      <c r="R151" s="308">
        <f>SUM(Q151/Q154)</f>
        <v>0.76190476190476186</v>
      </c>
      <c r="S151" s="1301"/>
      <c r="T151" s="1301"/>
      <c r="U151" s="1301"/>
      <c r="V151" s="1301"/>
      <c r="W151" s="1301"/>
      <c r="X151" s="1301"/>
      <c r="Y151" s="1301"/>
      <c r="Z151" s="1301"/>
      <c r="AA151" s="1301"/>
      <c r="AB151" s="1301"/>
      <c r="AC151" s="1301"/>
      <c r="AD151" s="1301"/>
      <c r="AE151" s="1301"/>
      <c r="AF151" s="1301"/>
      <c r="AG151" s="1301"/>
      <c r="AH151" s="1301"/>
      <c r="AI151" s="1301"/>
    </row>
    <row r="152" spans="1:35" s="197" customFormat="1" hidden="1" x14ac:dyDescent="0.25">
      <c r="A152" s="88" t="s">
        <v>111</v>
      </c>
      <c r="B152" s="354">
        <v>0</v>
      </c>
      <c r="C152" s="355">
        <v>0</v>
      </c>
      <c r="D152" s="355">
        <v>0</v>
      </c>
      <c r="E152" s="355">
        <v>0</v>
      </c>
      <c r="F152" s="355">
        <v>0</v>
      </c>
      <c r="G152" s="355">
        <v>0</v>
      </c>
      <c r="H152" s="355">
        <v>0</v>
      </c>
      <c r="I152" s="355">
        <v>0</v>
      </c>
      <c r="J152" s="355">
        <v>0</v>
      </c>
      <c r="K152" s="355">
        <v>0</v>
      </c>
      <c r="L152" s="355">
        <v>0</v>
      </c>
      <c r="M152" s="355">
        <v>0</v>
      </c>
      <c r="N152" s="355">
        <v>0</v>
      </c>
      <c r="O152" s="355">
        <v>0</v>
      </c>
      <c r="P152" s="356">
        <v>0</v>
      </c>
      <c r="Q152" s="134">
        <f t="shared" si="36"/>
        <v>0</v>
      </c>
      <c r="R152" s="308">
        <f>SUM(Q152/Q154)</f>
        <v>0</v>
      </c>
      <c r="S152" s="1301"/>
      <c r="T152" s="1301"/>
      <c r="U152" s="1301"/>
      <c r="V152" s="1301"/>
      <c r="W152" s="1301"/>
      <c r="X152" s="1301"/>
      <c r="Y152" s="1301"/>
      <c r="Z152" s="1301"/>
      <c r="AA152" s="1301"/>
      <c r="AB152" s="1301"/>
      <c r="AC152" s="1301"/>
      <c r="AD152" s="1301"/>
      <c r="AE152" s="1301"/>
      <c r="AF152" s="1301"/>
      <c r="AG152" s="1301"/>
      <c r="AH152" s="1301"/>
      <c r="AI152" s="1301"/>
    </row>
    <row r="153" spans="1:35" s="197" customFormat="1" ht="15.75" hidden="1" thickBot="1" x14ac:dyDescent="0.3">
      <c r="A153" s="89" t="s">
        <v>112</v>
      </c>
      <c r="B153" s="357">
        <v>0</v>
      </c>
      <c r="C153" s="358">
        <v>0</v>
      </c>
      <c r="D153" s="358">
        <v>0</v>
      </c>
      <c r="E153" s="358">
        <v>0</v>
      </c>
      <c r="F153" s="358">
        <v>0</v>
      </c>
      <c r="G153" s="358">
        <v>0</v>
      </c>
      <c r="H153" s="358">
        <v>0</v>
      </c>
      <c r="I153" s="358">
        <v>1</v>
      </c>
      <c r="J153" s="358">
        <v>0</v>
      </c>
      <c r="K153" s="358">
        <v>0</v>
      </c>
      <c r="L153" s="358">
        <v>0</v>
      </c>
      <c r="M153" s="358">
        <v>0</v>
      </c>
      <c r="N153" s="358">
        <v>0</v>
      </c>
      <c r="O153" s="358">
        <v>0</v>
      </c>
      <c r="P153" s="359">
        <v>0</v>
      </c>
      <c r="Q153" s="135">
        <f t="shared" si="36"/>
        <v>1</v>
      </c>
      <c r="R153" s="309">
        <f>SUM(Q153/Q154)</f>
        <v>4.7619047619047616E-2</v>
      </c>
      <c r="S153" s="1301"/>
      <c r="T153" s="1301"/>
      <c r="U153" s="1301"/>
      <c r="V153" s="1301"/>
      <c r="W153" s="1301"/>
      <c r="X153" s="1301"/>
      <c r="Y153" s="1301"/>
      <c r="Z153" s="1301"/>
      <c r="AA153" s="1301"/>
      <c r="AB153" s="1301"/>
      <c r="AC153" s="1301"/>
      <c r="AD153" s="1301"/>
      <c r="AE153" s="1301"/>
      <c r="AF153" s="1301"/>
      <c r="AG153" s="1301"/>
      <c r="AH153" s="1301"/>
      <c r="AI153" s="1301"/>
    </row>
    <row r="154" spans="1:35" s="197" customFormat="1" ht="16.5" hidden="1" thickTop="1" thickBot="1" x14ac:dyDescent="0.3">
      <c r="A154" s="90" t="s">
        <v>132</v>
      </c>
      <c r="B154" s="120">
        <f t="shared" ref="B154:P154" si="37">SUM(B150:B153)</f>
        <v>0</v>
      </c>
      <c r="C154" s="121">
        <f t="shared" si="37"/>
        <v>0</v>
      </c>
      <c r="D154" s="121">
        <f t="shared" si="37"/>
        <v>0</v>
      </c>
      <c r="E154" s="121">
        <f t="shared" si="37"/>
        <v>0</v>
      </c>
      <c r="F154" s="121">
        <f t="shared" si="37"/>
        <v>0</v>
      </c>
      <c r="G154" s="121">
        <f t="shared" si="37"/>
        <v>0</v>
      </c>
      <c r="H154" s="121">
        <f t="shared" si="37"/>
        <v>0</v>
      </c>
      <c r="I154" s="121">
        <f t="shared" si="37"/>
        <v>18</v>
      </c>
      <c r="J154" s="121">
        <f t="shared" si="37"/>
        <v>0</v>
      </c>
      <c r="K154" s="121">
        <f t="shared" si="37"/>
        <v>0</v>
      </c>
      <c r="L154" s="121">
        <f t="shared" si="37"/>
        <v>3</v>
      </c>
      <c r="M154" s="121">
        <f t="shared" si="37"/>
        <v>0</v>
      </c>
      <c r="N154" s="121">
        <f t="shared" si="37"/>
        <v>0</v>
      </c>
      <c r="O154" s="121">
        <f t="shared" si="37"/>
        <v>0</v>
      </c>
      <c r="P154" s="827">
        <f t="shared" si="37"/>
        <v>0</v>
      </c>
      <c r="Q154" s="780">
        <f t="shared" si="36"/>
        <v>21</v>
      </c>
      <c r="R154" s="1009">
        <f>SUM(R150:R153)</f>
        <v>1</v>
      </c>
      <c r="S154" s="1301"/>
      <c r="T154" s="1301"/>
      <c r="U154" s="1301"/>
      <c r="V154" s="1301"/>
      <c r="W154" s="1301"/>
      <c r="X154" s="1301"/>
      <c r="Y154" s="1301"/>
      <c r="Z154" s="1301"/>
      <c r="AA154" s="1301"/>
      <c r="AB154" s="1301"/>
      <c r="AC154" s="1301"/>
      <c r="AD154" s="1301"/>
      <c r="AE154" s="1301"/>
      <c r="AF154" s="1301"/>
      <c r="AG154" s="1301"/>
      <c r="AH154" s="1301"/>
      <c r="AI154" s="1301"/>
    </row>
    <row r="155" spans="1:35" s="197" customFormat="1" ht="15.75" hidden="1" thickBot="1" x14ac:dyDescent="0.3">
      <c r="A155" s="91" t="s">
        <v>131</v>
      </c>
      <c r="B155" s="304">
        <f>SUM(B154/Q154)</f>
        <v>0</v>
      </c>
      <c r="C155" s="305">
        <f>SUM(C154/Q154)</f>
        <v>0</v>
      </c>
      <c r="D155" s="305">
        <f>SUM(D154/Q154)</f>
        <v>0</v>
      </c>
      <c r="E155" s="305">
        <f>SUM(E154/Q154)</f>
        <v>0</v>
      </c>
      <c r="F155" s="305">
        <f>SUM(F154/Q154)</f>
        <v>0</v>
      </c>
      <c r="G155" s="305">
        <f>SUM(G154/Q154)</f>
        <v>0</v>
      </c>
      <c r="H155" s="305">
        <f>SUM(H154/Q154)</f>
        <v>0</v>
      </c>
      <c r="I155" s="305">
        <f>SUM(I154/Q154)</f>
        <v>0.8571428571428571</v>
      </c>
      <c r="J155" s="305">
        <f>SUM(J154/Q154)</f>
        <v>0</v>
      </c>
      <c r="K155" s="305">
        <f>SUM(K154/Q154)</f>
        <v>0</v>
      </c>
      <c r="L155" s="305">
        <f>SUM(L154/Q154)</f>
        <v>0.14285714285714285</v>
      </c>
      <c r="M155" s="305">
        <f>SUM(M154/Q154)</f>
        <v>0</v>
      </c>
      <c r="N155" s="305">
        <f>SUM(N154/Q154)</f>
        <v>0</v>
      </c>
      <c r="O155" s="305">
        <f>SUM(O154/Q154)</f>
        <v>0</v>
      </c>
      <c r="P155" s="306">
        <f>SUM(P154/Q154)</f>
        <v>0</v>
      </c>
      <c r="Q155" s="230">
        <f t="shared" si="36"/>
        <v>1</v>
      </c>
      <c r="R155" s="395"/>
      <c r="S155" s="1301"/>
      <c r="T155" s="1301"/>
      <c r="U155" s="1301"/>
      <c r="V155" s="1301"/>
      <c r="W155" s="1301"/>
      <c r="X155" s="1301"/>
      <c r="Y155" s="1301"/>
      <c r="Z155" s="1301"/>
      <c r="AA155" s="1301"/>
      <c r="AB155" s="1301"/>
      <c r="AC155" s="1301"/>
      <c r="AD155" s="1301"/>
      <c r="AE155" s="1301"/>
      <c r="AF155" s="1301"/>
      <c r="AG155" s="1301"/>
      <c r="AH155" s="1301"/>
      <c r="AI155" s="1301"/>
    </row>
    <row r="156" spans="1:35" s="197" customFormat="1" ht="16.5" hidden="1" customHeight="1" thickBot="1" x14ac:dyDescent="0.3">
      <c r="A156" s="2127" t="s">
        <v>163</v>
      </c>
      <c r="B156" s="2133"/>
      <c r="C156" s="2133"/>
      <c r="D156" s="2133"/>
      <c r="E156" s="2133"/>
      <c r="F156" s="2133"/>
      <c r="G156" s="2133"/>
      <c r="H156" s="2133"/>
      <c r="I156" s="2133"/>
      <c r="J156" s="2133"/>
      <c r="K156" s="2133"/>
      <c r="L156" s="2133"/>
      <c r="M156" s="2133"/>
      <c r="N156" s="2133"/>
      <c r="O156" s="2133"/>
      <c r="P156" s="2133"/>
      <c r="Q156" s="2134"/>
      <c r="R156" s="2135"/>
      <c r="S156" s="1301"/>
      <c r="T156" s="1301"/>
      <c r="U156" s="1301"/>
      <c r="V156" s="1301"/>
      <c r="W156" s="1301"/>
      <c r="X156" s="1301"/>
      <c r="Y156" s="1301"/>
      <c r="Z156" s="1301"/>
      <c r="AA156" s="1301"/>
      <c r="AB156" s="1301"/>
      <c r="AC156" s="1301"/>
      <c r="AD156" s="1301"/>
      <c r="AE156" s="1301"/>
      <c r="AF156" s="1301"/>
      <c r="AG156" s="1301"/>
      <c r="AH156" s="1301"/>
      <c r="AI156" s="1301"/>
    </row>
    <row r="157" spans="1:35" s="197" customFormat="1" hidden="1" x14ac:dyDescent="0.25">
      <c r="A157" s="87" t="s">
        <v>164</v>
      </c>
      <c r="B157" s="351">
        <v>0</v>
      </c>
      <c r="C157" s="352">
        <v>0</v>
      </c>
      <c r="D157" s="352">
        <v>0</v>
      </c>
      <c r="E157" s="352">
        <v>0</v>
      </c>
      <c r="F157" s="352">
        <v>0</v>
      </c>
      <c r="G157" s="352">
        <v>0</v>
      </c>
      <c r="H157" s="352">
        <v>0</v>
      </c>
      <c r="I157" s="352">
        <v>0</v>
      </c>
      <c r="J157" s="352">
        <v>0</v>
      </c>
      <c r="K157" s="352">
        <v>0</v>
      </c>
      <c r="L157" s="352">
        <v>0</v>
      </c>
      <c r="M157" s="352">
        <v>0</v>
      </c>
      <c r="N157" s="352">
        <v>0</v>
      </c>
      <c r="O157" s="352">
        <v>0</v>
      </c>
      <c r="P157" s="353">
        <v>0</v>
      </c>
      <c r="Q157" s="133">
        <f t="shared" ref="Q157:Q162" si="38">SUM(B157:P157)</f>
        <v>0</v>
      </c>
      <c r="R157" s="307">
        <f>SUM(Q157/Q161)</f>
        <v>0</v>
      </c>
      <c r="S157" s="1301"/>
      <c r="T157" s="1301"/>
      <c r="U157" s="1301"/>
      <c r="V157" s="1301"/>
      <c r="W157" s="1301"/>
      <c r="X157" s="1301"/>
      <c r="Y157" s="1301"/>
      <c r="Z157" s="1301"/>
      <c r="AA157" s="1301"/>
      <c r="AB157" s="1301"/>
      <c r="AC157" s="1301"/>
      <c r="AD157" s="1301"/>
      <c r="AE157" s="1301"/>
      <c r="AF157" s="1301"/>
      <c r="AG157" s="1301"/>
      <c r="AH157" s="1301"/>
      <c r="AI157" s="1301"/>
    </row>
    <row r="158" spans="1:35" s="197" customFormat="1" hidden="1" x14ac:dyDescent="0.25">
      <c r="A158" s="88" t="s">
        <v>165</v>
      </c>
      <c r="B158" s="354">
        <v>0</v>
      </c>
      <c r="C158" s="355">
        <v>0</v>
      </c>
      <c r="D158" s="355">
        <v>0</v>
      </c>
      <c r="E158" s="355">
        <v>0</v>
      </c>
      <c r="F158" s="355">
        <v>0</v>
      </c>
      <c r="G158" s="355">
        <v>0</v>
      </c>
      <c r="H158" s="355">
        <v>0</v>
      </c>
      <c r="I158" s="355">
        <v>5</v>
      </c>
      <c r="J158" s="355">
        <v>0</v>
      </c>
      <c r="K158" s="355">
        <v>0</v>
      </c>
      <c r="L158" s="355">
        <v>0</v>
      </c>
      <c r="M158" s="355">
        <v>0</v>
      </c>
      <c r="N158" s="355">
        <v>0</v>
      </c>
      <c r="O158" s="355">
        <v>0</v>
      </c>
      <c r="P158" s="356">
        <v>0</v>
      </c>
      <c r="Q158" s="134">
        <f t="shared" si="38"/>
        <v>5</v>
      </c>
      <c r="R158" s="308">
        <f>SUM(Q158/Q161)</f>
        <v>0.23809523809523808</v>
      </c>
      <c r="S158" s="1301"/>
      <c r="T158" s="1301"/>
      <c r="U158" s="1301"/>
      <c r="V158" s="1301"/>
      <c r="W158" s="1301"/>
      <c r="X158" s="1301"/>
      <c r="Y158" s="1301"/>
      <c r="Z158" s="1301"/>
      <c r="AA158" s="1301"/>
      <c r="AB158" s="1301"/>
      <c r="AC158" s="1301"/>
      <c r="AD158" s="1301"/>
      <c r="AE158" s="1301"/>
      <c r="AF158" s="1301"/>
      <c r="AG158" s="1301"/>
      <c r="AH158" s="1301"/>
      <c r="AI158" s="1301"/>
    </row>
    <row r="159" spans="1:35" s="197" customFormat="1" hidden="1" x14ac:dyDescent="0.25">
      <c r="A159" s="88" t="s">
        <v>166</v>
      </c>
      <c r="B159" s="354">
        <v>0</v>
      </c>
      <c r="C159" s="355">
        <v>0</v>
      </c>
      <c r="D159" s="355">
        <v>0</v>
      </c>
      <c r="E159" s="355">
        <v>0</v>
      </c>
      <c r="F159" s="355">
        <v>0</v>
      </c>
      <c r="G159" s="355">
        <v>0</v>
      </c>
      <c r="H159" s="355">
        <v>0</v>
      </c>
      <c r="I159" s="355">
        <v>4</v>
      </c>
      <c r="J159" s="355">
        <v>0</v>
      </c>
      <c r="K159" s="355">
        <v>0</v>
      </c>
      <c r="L159" s="355">
        <v>1</v>
      </c>
      <c r="M159" s="355">
        <v>0</v>
      </c>
      <c r="N159" s="355">
        <v>0</v>
      </c>
      <c r="O159" s="355">
        <v>0</v>
      </c>
      <c r="P159" s="356">
        <v>0</v>
      </c>
      <c r="Q159" s="134">
        <f t="shared" si="38"/>
        <v>5</v>
      </c>
      <c r="R159" s="308">
        <f>SUM(Q159/Q161)</f>
        <v>0.23809523809523808</v>
      </c>
      <c r="S159" s="1301"/>
      <c r="T159" s="84"/>
      <c r="U159" s="84"/>
      <c r="V159" s="84"/>
      <c r="W159" s="84"/>
      <c r="X159" s="84"/>
      <c r="Y159" s="84"/>
      <c r="Z159" s="84"/>
      <c r="AA159" s="84"/>
      <c r="AB159" s="84"/>
      <c r="AC159" s="84"/>
      <c r="AD159" s="84"/>
      <c r="AE159" s="84"/>
      <c r="AF159" s="84"/>
      <c r="AG159" s="84"/>
      <c r="AH159" s="84"/>
      <c r="AI159" s="84"/>
    </row>
    <row r="160" spans="1:35" s="197" customFormat="1" ht="15.75" hidden="1" thickBot="1" x14ac:dyDescent="0.3">
      <c r="A160" s="89" t="s">
        <v>167</v>
      </c>
      <c r="B160" s="357">
        <v>0</v>
      </c>
      <c r="C160" s="358">
        <v>0</v>
      </c>
      <c r="D160" s="358">
        <v>0</v>
      </c>
      <c r="E160" s="358">
        <v>0</v>
      </c>
      <c r="F160" s="358">
        <v>0</v>
      </c>
      <c r="G160" s="358">
        <v>0</v>
      </c>
      <c r="H160" s="358">
        <v>0</v>
      </c>
      <c r="I160" s="358">
        <v>9</v>
      </c>
      <c r="J160" s="358">
        <v>0</v>
      </c>
      <c r="K160" s="358">
        <v>0</v>
      </c>
      <c r="L160" s="358">
        <v>2</v>
      </c>
      <c r="M160" s="358">
        <v>0</v>
      </c>
      <c r="N160" s="358">
        <v>0</v>
      </c>
      <c r="O160" s="358">
        <v>0</v>
      </c>
      <c r="P160" s="359">
        <v>0</v>
      </c>
      <c r="Q160" s="135">
        <f t="shared" si="38"/>
        <v>11</v>
      </c>
      <c r="R160" s="309">
        <f>SUM(Q160/Q161)</f>
        <v>0.52380952380952384</v>
      </c>
      <c r="S160" s="1301"/>
      <c r="T160" s="267"/>
      <c r="U160" s="267"/>
      <c r="V160" s="267"/>
      <c r="W160" s="267"/>
      <c r="X160" s="267"/>
      <c r="Y160" s="267"/>
      <c r="Z160" s="267"/>
      <c r="AA160" s="267"/>
      <c r="AB160" s="267"/>
      <c r="AC160" s="267"/>
      <c r="AD160" s="267"/>
      <c r="AE160" s="267"/>
      <c r="AF160" s="267"/>
      <c r="AG160" s="267"/>
      <c r="AH160" s="267"/>
      <c r="AI160" s="267"/>
    </row>
    <row r="161" spans="1:35" s="197" customFormat="1" ht="16.5" hidden="1" thickTop="1" thickBot="1" x14ac:dyDescent="0.3">
      <c r="A161" s="90" t="s">
        <v>132</v>
      </c>
      <c r="B161" s="120">
        <f t="shared" ref="B161:P161" si="39">SUM(B157:B160)</f>
        <v>0</v>
      </c>
      <c r="C161" s="121">
        <f t="shared" si="39"/>
        <v>0</v>
      </c>
      <c r="D161" s="121">
        <f t="shared" si="39"/>
        <v>0</v>
      </c>
      <c r="E161" s="121">
        <f t="shared" si="39"/>
        <v>0</v>
      </c>
      <c r="F161" s="121">
        <f t="shared" si="39"/>
        <v>0</v>
      </c>
      <c r="G161" s="121">
        <f t="shared" si="39"/>
        <v>0</v>
      </c>
      <c r="H161" s="121">
        <f t="shared" si="39"/>
        <v>0</v>
      </c>
      <c r="I161" s="121">
        <f t="shared" si="39"/>
        <v>18</v>
      </c>
      <c r="J161" s="121">
        <f t="shared" si="39"/>
        <v>0</v>
      </c>
      <c r="K161" s="121">
        <f t="shared" si="39"/>
        <v>0</v>
      </c>
      <c r="L161" s="121">
        <f t="shared" si="39"/>
        <v>3</v>
      </c>
      <c r="M161" s="121">
        <f t="shared" si="39"/>
        <v>0</v>
      </c>
      <c r="N161" s="121">
        <f t="shared" si="39"/>
        <v>0</v>
      </c>
      <c r="O161" s="121">
        <f t="shared" si="39"/>
        <v>0</v>
      </c>
      <c r="P161" s="827">
        <f t="shared" si="39"/>
        <v>0</v>
      </c>
      <c r="Q161" s="780">
        <f t="shared" si="38"/>
        <v>21</v>
      </c>
      <c r="R161" s="1009">
        <f>SUM(R157:R160)</f>
        <v>1</v>
      </c>
      <c r="S161" s="1301"/>
      <c r="T161" s="267"/>
      <c r="U161" s="84"/>
      <c r="V161" s="84"/>
      <c r="W161" s="84"/>
      <c r="X161" s="84"/>
      <c r="Y161" s="84"/>
      <c r="Z161" s="84"/>
      <c r="AA161" s="84"/>
      <c r="AB161" s="84"/>
      <c r="AC161" s="84"/>
      <c r="AD161" s="84"/>
      <c r="AE161" s="84"/>
      <c r="AF161" s="84"/>
      <c r="AG161" s="84"/>
      <c r="AH161" s="84"/>
      <c r="AI161" s="84"/>
    </row>
    <row r="162" spans="1:35" s="197" customFormat="1" ht="17.25" hidden="1" customHeight="1" thickBot="1" x14ac:dyDescent="0.3">
      <c r="A162" s="91" t="s">
        <v>131</v>
      </c>
      <c r="B162" s="304">
        <f>SUM(B161/Q161)</f>
        <v>0</v>
      </c>
      <c r="C162" s="305">
        <f>SUM(C161/Q161)</f>
        <v>0</v>
      </c>
      <c r="D162" s="305">
        <f>SUM(D161/Q161)</f>
        <v>0</v>
      </c>
      <c r="E162" s="305">
        <f>SUM(E161/Q161)</f>
        <v>0</v>
      </c>
      <c r="F162" s="305">
        <f>SUM(F161/Q161)</f>
        <v>0</v>
      </c>
      <c r="G162" s="305">
        <f>SUM(G161/Q161)</f>
        <v>0</v>
      </c>
      <c r="H162" s="305">
        <f>SUM(H161/Q161)</f>
        <v>0</v>
      </c>
      <c r="I162" s="305">
        <f>SUM(I161/Q161)</f>
        <v>0.8571428571428571</v>
      </c>
      <c r="J162" s="305">
        <f>SUM(J161/Q161)</f>
        <v>0</v>
      </c>
      <c r="K162" s="305">
        <f>SUM(K161/Q161)</f>
        <v>0</v>
      </c>
      <c r="L162" s="305">
        <f>SUM(L161/Q161)</f>
        <v>0.14285714285714285</v>
      </c>
      <c r="M162" s="305">
        <f>SUM(M161/Q161)</f>
        <v>0</v>
      </c>
      <c r="N162" s="305">
        <f>SUM(N161/Q161)</f>
        <v>0</v>
      </c>
      <c r="O162" s="305">
        <f>SUM(O161/Q161)</f>
        <v>0</v>
      </c>
      <c r="P162" s="306">
        <f>SUM(P161/Q161)</f>
        <v>0</v>
      </c>
      <c r="Q162" s="230">
        <f t="shared" si="38"/>
        <v>1</v>
      </c>
      <c r="R162" s="395"/>
      <c r="S162" s="1301"/>
      <c r="T162" s="267"/>
      <c r="U162" s="84"/>
      <c r="V162" s="84"/>
      <c r="W162" s="84"/>
      <c r="X162" s="84"/>
      <c r="Y162" s="84"/>
      <c r="Z162" s="84"/>
      <c r="AA162" s="84"/>
      <c r="AB162" s="84"/>
      <c r="AC162" s="84"/>
      <c r="AD162" s="84"/>
      <c r="AE162" s="84"/>
      <c r="AF162" s="84"/>
      <c r="AG162" s="84"/>
      <c r="AH162" s="84"/>
      <c r="AI162" s="84"/>
    </row>
    <row r="163" spans="1:35" s="197" customFormat="1" ht="16.5" hidden="1" thickBot="1" x14ac:dyDescent="0.3">
      <c r="A163" s="2130" t="s">
        <v>185</v>
      </c>
      <c r="B163" s="2131"/>
      <c r="C163" s="2131"/>
      <c r="D163" s="2131"/>
      <c r="E163" s="2131"/>
      <c r="F163" s="2131"/>
      <c r="G163" s="2131"/>
      <c r="H163" s="2131"/>
      <c r="I163" s="2131"/>
      <c r="J163" s="2131"/>
      <c r="K163" s="2131"/>
      <c r="L163" s="2131"/>
      <c r="M163" s="2131"/>
      <c r="N163" s="2131"/>
      <c r="O163" s="2131"/>
      <c r="P163" s="2131"/>
      <c r="Q163" s="2131"/>
      <c r="R163" s="2132"/>
      <c r="S163" s="1301"/>
      <c r="T163" s="1301"/>
      <c r="U163" s="1301"/>
      <c r="V163" s="1301"/>
      <c r="W163" s="1301"/>
      <c r="X163" s="1301"/>
      <c r="Y163" s="1301"/>
      <c r="Z163" s="1301"/>
      <c r="AA163" s="1301"/>
      <c r="AB163" s="1301"/>
      <c r="AC163" s="1301"/>
      <c r="AD163" s="1301"/>
      <c r="AE163" s="1301"/>
      <c r="AF163" s="1301"/>
      <c r="AG163" s="1301"/>
      <c r="AH163" s="1301"/>
      <c r="AI163" s="1301"/>
    </row>
    <row r="164" spans="1:35" s="197" customFormat="1" ht="66.75" hidden="1" customHeight="1" thickBot="1" x14ac:dyDescent="0.3">
      <c r="A164" s="73"/>
      <c r="B164" s="695" t="s">
        <v>145</v>
      </c>
      <c r="C164" s="696" t="s">
        <v>146</v>
      </c>
      <c r="D164" s="696" t="s">
        <v>147</v>
      </c>
      <c r="E164" s="696" t="s">
        <v>148</v>
      </c>
      <c r="F164" s="696" t="s">
        <v>149</v>
      </c>
      <c r="G164" s="696" t="s">
        <v>150</v>
      </c>
      <c r="H164" s="696" t="s">
        <v>151</v>
      </c>
      <c r="I164" s="696" t="s">
        <v>152</v>
      </c>
      <c r="J164" s="696" t="s">
        <v>153</v>
      </c>
      <c r="K164" s="696" t="s">
        <v>154</v>
      </c>
      <c r="L164" s="696" t="s">
        <v>155</v>
      </c>
      <c r="M164" s="696" t="s">
        <v>156</v>
      </c>
      <c r="N164" s="696" t="s">
        <v>157</v>
      </c>
      <c r="O164" s="696" t="s">
        <v>158</v>
      </c>
      <c r="P164" s="698" t="s">
        <v>159</v>
      </c>
      <c r="Q164" s="74" t="s">
        <v>160</v>
      </c>
      <c r="R164" s="74" t="s">
        <v>161</v>
      </c>
      <c r="S164" s="1301"/>
      <c r="T164" s="1301"/>
      <c r="U164" s="1301"/>
      <c r="V164" s="1301"/>
      <c r="W164" s="1301"/>
      <c r="X164" s="1301"/>
      <c r="Y164" s="1301"/>
      <c r="Z164" s="1301"/>
      <c r="AA164" s="1301"/>
      <c r="AB164" s="1301"/>
      <c r="AC164" s="1301"/>
      <c r="AD164" s="1301"/>
      <c r="AE164" s="1301"/>
      <c r="AF164" s="1301"/>
      <c r="AG164" s="1301"/>
      <c r="AH164" s="1301"/>
      <c r="AI164" s="1301"/>
    </row>
    <row r="165" spans="1:35" s="197" customFormat="1" ht="15.75" hidden="1" thickBot="1" x14ac:dyDescent="0.3">
      <c r="A165" s="2127" t="s">
        <v>162</v>
      </c>
      <c r="B165" s="2133"/>
      <c r="C165" s="2133"/>
      <c r="D165" s="2133"/>
      <c r="E165" s="2133"/>
      <c r="F165" s="2133"/>
      <c r="G165" s="2133"/>
      <c r="H165" s="2133"/>
      <c r="I165" s="2133"/>
      <c r="J165" s="2133"/>
      <c r="K165" s="2133"/>
      <c r="L165" s="2133"/>
      <c r="M165" s="2133"/>
      <c r="N165" s="2133"/>
      <c r="O165" s="2133"/>
      <c r="P165" s="2133"/>
      <c r="Q165" s="2133"/>
      <c r="R165" s="2129"/>
      <c r="S165" s="1301"/>
      <c r="T165" s="1301"/>
      <c r="U165" s="1301"/>
      <c r="V165" s="1301"/>
      <c r="W165" s="1301"/>
      <c r="X165" s="1301"/>
      <c r="Y165" s="1301"/>
      <c r="Z165" s="1301"/>
      <c r="AA165" s="1301"/>
      <c r="AB165" s="1301"/>
      <c r="AC165" s="1301"/>
      <c r="AD165" s="1301"/>
      <c r="AE165" s="1301"/>
      <c r="AF165" s="1301"/>
      <c r="AG165" s="1301"/>
      <c r="AH165" s="1301"/>
      <c r="AI165" s="1301"/>
    </row>
    <row r="166" spans="1:35" s="197" customFormat="1" hidden="1" x14ac:dyDescent="0.25">
      <c r="A166" s="1010" t="s">
        <v>109</v>
      </c>
      <c r="B166" s="891">
        <v>0</v>
      </c>
      <c r="C166" s="1050">
        <v>0</v>
      </c>
      <c r="D166" s="1050">
        <v>0</v>
      </c>
      <c r="E166" s="1050">
        <v>0</v>
      </c>
      <c r="F166" s="1050">
        <v>0</v>
      </c>
      <c r="G166" s="1050">
        <v>0</v>
      </c>
      <c r="H166" s="1050">
        <v>0</v>
      </c>
      <c r="I166" s="1050">
        <v>2</v>
      </c>
      <c r="J166" s="1050">
        <v>0</v>
      </c>
      <c r="K166" s="1050">
        <v>0</v>
      </c>
      <c r="L166" s="1050">
        <v>1</v>
      </c>
      <c r="M166" s="1050">
        <v>1</v>
      </c>
      <c r="N166" s="1050">
        <v>0</v>
      </c>
      <c r="O166" s="1050">
        <v>0</v>
      </c>
      <c r="P166" s="1051">
        <v>0</v>
      </c>
      <c r="Q166" s="1060">
        <f t="shared" ref="Q166:Q171" si="40">SUM(B166:P166)</f>
        <v>4</v>
      </c>
      <c r="R166" s="1069">
        <f>SUM(Q166/Q170)</f>
        <v>0.23529411764705882</v>
      </c>
      <c r="S166" s="1301"/>
      <c r="T166" s="1301"/>
      <c r="U166" s="1301"/>
      <c r="V166" s="1301"/>
      <c r="W166" s="1301"/>
      <c r="X166" s="1301"/>
      <c r="Y166" s="1301"/>
      <c r="Z166" s="1301"/>
      <c r="AA166" s="1301"/>
      <c r="AB166" s="1301"/>
      <c r="AC166" s="1301"/>
      <c r="AD166" s="1301"/>
      <c r="AE166" s="1301"/>
      <c r="AF166" s="1301"/>
      <c r="AG166" s="1301"/>
      <c r="AH166" s="1301"/>
      <c r="AI166" s="1301"/>
    </row>
    <row r="167" spans="1:35" s="197" customFormat="1" hidden="1" x14ac:dyDescent="0.25">
      <c r="A167" s="1011" t="s">
        <v>110</v>
      </c>
      <c r="B167" s="1052">
        <v>0</v>
      </c>
      <c r="C167" s="1053">
        <v>0</v>
      </c>
      <c r="D167" s="1053">
        <v>0</v>
      </c>
      <c r="E167" s="1053">
        <v>0</v>
      </c>
      <c r="F167" s="1053">
        <v>0</v>
      </c>
      <c r="G167" s="1053">
        <v>0</v>
      </c>
      <c r="H167" s="1053">
        <v>0</v>
      </c>
      <c r="I167" s="1053">
        <v>8</v>
      </c>
      <c r="J167" s="1053">
        <v>0</v>
      </c>
      <c r="K167" s="1053">
        <v>0</v>
      </c>
      <c r="L167" s="1053">
        <v>3</v>
      </c>
      <c r="M167" s="1053">
        <v>1</v>
      </c>
      <c r="N167" s="1053">
        <v>0</v>
      </c>
      <c r="O167" s="1053">
        <v>0</v>
      </c>
      <c r="P167" s="1054">
        <v>0</v>
      </c>
      <c r="Q167" s="1061">
        <f t="shared" si="40"/>
        <v>12</v>
      </c>
      <c r="R167" s="1070">
        <f>SUM(Q167/Q170)</f>
        <v>0.70588235294117652</v>
      </c>
      <c r="S167" s="1301"/>
      <c r="T167" s="1301"/>
      <c r="U167" s="1301"/>
      <c r="V167" s="1301"/>
      <c r="W167" s="1301"/>
      <c r="X167" s="1301"/>
      <c r="Y167" s="1301"/>
      <c r="Z167" s="1301"/>
      <c r="AA167" s="1301"/>
      <c r="AB167" s="1301"/>
      <c r="AC167" s="1301"/>
      <c r="AD167" s="1301"/>
      <c r="AE167" s="1301"/>
      <c r="AF167" s="1301"/>
      <c r="AG167" s="1301"/>
      <c r="AH167" s="1301"/>
      <c r="AI167" s="1301"/>
    </row>
    <row r="168" spans="1:35" s="197" customFormat="1" hidden="1" x14ac:dyDescent="0.25">
      <c r="A168" s="1011" t="s">
        <v>111</v>
      </c>
      <c r="B168" s="1052">
        <v>0</v>
      </c>
      <c r="C168" s="1053">
        <v>0</v>
      </c>
      <c r="D168" s="1053">
        <v>0</v>
      </c>
      <c r="E168" s="1053">
        <v>0</v>
      </c>
      <c r="F168" s="1053">
        <v>0</v>
      </c>
      <c r="G168" s="1053">
        <v>0</v>
      </c>
      <c r="H168" s="1053">
        <v>0</v>
      </c>
      <c r="I168" s="1053">
        <v>1</v>
      </c>
      <c r="J168" s="1053">
        <v>0</v>
      </c>
      <c r="K168" s="1053">
        <v>0</v>
      </c>
      <c r="L168" s="1053">
        <v>0</v>
      </c>
      <c r="M168" s="1053">
        <v>0</v>
      </c>
      <c r="N168" s="1053">
        <v>0</v>
      </c>
      <c r="O168" s="1053">
        <v>0</v>
      </c>
      <c r="P168" s="1054">
        <v>0</v>
      </c>
      <c r="Q168" s="1061">
        <f t="shared" si="40"/>
        <v>1</v>
      </c>
      <c r="R168" s="1070">
        <f>SUM(Q168/Q170)</f>
        <v>5.8823529411764705E-2</v>
      </c>
      <c r="S168" s="1301"/>
      <c r="T168" s="1301"/>
      <c r="U168" s="1301"/>
      <c r="V168" s="1301"/>
      <c r="W168" s="1301"/>
      <c r="X168" s="1301"/>
      <c r="Y168" s="1301"/>
      <c r="Z168" s="1301"/>
      <c r="AA168" s="1301"/>
      <c r="AB168" s="1301"/>
      <c r="AC168" s="1301"/>
      <c r="AD168" s="1301"/>
      <c r="AE168" s="1301"/>
      <c r="AF168" s="1301"/>
      <c r="AG168" s="1301"/>
      <c r="AH168" s="1301"/>
      <c r="AI168" s="1301"/>
    </row>
    <row r="169" spans="1:35" s="197" customFormat="1" ht="15.75" hidden="1" thickBot="1" x14ac:dyDescent="0.3">
      <c r="A169" s="1012" t="s">
        <v>112</v>
      </c>
      <c r="B169" s="1055">
        <v>0</v>
      </c>
      <c r="C169" s="1056">
        <v>0</v>
      </c>
      <c r="D169" s="1056">
        <v>0</v>
      </c>
      <c r="E169" s="1056">
        <v>0</v>
      </c>
      <c r="F169" s="1056">
        <v>0</v>
      </c>
      <c r="G169" s="1056">
        <v>0</v>
      </c>
      <c r="H169" s="1056">
        <v>0</v>
      </c>
      <c r="I169" s="1056">
        <v>0</v>
      </c>
      <c r="J169" s="1056">
        <v>0</v>
      </c>
      <c r="K169" s="1056">
        <v>0</v>
      </c>
      <c r="L169" s="1056">
        <v>0</v>
      </c>
      <c r="M169" s="1056">
        <v>0</v>
      </c>
      <c r="N169" s="1056">
        <v>0</v>
      </c>
      <c r="O169" s="1056">
        <v>0</v>
      </c>
      <c r="P169" s="1057">
        <v>0</v>
      </c>
      <c r="Q169" s="1062">
        <f t="shared" si="40"/>
        <v>0</v>
      </c>
      <c r="R169" s="1071">
        <f>SUM(Q169/Q170)</f>
        <v>0</v>
      </c>
      <c r="S169" s="1301"/>
      <c r="T169" s="1301"/>
      <c r="U169" s="1301"/>
      <c r="V169" s="1301"/>
      <c r="W169" s="1301"/>
      <c r="X169" s="1301"/>
      <c r="Y169" s="1301"/>
      <c r="Z169" s="1301"/>
      <c r="AA169" s="1301"/>
      <c r="AB169" s="1301"/>
      <c r="AC169" s="1301"/>
      <c r="AD169" s="1301"/>
      <c r="AE169" s="1301"/>
      <c r="AF169" s="1301"/>
      <c r="AG169" s="1301"/>
      <c r="AH169" s="1301"/>
      <c r="AI169" s="1301"/>
    </row>
    <row r="170" spans="1:35" s="197" customFormat="1" ht="16.5" hidden="1" thickTop="1" thickBot="1" x14ac:dyDescent="0.3">
      <c r="A170" s="1013" t="s">
        <v>132</v>
      </c>
      <c r="B170" s="1058">
        <f t="shared" ref="B170:P170" si="41">SUM(B166:B169)</f>
        <v>0</v>
      </c>
      <c r="C170" s="1032">
        <f t="shared" si="41"/>
        <v>0</v>
      </c>
      <c r="D170" s="1032">
        <f t="shared" si="41"/>
        <v>0</v>
      </c>
      <c r="E170" s="1032">
        <f t="shared" si="41"/>
        <v>0</v>
      </c>
      <c r="F170" s="1032">
        <f t="shared" si="41"/>
        <v>0</v>
      </c>
      <c r="G170" s="1032">
        <f t="shared" si="41"/>
        <v>0</v>
      </c>
      <c r="H170" s="1032">
        <f t="shared" si="41"/>
        <v>0</v>
      </c>
      <c r="I170" s="1032">
        <f t="shared" si="41"/>
        <v>11</v>
      </c>
      <c r="J170" s="1032">
        <f t="shared" si="41"/>
        <v>0</v>
      </c>
      <c r="K170" s="1032">
        <f t="shared" si="41"/>
        <v>0</v>
      </c>
      <c r="L170" s="1032">
        <f t="shared" si="41"/>
        <v>4</v>
      </c>
      <c r="M170" s="1032">
        <f t="shared" si="41"/>
        <v>2</v>
      </c>
      <c r="N170" s="1032">
        <f t="shared" si="41"/>
        <v>0</v>
      </c>
      <c r="O170" s="1032">
        <f t="shared" si="41"/>
        <v>0</v>
      </c>
      <c r="P170" s="1063">
        <f t="shared" si="41"/>
        <v>0</v>
      </c>
      <c r="Q170" s="1064">
        <f t="shared" si="40"/>
        <v>17</v>
      </c>
      <c r="R170" s="1072">
        <f>SUM(R166:R169)</f>
        <v>1</v>
      </c>
      <c r="S170" s="1301"/>
      <c r="T170" s="1301"/>
      <c r="U170" s="1301"/>
      <c r="V170" s="1301"/>
      <c r="W170" s="1301"/>
      <c r="X170" s="1301"/>
      <c r="Y170" s="1301"/>
      <c r="Z170" s="1301"/>
      <c r="AA170" s="1301"/>
      <c r="AB170" s="1301"/>
      <c r="AC170" s="1301"/>
      <c r="AD170" s="1301"/>
      <c r="AE170" s="1301"/>
      <c r="AF170" s="1301"/>
      <c r="AG170" s="1301"/>
      <c r="AH170" s="1301"/>
      <c r="AI170" s="1301"/>
    </row>
    <row r="171" spans="1:35" s="197" customFormat="1" ht="15.75" hidden="1" thickBot="1" x14ac:dyDescent="0.3">
      <c r="A171" s="1014" t="s">
        <v>131</v>
      </c>
      <c r="B171" s="1065">
        <f>SUM(B170/Q170)</f>
        <v>0</v>
      </c>
      <c r="C171" s="1066">
        <f>SUM(C170/Q170)</f>
        <v>0</v>
      </c>
      <c r="D171" s="1066">
        <f>SUM(D170/Q170)</f>
        <v>0</v>
      </c>
      <c r="E171" s="1066">
        <f>SUM(E170/Q170)</f>
        <v>0</v>
      </c>
      <c r="F171" s="1066">
        <f>SUM(F170/Q170)</f>
        <v>0</v>
      </c>
      <c r="G171" s="1066">
        <f>SUM(G170/Q170)</f>
        <v>0</v>
      </c>
      <c r="H171" s="1066">
        <f>SUM(H170/Q170)</f>
        <v>0</v>
      </c>
      <c r="I171" s="1066">
        <f>SUM(I170/Q170)</f>
        <v>0.6470588235294118</v>
      </c>
      <c r="J171" s="1066">
        <f>SUM(J170/Q170)</f>
        <v>0</v>
      </c>
      <c r="K171" s="1066">
        <f>SUM(K170/Q170)</f>
        <v>0</v>
      </c>
      <c r="L171" s="1066">
        <f>SUM(L170/Q170)</f>
        <v>0.23529411764705882</v>
      </c>
      <c r="M171" s="1066">
        <f>SUM(M170/Q170)</f>
        <v>0.11764705882352941</v>
      </c>
      <c r="N171" s="1066">
        <f>SUM(N170/Q170)</f>
        <v>0</v>
      </c>
      <c r="O171" s="1066">
        <f>SUM(O170/Q170)</f>
        <v>0</v>
      </c>
      <c r="P171" s="1067">
        <f>SUM(P170/Q170)</f>
        <v>0</v>
      </c>
      <c r="Q171" s="1068">
        <f t="shared" si="40"/>
        <v>1</v>
      </c>
      <c r="R171" s="395"/>
      <c r="S171" s="1301"/>
      <c r="T171" s="1301"/>
      <c r="U171" s="1301"/>
      <c r="V171" s="1301"/>
      <c r="W171" s="1301"/>
      <c r="X171" s="1301"/>
      <c r="Y171" s="1301"/>
      <c r="Z171" s="1301"/>
      <c r="AA171" s="1301"/>
      <c r="AB171" s="1301"/>
      <c r="AC171" s="1301"/>
      <c r="AD171" s="1301"/>
      <c r="AE171" s="1301"/>
      <c r="AF171" s="1301"/>
      <c r="AG171" s="1301"/>
      <c r="AH171" s="1301"/>
      <c r="AI171" s="1301"/>
    </row>
    <row r="172" spans="1:35" s="197" customFormat="1" ht="16.5" hidden="1" customHeight="1" thickBot="1" x14ac:dyDescent="0.3">
      <c r="A172" s="2127" t="s">
        <v>163</v>
      </c>
      <c r="B172" s="2133"/>
      <c r="C172" s="2133"/>
      <c r="D172" s="2133"/>
      <c r="E172" s="2133"/>
      <c r="F172" s="2133"/>
      <c r="G172" s="2133"/>
      <c r="H172" s="2133"/>
      <c r="I172" s="2133"/>
      <c r="J172" s="2133"/>
      <c r="K172" s="2133"/>
      <c r="L172" s="2133"/>
      <c r="M172" s="2133"/>
      <c r="N172" s="2133"/>
      <c r="O172" s="2133"/>
      <c r="P172" s="2133"/>
      <c r="Q172" s="2134"/>
      <c r="R172" s="2135"/>
      <c r="S172" s="1301"/>
      <c r="T172" s="1301"/>
      <c r="U172" s="1301"/>
      <c r="V172" s="1301"/>
      <c r="W172" s="1301"/>
      <c r="X172" s="1301"/>
      <c r="Y172" s="1301"/>
      <c r="Z172" s="1301"/>
      <c r="AA172" s="1301"/>
      <c r="AB172" s="1301"/>
      <c r="AC172" s="1301"/>
      <c r="AD172" s="1301"/>
      <c r="AE172" s="1301"/>
      <c r="AF172" s="1301"/>
      <c r="AG172" s="1301"/>
      <c r="AH172" s="1301"/>
      <c r="AI172" s="1301"/>
    </row>
    <row r="173" spans="1:35" s="197" customFormat="1" hidden="1" x14ac:dyDescent="0.25">
      <c r="A173" s="1010" t="s">
        <v>164</v>
      </c>
      <c r="B173" s="891">
        <v>0</v>
      </c>
      <c r="C173" s="1050">
        <v>0</v>
      </c>
      <c r="D173" s="1050">
        <v>0</v>
      </c>
      <c r="E173" s="1050">
        <v>0</v>
      </c>
      <c r="F173" s="1050">
        <v>0</v>
      </c>
      <c r="G173" s="1050">
        <v>0</v>
      </c>
      <c r="H173" s="1050">
        <v>0</v>
      </c>
      <c r="I173" s="1050">
        <v>0</v>
      </c>
      <c r="J173" s="1050">
        <v>0</v>
      </c>
      <c r="K173" s="1050">
        <v>0</v>
      </c>
      <c r="L173" s="1050">
        <v>0</v>
      </c>
      <c r="M173" s="1050">
        <v>0</v>
      </c>
      <c r="N173" s="1050">
        <v>0</v>
      </c>
      <c r="O173" s="1050">
        <v>0</v>
      </c>
      <c r="P173" s="1051">
        <v>0</v>
      </c>
      <c r="Q173" s="1060">
        <f t="shared" ref="Q173:Q178" si="42">SUM(B173:P173)</f>
        <v>0</v>
      </c>
      <c r="R173" s="1069">
        <f>SUM(Q173/Q177)</f>
        <v>0</v>
      </c>
      <c r="S173" s="1301"/>
      <c r="T173" s="1301"/>
      <c r="U173" s="1301"/>
      <c r="V173" s="1301"/>
      <c r="W173" s="1301"/>
      <c r="X173" s="1301"/>
      <c r="Y173" s="1301"/>
      <c r="Z173" s="1301"/>
      <c r="AA173" s="1301"/>
      <c r="AB173" s="1301"/>
      <c r="AC173" s="1301"/>
      <c r="AD173" s="1301"/>
      <c r="AE173" s="1301"/>
      <c r="AF173" s="1301"/>
      <c r="AG173" s="1301"/>
      <c r="AH173" s="1301"/>
      <c r="AI173" s="1301"/>
    </row>
    <row r="174" spans="1:35" s="197" customFormat="1" hidden="1" x14ac:dyDescent="0.25">
      <c r="A174" s="1011" t="s">
        <v>165</v>
      </c>
      <c r="B174" s="1052">
        <v>0</v>
      </c>
      <c r="C174" s="1053">
        <v>0</v>
      </c>
      <c r="D174" s="1053">
        <v>0</v>
      </c>
      <c r="E174" s="1053">
        <v>0</v>
      </c>
      <c r="F174" s="1053">
        <v>0</v>
      </c>
      <c r="G174" s="1053">
        <v>0</v>
      </c>
      <c r="H174" s="1053">
        <v>0</v>
      </c>
      <c r="I174" s="1053">
        <v>3</v>
      </c>
      <c r="J174" s="1053">
        <v>0</v>
      </c>
      <c r="K174" s="1053">
        <v>0</v>
      </c>
      <c r="L174" s="1053">
        <v>2</v>
      </c>
      <c r="M174" s="1053">
        <v>1</v>
      </c>
      <c r="N174" s="1053">
        <v>0</v>
      </c>
      <c r="O174" s="1053">
        <v>0</v>
      </c>
      <c r="P174" s="1054">
        <v>0</v>
      </c>
      <c r="Q174" s="1061">
        <f t="shared" si="42"/>
        <v>6</v>
      </c>
      <c r="R174" s="1070">
        <f>SUM(Q174/Q177)</f>
        <v>0.35294117647058826</v>
      </c>
      <c r="S174" s="1301"/>
      <c r="T174" s="1301"/>
      <c r="U174" s="1301"/>
      <c r="V174" s="1301"/>
      <c r="W174" s="1301"/>
      <c r="X174" s="1301"/>
      <c r="Y174" s="1301"/>
      <c r="Z174" s="1301"/>
      <c r="AA174" s="1301"/>
      <c r="AB174" s="1301"/>
      <c r="AC174" s="1301"/>
      <c r="AD174" s="1301"/>
      <c r="AE174" s="1301"/>
      <c r="AF174" s="1301"/>
      <c r="AG174" s="1301"/>
      <c r="AH174" s="1301"/>
      <c r="AI174" s="1301"/>
    </row>
    <row r="175" spans="1:35" s="197" customFormat="1" hidden="1" x14ac:dyDescent="0.25">
      <c r="A175" s="1011" t="s">
        <v>166</v>
      </c>
      <c r="B175" s="1052">
        <v>0</v>
      </c>
      <c r="C175" s="1053">
        <v>0</v>
      </c>
      <c r="D175" s="1053">
        <v>0</v>
      </c>
      <c r="E175" s="1053">
        <v>0</v>
      </c>
      <c r="F175" s="1053">
        <v>0</v>
      </c>
      <c r="G175" s="1053">
        <v>0</v>
      </c>
      <c r="H175" s="1053">
        <v>0</v>
      </c>
      <c r="I175" s="1053">
        <v>4</v>
      </c>
      <c r="J175" s="1053">
        <v>0</v>
      </c>
      <c r="K175" s="1053">
        <v>0</v>
      </c>
      <c r="L175" s="1053">
        <v>2</v>
      </c>
      <c r="M175" s="1053">
        <v>1</v>
      </c>
      <c r="N175" s="1053">
        <v>0</v>
      </c>
      <c r="O175" s="1053">
        <v>0</v>
      </c>
      <c r="P175" s="1054">
        <v>0</v>
      </c>
      <c r="Q175" s="1061">
        <f t="shared" si="42"/>
        <v>7</v>
      </c>
      <c r="R175" s="1070">
        <f>SUM(Q175/Q177)</f>
        <v>0.41176470588235292</v>
      </c>
      <c r="S175" s="1301"/>
      <c r="T175" s="84"/>
      <c r="U175" s="84"/>
      <c r="V175" s="84"/>
      <c r="W175" s="84"/>
      <c r="X175" s="84"/>
      <c r="Y175" s="84"/>
      <c r="Z175" s="84"/>
      <c r="AA175" s="84"/>
      <c r="AB175" s="84"/>
      <c r="AC175" s="84"/>
      <c r="AD175" s="84"/>
      <c r="AE175" s="84"/>
      <c r="AF175" s="84"/>
      <c r="AG175" s="84"/>
      <c r="AH175" s="84"/>
      <c r="AI175" s="84"/>
    </row>
    <row r="176" spans="1:35" s="197" customFormat="1" ht="15.75" hidden="1" thickBot="1" x14ac:dyDescent="0.3">
      <c r="A176" s="1012" t="s">
        <v>167</v>
      </c>
      <c r="B176" s="1055">
        <v>0</v>
      </c>
      <c r="C176" s="1056">
        <v>0</v>
      </c>
      <c r="D176" s="1056">
        <v>0</v>
      </c>
      <c r="E176" s="1056">
        <v>0</v>
      </c>
      <c r="F176" s="1056">
        <v>0</v>
      </c>
      <c r="G176" s="1056">
        <v>0</v>
      </c>
      <c r="H176" s="1056">
        <v>0</v>
      </c>
      <c r="I176" s="1056">
        <v>4</v>
      </c>
      <c r="J176" s="1056">
        <v>0</v>
      </c>
      <c r="K176" s="1056">
        <v>0</v>
      </c>
      <c r="L176" s="1056">
        <v>0</v>
      </c>
      <c r="M176" s="1056">
        <v>0</v>
      </c>
      <c r="N176" s="1056">
        <v>0</v>
      </c>
      <c r="O176" s="1056">
        <v>0</v>
      </c>
      <c r="P176" s="1057">
        <v>0</v>
      </c>
      <c r="Q176" s="1062">
        <f t="shared" si="42"/>
        <v>4</v>
      </c>
      <c r="R176" s="1071">
        <f>SUM(Q176/Q177)</f>
        <v>0.23529411764705882</v>
      </c>
      <c r="S176" s="1301"/>
      <c r="T176" s="267"/>
      <c r="U176" s="267"/>
      <c r="V176" s="267"/>
      <c r="W176" s="267"/>
      <c r="X176" s="267"/>
      <c r="Y176" s="267"/>
      <c r="Z176" s="267"/>
      <c r="AA176" s="267"/>
      <c r="AB176" s="267"/>
      <c r="AC176" s="267"/>
      <c r="AD176" s="267"/>
      <c r="AE176" s="267"/>
      <c r="AF176" s="267"/>
      <c r="AG176" s="267"/>
      <c r="AH176" s="267"/>
      <c r="AI176" s="267"/>
    </row>
    <row r="177" spans="1:35" s="197" customFormat="1" ht="16.5" hidden="1" thickTop="1" thickBot="1" x14ac:dyDescent="0.3">
      <c r="A177" s="1013" t="s">
        <v>132</v>
      </c>
      <c r="B177" s="1058">
        <f t="shared" ref="B177:P177" si="43">SUM(B173:B176)</f>
        <v>0</v>
      </c>
      <c r="C177" s="1032">
        <f t="shared" si="43"/>
        <v>0</v>
      </c>
      <c r="D177" s="1032">
        <f t="shared" si="43"/>
        <v>0</v>
      </c>
      <c r="E177" s="1032">
        <f t="shared" si="43"/>
        <v>0</v>
      </c>
      <c r="F177" s="1032">
        <f t="shared" si="43"/>
        <v>0</v>
      </c>
      <c r="G177" s="1032">
        <f t="shared" si="43"/>
        <v>0</v>
      </c>
      <c r="H177" s="1032">
        <f t="shared" si="43"/>
        <v>0</v>
      </c>
      <c r="I177" s="1032">
        <f t="shared" si="43"/>
        <v>11</v>
      </c>
      <c r="J177" s="1032">
        <f t="shared" si="43"/>
        <v>0</v>
      </c>
      <c r="K177" s="1032">
        <f t="shared" si="43"/>
        <v>0</v>
      </c>
      <c r="L177" s="1032">
        <f t="shared" si="43"/>
        <v>4</v>
      </c>
      <c r="M177" s="1032">
        <f t="shared" si="43"/>
        <v>2</v>
      </c>
      <c r="N177" s="1032">
        <f t="shared" si="43"/>
        <v>0</v>
      </c>
      <c r="O177" s="1032">
        <f t="shared" si="43"/>
        <v>0</v>
      </c>
      <c r="P177" s="1059">
        <f t="shared" si="43"/>
        <v>0</v>
      </c>
      <c r="Q177" s="1064">
        <f t="shared" si="42"/>
        <v>17</v>
      </c>
      <c r="R177" s="1072">
        <f>SUM(R173:R176)</f>
        <v>1</v>
      </c>
      <c r="S177" s="1301"/>
      <c r="T177" s="267"/>
      <c r="U177" s="84"/>
      <c r="V177" s="84"/>
      <c r="W177" s="84"/>
      <c r="X177" s="84"/>
      <c r="Y177" s="84"/>
      <c r="Z177" s="84"/>
      <c r="AA177" s="84"/>
      <c r="AB177" s="84"/>
      <c r="AC177" s="84"/>
      <c r="AD177" s="84"/>
      <c r="AE177" s="84"/>
      <c r="AF177" s="84"/>
      <c r="AG177" s="84"/>
      <c r="AH177" s="84"/>
      <c r="AI177" s="84"/>
    </row>
    <row r="178" spans="1:35" s="197" customFormat="1" ht="17.25" hidden="1" customHeight="1" thickBot="1" x14ac:dyDescent="0.3">
      <c r="A178" s="1014" t="s">
        <v>131</v>
      </c>
      <c r="B178" s="1065">
        <f>SUM(B177/Q177)</f>
        <v>0</v>
      </c>
      <c r="C178" s="1066">
        <f>SUM(C177/Q177)</f>
        <v>0</v>
      </c>
      <c r="D178" s="1066">
        <f>SUM(D177/Q177)</f>
        <v>0</v>
      </c>
      <c r="E178" s="1066">
        <f>SUM(E177/Q177)</f>
        <v>0</v>
      </c>
      <c r="F178" s="1066">
        <f>SUM(F177/Q177)</f>
        <v>0</v>
      </c>
      <c r="G178" s="1066">
        <f>SUM(G177/Q177)</f>
        <v>0</v>
      </c>
      <c r="H178" s="1066">
        <f>SUM(H177/Q177)</f>
        <v>0</v>
      </c>
      <c r="I178" s="1066">
        <f>SUM(I177/Q177)</f>
        <v>0.6470588235294118</v>
      </c>
      <c r="J178" s="1066">
        <f>SUM(J177/Q177)</f>
        <v>0</v>
      </c>
      <c r="K178" s="1066">
        <f>SUM(K177/Q177)</f>
        <v>0</v>
      </c>
      <c r="L178" s="1066">
        <f>SUM(L177/Q177)</f>
        <v>0.23529411764705882</v>
      </c>
      <c r="M178" s="1066">
        <f>SUM(M177/Q177)</f>
        <v>0.11764705882352941</v>
      </c>
      <c r="N178" s="1066">
        <f>SUM(N177/Q177)</f>
        <v>0</v>
      </c>
      <c r="O178" s="1066">
        <f>SUM(O177/Q177)</f>
        <v>0</v>
      </c>
      <c r="P178" s="1067">
        <f>SUM(P177/Q177)</f>
        <v>0</v>
      </c>
      <c r="Q178" s="1068">
        <f t="shared" si="42"/>
        <v>1</v>
      </c>
      <c r="R178" s="395"/>
      <c r="S178" s="1301"/>
      <c r="T178" s="267"/>
      <c r="U178" s="84"/>
      <c r="V178" s="84"/>
      <c r="W178" s="84"/>
      <c r="X178" s="84"/>
      <c r="Y178" s="84"/>
      <c r="Z178" s="84"/>
      <c r="AA178" s="84"/>
      <c r="AB178" s="84"/>
      <c r="AC178" s="84"/>
      <c r="AD178" s="84"/>
      <c r="AE178" s="84"/>
      <c r="AF178" s="84"/>
      <c r="AG178" s="84"/>
      <c r="AH178" s="84"/>
      <c r="AI178" s="84"/>
    </row>
    <row r="179" spans="1:35" s="197" customFormat="1" ht="16.5" hidden="1" thickBot="1" x14ac:dyDescent="0.3">
      <c r="A179" s="2130" t="s">
        <v>186</v>
      </c>
      <c r="B179" s="2131"/>
      <c r="C179" s="2131"/>
      <c r="D179" s="2131"/>
      <c r="E179" s="2131"/>
      <c r="F179" s="2131"/>
      <c r="G179" s="2131"/>
      <c r="H179" s="2131"/>
      <c r="I179" s="2131"/>
      <c r="J179" s="2131"/>
      <c r="K179" s="2131"/>
      <c r="L179" s="2131"/>
      <c r="M179" s="2131"/>
      <c r="N179" s="2131"/>
      <c r="O179" s="2131"/>
      <c r="P179" s="2131"/>
      <c r="Q179" s="2131"/>
      <c r="R179" s="2132"/>
      <c r="S179" s="1301"/>
      <c r="T179" s="1301"/>
      <c r="U179" s="1301"/>
      <c r="V179" s="1301"/>
      <c r="W179" s="1301"/>
      <c r="X179" s="1301"/>
      <c r="Y179" s="1301"/>
      <c r="Z179" s="1301"/>
      <c r="AA179" s="1301"/>
      <c r="AB179" s="1301"/>
      <c r="AC179" s="1301"/>
      <c r="AD179" s="1301"/>
      <c r="AE179" s="1301"/>
      <c r="AF179" s="1301"/>
      <c r="AG179" s="1301"/>
      <c r="AH179" s="1301"/>
      <c r="AI179" s="1301"/>
    </row>
    <row r="180" spans="1:35" s="197" customFormat="1" ht="66.75" hidden="1" customHeight="1" thickBot="1" x14ac:dyDescent="0.3">
      <c r="A180" s="73"/>
      <c r="B180" s="695" t="s">
        <v>145</v>
      </c>
      <c r="C180" s="696" t="s">
        <v>146</v>
      </c>
      <c r="D180" s="696" t="s">
        <v>147</v>
      </c>
      <c r="E180" s="696" t="s">
        <v>148</v>
      </c>
      <c r="F180" s="696" t="s">
        <v>149</v>
      </c>
      <c r="G180" s="696" t="s">
        <v>150</v>
      </c>
      <c r="H180" s="696" t="s">
        <v>151</v>
      </c>
      <c r="I180" s="696" t="s">
        <v>152</v>
      </c>
      <c r="J180" s="696" t="s">
        <v>153</v>
      </c>
      <c r="K180" s="696" t="s">
        <v>154</v>
      </c>
      <c r="L180" s="696" t="s">
        <v>155</v>
      </c>
      <c r="M180" s="696" t="s">
        <v>156</v>
      </c>
      <c r="N180" s="696" t="s">
        <v>157</v>
      </c>
      <c r="O180" s="696" t="s">
        <v>158</v>
      </c>
      <c r="P180" s="698" t="s">
        <v>159</v>
      </c>
      <c r="Q180" s="74" t="s">
        <v>160</v>
      </c>
      <c r="R180" s="74" t="s">
        <v>161</v>
      </c>
      <c r="S180" s="1301"/>
      <c r="T180" s="1301"/>
      <c r="U180" s="1301"/>
      <c r="V180" s="1301"/>
      <c r="W180" s="1301"/>
      <c r="X180" s="1301"/>
      <c r="Y180" s="1301"/>
      <c r="Z180" s="1301"/>
      <c r="AA180" s="1301"/>
      <c r="AB180" s="1301"/>
      <c r="AC180" s="1301"/>
      <c r="AD180" s="1301"/>
      <c r="AE180" s="1301"/>
      <c r="AF180" s="1301"/>
      <c r="AG180" s="1301"/>
      <c r="AH180" s="1301"/>
      <c r="AI180" s="1301"/>
    </row>
    <row r="181" spans="1:35" s="197" customFormat="1" ht="15.75" hidden="1" thickBot="1" x14ac:dyDescent="0.3">
      <c r="A181" s="2127" t="s">
        <v>162</v>
      </c>
      <c r="B181" s="2133"/>
      <c r="C181" s="2133"/>
      <c r="D181" s="2133"/>
      <c r="E181" s="2133"/>
      <c r="F181" s="2133"/>
      <c r="G181" s="2133"/>
      <c r="H181" s="2133"/>
      <c r="I181" s="2133"/>
      <c r="J181" s="2133"/>
      <c r="K181" s="2133"/>
      <c r="L181" s="2133"/>
      <c r="M181" s="2133"/>
      <c r="N181" s="2133"/>
      <c r="O181" s="2133"/>
      <c r="P181" s="2133"/>
      <c r="Q181" s="2133"/>
      <c r="R181" s="2129"/>
      <c r="S181" s="1301"/>
      <c r="T181" s="1301"/>
      <c r="U181" s="1301"/>
      <c r="V181" s="1301"/>
      <c r="W181" s="1301"/>
      <c r="X181" s="1301"/>
      <c r="Y181" s="1301"/>
      <c r="Z181" s="1301"/>
      <c r="AA181" s="1301"/>
      <c r="AB181" s="1301"/>
      <c r="AC181" s="1301"/>
      <c r="AD181" s="1301"/>
      <c r="AE181" s="1301"/>
      <c r="AF181" s="1301"/>
      <c r="AG181" s="1301"/>
      <c r="AH181" s="1301"/>
      <c r="AI181" s="1301"/>
    </row>
    <row r="182" spans="1:35" s="197" customFormat="1" hidden="1" x14ac:dyDescent="0.25">
      <c r="A182" s="1010" t="s">
        <v>109</v>
      </c>
      <c r="B182" s="891">
        <v>0</v>
      </c>
      <c r="C182" s="1050">
        <v>0</v>
      </c>
      <c r="D182" s="1050">
        <v>0</v>
      </c>
      <c r="E182" s="1050">
        <v>0</v>
      </c>
      <c r="F182" s="1050">
        <v>0</v>
      </c>
      <c r="G182" s="1050">
        <v>0</v>
      </c>
      <c r="H182" s="1050">
        <v>0</v>
      </c>
      <c r="I182" s="1050">
        <v>4</v>
      </c>
      <c r="J182" s="1050">
        <v>0</v>
      </c>
      <c r="K182" s="1050">
        <v>0</v>
      </c>
      <c r="L182" s="1050">
        <v>1</v>
      </c>
      <c r="M182" s="1050">
        <v>0</v>
      </c>
      <c r="N182" s="1050">
        <v>0</v>
      </c>
      <c r="O182" s="1050">
        <v>0</v>
      </c>
      <c r="P182" s="1051">
        <v>0</v>
      </c>
      <c r="Q182" s="1060">
        <f t="shared" ref="Q182:Q187" si="44">SUM(B182:P182)</f>
        <v>5</v>
      </c>
      <c r="R182" s="1069">
        <v>0.312</v>
      </c>
      <c r="S182" s="1301"/>
      <c r="T182" s="1301"/>
      <c r="U182" s="1301"/>
      <c r="V182" s="1301"/>
      <c r="W182" s="1301"/>
      <c r="X182" s="1301"/>
      <c r="Y182" s="1301"/>
      <c r="Z182" s="1301"/>
      <c r="AA182" s="1301"/>
      <c r="AB182" s="1301"/>
      <c r="AC182" s="1301"/>
      <c r="AD182" s="1301"/>
      <c r="AE182" s="1301"/>
      <c r="AF182" s="1301"/>
      <c r="AG182" s="1301"/>
      <c r="AH182" s="1301"/>
      <c r="AI182" s="1301"/>
    </row>
    <row r="183" spans="1:35" s="197" customFormat="1" hidden="1" x14ac:dyDescent="0.25">
      <c r="A183" s="1011" t="s">
        <v>110</v>
      </c>
      <c r="B183" s="1052">
        <v>0</v>
      </c>
      <c r="C183" s="1053">
        <v>0</v>
      </c>
      <c r="D183" s="1053">
        <v>0</v>
      </c>
      <c r="E183" s="1053">
        <v>0</v>
      </c>
      <c r="F183" s="1053">
        <v>0</v>
      </c>
      <c r="G183" s="1053">
        <v>0</v>
      </c>
      <c r="H183" s="1053">
        <v>0</v>
      </c>
      <c r="I183" s="1053">
        <v>7</v>
      </c>
      <c r="J183" s="1053">
        <v>0</v>
      </c>
      <c r="K183" s="1053">
        <v>0</v>
      </c>
      <c r="L183" s="1053">
        <v>4</v>
      </c>
      <c r="M183" s="1053">
        <v>0</v>
      </c>
      <c r="N183" s="1053">
        <v>0</v>
      </c>
      <c r="O183" s="1053">
        <v>0</v>
      </c>
      <c r="P183" s="1054">
        <v>0</v>
      </c>
      <c r="Q183" s="1061">
        <f t="shared" si="44"/>
        <v>11</v>
      </c>
      <c r="R183" s="1070">
        <f>SUM(Q183/Q186)</f>
        <v>0.6875</v>
      </c>
      <c r="S183" s="879"/>
      <c r="T183" s="1301"/>
      <c r="U183" s="1301"/>
      <c r="V183" s="1301"/>
      <c r="W183" s="1301"/>
      <c r="X183" s="1301"/>
      <c r="Y183" s="1301"/>
      <c r="Z183" s="1301"/>
      <c r="AA183" s="1301"/>
      <c r="AB183" s="1301"/>
      <c r="AC183" s="1301"/>
      <c r="AD183" s="1301"/>
      <c r="AE183" s="1301"/>
      <c r="AF183" s="1301"/>
      <c r="AG183" s="1301"/>
      <c r="AH183" s="1301"/>
      <c r="AI183" s="1301"/>
    </row>
    <row r="184" spans="1:35" s="197" customFormat="1" hidden="1" x14ac:dyDescent="0.25">
      <c r="A184" s="1011" t="s">
        <v>111</v>
      </c>
      <c r="B184" s="1052">
        <v>0</v>
      </c>
      <c r="C184" s="1053">
        <v>0</v>
      </c>
      <c r="D184" s="1053">
        <v>0</v>
      </c>
      <c r="E184" s="1053">
        <v>0</v>
      </c>
      <c r="F184" s="1053">
        <v>0</v>
      </c>
      <c r="G184" s="1053">
        <v>0</v>
      </c>
      <c r="H184" s="1053">
        <v>0</v>
      </c>
      <c r="I184" s="1053">
        <v>0</v>
      </c>
      <c r="J184" s="1053">
        <v>0</v>
      </c>
      <c r="K184" s="1053">
        <v>0</v>
      </c>
      <c r="L184" s="1053">
        <v>0</v>
      </c>
      <c r="M184" s="1053">
        <v>0</v>
      </c>
      <c r="N184" s="1053">
        <v>0</v>
      </c>
      <c r="O184" s="1053">
        <v>0</v>
      </c>
      <c r="P184" s="1054">
        <v>0</v>
      </c>
      <c r="Q184" s="1061">
        <f t="shared" si="44"/>
        <v>0</v>
      </c>
      <c r="R184" s="1070">
        <f>SUM(Q184/Q186)</f>
        <v>0</v>
      </c>
      <c r="S184" s="879"/>
      <c r="T184" s="1301"/>
      <c r="U184" s="1301"/>
      <c r="V184" s="1301"/>
      <c r="W184" s="1301"/>
      <c r="X184" s="1301"/>
      <c r="Y184" s="1301"/>
      <c r="Z184" s="1301"/>
      <c r="AA184" s="1301"/>
      <c r="AB184" s="1301"/>
      <c r="AC184" s="1301"/>
      <c r="AD184" s="1301"/>
      <c r="AE184" s="1301"/>
      <c r="AF184" s="1301"/>
      <c r="AG184" s="1301"/>
      <c r="AH184" s="1301"/>
      <c r="AI184" s="1301"/>
    </row>
    <row r="185" spans="1:35" s="197" customFormat="1" ht="15.75" hidden="1" thickBot="1" x14ac:dyDescent="0.3">
      <c r="A185" s="1012" t="s">
        <v>112</v>
      </c>
      <c r="B185" s="1055">
        <v>0</v>
      </c>
      <c r="C185" s="1056">
        <v>0</v>
      </c>
      <c r="D185" s="1056">
        <v>0</v>
      </c>
      <c r="E185" s="1056">
        <v>0</v>
      </c>
      <c r="F185" s="1056">
        <v>0</v>
      </c>
      <c r="G185" s="1056">
        <v>0</v>
      </c>
      <c r="H185" s="1056">
        <v>0</v>
      </c>
      <c r="I185" s="1056">
        <v>0</v>
      </c>
      <c r="J185" s="1056">
        <v>0</v>
      </c>
      <c r="K185" s="1056">
        <v>0</v>
      </c>
      <c r="L185" s="1056">
        <v>0</v>
      </c>
      <c r="M185" s="1056">
        <v>0</v>
      </c>
      <c r="N185" s="1056">
        <v>0</v>
      </c>
      <c r="O185" s="1056">
        <v>0</v>
      </c>
      <c r="P185" s="1057">
        <v>0</v>
      </c>
      <c r="Q185" s="1062">
        <f t="shared" si="44"/>
        <v>0</v>
      </c>
      <c r="R185" s="1071">
        <f>SUM(Q185/Q186)</f>
        <v>0</v>
      </c>
      <c r="S185" s="604"/>
      <c r="T185" s="1301"/>
      <c r="U185" s="1301"/>
      <c r="V185" s="1301"/>
      <c r="W185" s="1301"/>
      <c r="X185" s="1301"/>
      <c r="Y185" s="1301"/>
      <c r="Z185" s="1301"/>
      <c r="AA185" s="1301"/>
      <c r="AB185" s="1301"/>
      <c r="AC185" s="1301"/>
      <c r="AD185" s="1301"/>
      <c r="AE185" s="1301"/>
      <c r="AF185" s="1301"/>
      <c r="AG185" s="1301"/>
      <c r="AH185" s="1301"/>
      <c r="AI185" s="1301"/>
    </row>
    <row r="186" spans="1:35" s="197" customFormat="1" ht="16.5" hidden="1" thickTop="1" thickBot="1" x14ac:dyDescent="0.3">
      <c r="A186" s="1013" t="s">
        <v>132</v>
      </c>
      <c r="B186" s="1058">
        <f t="shared" ref="B186:P186" si="45">SUM(B182:B185)</f>
        <v>0</v>
      </c>
      <c r="C186" s="1032">
        <f t="shared" si="45"/>
        <v>0</v>
      </c>
      <c r="D186" s="1032">
        <f t="shared" si="45"/>
        <v>0</v>
      </c>
      <c r="E186" s="1032">
        <f t="shared" si="45"/>
        <v>0</v>
      </c>
      <c r="F186" s="1032">
        <f t="shared" si="45"/>
        <v>0</v>
      </c>
      <c r="G186" s="1032">
        <f t="shared" si="45"/>
        <v>0</v>
      </c>
      <c r="H186" s="1032">
        <f t="shared" si="45"/>
        <v>0</v>
      </c>
      <c r="I186" s="1032">
        <f t="shared" si="45"/>
        <v>11</v>
      </c>
      <c r="J186" s="1032">
        <f t="shared" si="45"/>
        <v>0</v>
      </c>
      <c r="K186" s="1032">
        <f t="shared" si="45"/>
        <v>0</v>
      </c>
      <c r="L186" s="1032">
        <f t="shared" si="45"/>
        <v>5</v>
      </c>
      <c r="M186" s="1032">
        <f t="shared" si="45"/>
        <v>0</v>
      </c>
      <c r="N186" s="1032">
        <f t="shared" si="45"/>
        <v>0</v>
      </c>
      <c r="O186" s="1032">
        <f t="shared" si="45"/>
        <v>0</v>
      </c>
      <c r="P186" s="1059">
        <f t="shared" si="45"/>
        <v>0</v>
      </c>
      <c r="Q186" s="1064">
        <f t="shared" si="44"/>
        <v>16</v>
      </c>
      <c r="R186" s="1072">
        <f>SUM(R182:R185)</f>
        <v>0.99950000000000006</v>
      </c>
      <c r="S186" s="1301"/>
      <c r="T186" s="1301"/>
      <c r="U186" s="1301"/>
      <c r="V186" s="1301"/>
      <c r="W186" s="1301"/>
      <c r="X186" s="1301"/>
      <c r="Y186" s="1301"/>
      <c r="Z186" s="1301"/>
      <c r="AA186" s="1301"/>
      <c r="AB186" s="1301"/>
      <c r="AC186" s="1301"/>
      <c r="AD186" s="1301"/>
      <c r="AE186" s="1301"/>
      <c r="AF186" s="1301"/>
      <c r="AG186" s="1301"/>
      <c r="AH186" s="1301"/>
      <c r="AI186" s="1301"/>
    </row>
    <row r="187" spans="1:35" s="197" customFormat="1" ht="15.75" hidden="1" thickBot="1" x14ac:dyDescent="0.3">
      <c r="A187" s="1014" t="s">
        <v>131</v>
      </c>
      <c r="B187" s="1065">
        <f>SUM(B186/Q186)</f>
        <v>0</v>
      </c>
      <c r="C187" s="1066">
        <f>SUM(C186/Q186)</f>
        <v>0</v>
      </c>
      <c r="D187" s="1066">
        <f>SUM(D186/Q186)</f>
        <v>0</v>
      </c>
      <c r="E187" s="1066">
        <f>SUM(E186/Q186)</f>
        <v>0</v>
      </c>
      <c r="F187" s="1066">
        <f>SUM(F186/Q186)</f>
        <v>0</v>
      </c>
      <c r="G187" s="1066">
        <f>SUM(G186/Q186)</f>
        <v>0</v>
      </c>
      <c r="H187" s="1066">
        <f>SUM(H186/Q186)</f>
        <v>0</v>
      </c>
      <c r="I187" s="1066">
        <f>SUM(I186/Q186)</f>
        <v>0.6875</v>
      </c>
      <c r="J187" s="1066">
        <f>SUM(J186/Q186)</f>
        <v>0</v>
      </c>
      <c r="K187" s="1066">
        <f>SUM(K186/Q186)</f>
        <v>0</v>
      </c>
      <c r="L187" s="1066">
        <v>0.312</v>
      </c>
      <c r="M187" s="1066">
        <f>SUM(M186/Q186)</f>
        <v>0</v>
      </c>
      <c r="N187" s="1066">
        <f>SUM(N186/Q186)</f>
        <v>0</v>
      </c>
      <c r="O187" s="1066">
        <f>SUM(O186/Q186)</f>
        <v>0</v>
      </c>
      <c r="P187" s="1067">
        <f>SUM(P186/Q186)</f>
        <v>0</v>
      </c>
      <c r="Q187" s="1068">
        <f t="shared" si="44"/>
        <v>0.99950000000000006</v>
      </c>
      <c r="R187" s="395"/>
      <c r="S187" s="604"/>
      <c r="T187" s="1301"/>
      <c r="U187" s="1301"/>
      <c r="V187" s="1301"/>
      <c r="W187" s="1301"/>
      <c r="X187" s="1301"/>
      <c r="Y187" s="1301"/>
      <c r="Z187" s="1301"/>
      <c r="AA187" s="1301"/>
      <c r="AB187" s="1301"/>
      <c r="AC187" s="1301"/>
      <c r="AD187" s="1301"/>
      <c r="AE187" s="1301"/>
      <c r="AF187" s="1301"/>
      <c r="AG187" s="1301"/>
      <c r="AH187" s="1301"/>
      <c r="AI187" s="1301"/>
    </row>
    <row r="188" spans="1:35" s="197" customFormat="1" ht="16.5" hidden="1" customHeight="1" thickBot="1" x14ac:dyDescent="0.3">
      <c r="A188" s="2127" t="s">
        <v>163</v>
      </c>
      <c r="B188" s="2133"/>
      <c r="C188" s="2133"/>
      <c r="D188" s="2133"/>
      <c r="E188" s="2133"/>
      <c r="F188" s="2133"/>
      <c r="G188" s="2133"/>
      <c r="H188" s="2133"/>
      <c r="I188" s="2133"/>
      <c r="J188" s="2133"/>
      <c r="K188" s="2133"/>
      <c r="L188" s="2133"/>
      <c r="M188" s="2133"/>
      <c r="N188" s="2133"/>
      <c r="O188" s="2133"/>
      <c r="P188" s="2133"/>
      <c r="Q188" s="2134"/>
      <c r="R188" s="2135"/>
      <c r="S188" s="1301"/>
      <c r="T188" s="1301"/>
      <c r="U188" s="1301"/>
      <c r="V188" s="1301"/>
      <c r="W188" s="1301"/>
      <c r="X188" s="1301"/>
      <c r="Y188" s="1301"/>
      <c r="Z188" s="1301"/>
      <c r="AA188" s="1301"/>
      <c r="AB188" s="1301"/>
      <c r="AC188" s="1301"/>
      <c r="AD188" s="1301"/>
      <c r="AE188" s="1301"/>
      <c r="AF188" s="1301"/>
      <c r="AG188" s="1301"/>
      <c r="AH188" s="1301"/>
      <c r="AI188" s="1301"/>
    </row>
    <row r="189" spans="1:35" s="197" customFormat="1" hidden="1" x14ac:dyDescent="0.25">
      <c r="A189" s="1010" t="s">
        <v>164</v>
      </c>
      <c r="B189" s="891">
        <v>0</v>
      </c>
      <c r="C189" s="1050">
        <v>0</v>
      </c>
      <c r="D189" s="1050">
        <v>0</v>
      </c>
      <c r="E189" s="1050">
        <v>0</v>
      </c>
      <c r="F189" s="1050">
        <v>0</v>
      </c>
      <c r="G189" s="1050">
        <v>0</v>
      </c>
      <c r="H189" s="1050">
        <v>0</v>
      </c>
      <c r="I189" s="1050">
        <v>0</v>
      </c>
      <c r="J189" s="1050">
        <v>0</v>
      </c>
      <c r="K189" s="1050">
        <v>0</v>
      </c>
      <c r="L189" s="1050">
        <v>0</v>
      </c>
      <c r="M189" s="1050">
        <v>0</v>
      </c>
      <c r="N189" s="1050">
        <v>0</v>
      </c>
      <c r="O189" s="1050">
        <v>0</v>
      </c>
      <c r="P189" s="1051">
        <v>0</v>
      </c>
      <c r="Q189" s="1060">
        <f t="shared" ref="Q189:Q194" si="46">SUM(B189:P189)</f>
        <v>0</v>
      </c>
      <c r="R189" s="1069">
        <f>SUM(Q189/Q193)</f>
        <v>0</v>
      </c>
      <c r="S189" s="879"/>
      <c r="T189" s="1301"/>
      <c r="U189" s="1301"/>
      <c r="V189" s="1301"/>
      <c r="W189" s="1301"/>
      <c r="X189" s="1301"/>
      <c r="Y189" s="1301"/>
      <c r="Z189" s="1301"/>
      <c r="AA189" s="1301"/>
      <c r="AB189" s="1301"/>
      <c r="AC189" s="1301"/>
      <c r="AD189" s="1301"/>
      <c r="AE189" s="1301"/>
      <c r="AF189" s="1301"/>
      <c r="AG189" s="1301"/>
      <c r="AH189" s="1301"/>
      <c r="AI189" s="1301"/>
    </row>
    <row r="190" spans="1:35" s="197" customFormat="1" hidden="1" x14ac:dyDescent="0.25">
      <c r="A190" s="1011" t="s">
        <v>165</v>
      </c>
      <c r="B190" s="1052">
        <v>0</v>
      </c>
      <c r="C190" s="1053">
        <v>0</v>
      </c>
      <c r="D190" s="1053">
        <v>0</v>
      </c>
      <c r="E190" s="1053">
        <v>0</v>
      </c>
      <c r="F190" s="1053">
        <v>0</v>
      </c>
      <c r="G190" s="1053">
        <v>0</v>
      </c>
      <c r="H190" s="1053">
        <v>0</v>
      </c>
      <c r="I190" s="1053">
        <v>4</v>
      </c>
      <c r="J190" s="1053">
        <v>0</v>
      </c>
      <c r="K190" s="1053">
        <v>0</v>
      </c>
      <c r="L190" s="1053">
        <v>0</v>
      </c>
      <c r="M190" s="1053">
        <v>0</v>
      </c>
      <c r="N190" s="1053">
        <v>0</v>
      </c>
      <c r="O190" s="1053">
        <v>0</v>
      </c>
      <c r="P190" s="1054">
        <v>0</v>
      </c>
      <c r="Q190" s="1061">
        <f t="shared" si="46"/>
        <v>4</v>
      </c>
      <c r="R190" s="1070">
        <f>SUM(Q190/Q193)</f>
        <v>0.25</v>
      </c>
      <c r="S190" s="1301"/>
      <c r="T190" s="1301"/>
      <c r="U190" s="1301"/>
      <c r="V190" s="1301"/>
      <c r="W190" s="1301"/>
      <c r="X190" s="1301"/>
      <c r="Y190" s="1301"/>
      <c r="Z190" s="1301"/>
      <c r="AA190" s="1301"/>
      <c r="AB190" s="1301"/>
      <c r="AC190" s="1301"/>
      <c r="AD190" s="1301"/>
      <c r="AE190" s="1301"/>
      <c r="AF190" s="1301"/>
      <c r="AG190" s="1301"/>
      <c r="AH190" s="1301"/>
      <c r="AI190" s="1301"/>
    </row>
    <row r="191" spans="1:35" s="197" customFormat="1" hidden="1" x14ac:dyDescent="0.25">
      <c r="A191" s="1011" t="s">
        <v>166</v>
      </c>
      <c r="B191" s="1052">
        <v>0</v>
      </c>
      <c r="C191" s="1053">
        <v>0</v>
      </c>
      <c r="D191" s="1053">
        <v>0</v>
      </c>
      <c r="E191" s="1053">
        <v>0</v>
      </c>
      <c r="F191" s="1053">
        <v>0</v>
      </c>
      <c r="G191" s="1053">
        <v>0</v>
      </c>
      <c r="H191" s="1053">
        <v>0</v>
      </c>
      <c r="I191" s="1053">
        <v>2</v>
      </c>
      <c r="J191" s="1053">
        <v>0</v>
      </c>
      <c r="K191" s="1053">
        <v>0</v>
      </c>
      <c r="L191" s="1053">
        <v>3</v>
      </c>
      <c r="M191" s="1053">
        <v>0</v>
      </c>
      <c r="N191" s="1053">
        <v>0</v>
      </c>
      <c r="O191" s="1053">
        <v>0</v>
      </c>
      <c r="P191" s="1054">
        <v>0</v>
      </c>
      <c r="Q191" s="1061">
        <f t="shared" si="46"/>
        <v>5</v>
      </c>
      <c r="R191" s="1070">
        <v>0.312</v>
      </c>
      <c r="S191" s="1301"/>
      <c r="T191" s="84"/>
      <c r="U191" s="84"/>
      <c r="V191" s="84"/>
      <c r="W191" s="84"/>
      <c r="X191" s="84"/>
      <c r="Y191" s="84"/>
      <c r="Z191" s="84"/>
      <c r="AA191" s="84"/>
      <c r="AB191" s="84"/>
      <c r="AC191" s="84"/>
      <c r="AD191" s="84"/>
      <c r="AE191" s="84"/>
      <c r="AF191" s="84"/>
      <c r="AG191" s="84"/>
      <c r="AH191" s="84"/>
      <c r="AI191" s="84"/>
    </row>
    <row r="192" spans="1:35" s="197" customFormat="1" ht="15.75" hidden="1" thickBot="1" x14ac:dyDescent="0.3">
      <c r="A192" s="1012" t="s">
        <v>167</v>
      </c>
      <c r="B192" s="1055">
        <v>0</v>
      </c>
      <c r="C192" s="1056">
        <v>0</v>
      </c>
      <c r="D192" s="1056">
        <v>0</v>
      </c>
      <c r="E192" s="1056">
        <v>0</v>
      </c>
      <c r="F192" s="1056">
        <v>0</v>
      </c>
      <c r="G192" s="1056">
        <v>0</v>
      </c>
      <c r="H192" s="1056">
        <v>0</v>
      </c>
      <c r="I192" s="1056">
        <v>5</v>
      </c>
      <c r="J192" s="1056">
        <v>0</v>
      </c>
      <c r="K192" s="1056">
        <v>0</v>
      </c>
      <c r="L192" s="1056">
        <v>2</v>
      </c>
      <c r="M192" s="1056">
        <v>0</v>
      </c>
      <c r="N192" s="1056">
        <v>0</v>
      </c>
      <c r="O192" s="1056">
        <v>0</v>
      </c>
      <c r="P192" s="1057">
        <v>0</v>
      </c>
      <c r="Q192" s="1062">
        <f t="shared" si="46"/>
        <v>7</v>
      </c>
      <c r="R192" s="1071">
        <f>SUM(Q192/Q193)</f>
        <v>0.4375</v>
      </c>
      <c r="S192" s="1301"/>
      <c r="T192" s="267"/>
      <c r="U192" s="267"/>
      <c r="V192" s="267"/>
      <c r="W192" s="267"/>
      <c r="X192" s="267"/>
      <c r="Y192" s="267"/>
      <c r="Z192" s="267"/>
      <c r="AA192" s="267"/>
      <c r="AB192" s="267"/>
      <c r="AC192" s="267"/>
      <c r="AD192" s="267"/>
      <c r="AE192" s="267"/>
      <c r="AF192" s="267"/>
      <c r="AG192" s="267"/>
      <c r="AH192" s="267"/>
      <c r="AI192" s="267"/>
    </row>
    <row r="193" spans="1:35" s="197" customFormat="1" ht="16.5" hidden="1" thickTop="1" thickBot="1" x14ac:dyDescent="0.3">
      <c r="A193" s="1013" t="s">
        <v>132</v>
      </c>
      <c r="B193" s="1058">
        <f t="shared" ref="B193:P193" si="47">SUM(B189:B192)</f>
        <v>0</v>
      </c>
      <c r="C193" s="1032">
        <f t="shared" si="47"/>
        <v>0</v>
      </c>
      <c r="D193" s="1032">
        <f t="shared" si="47"/>
        <v>0</v>
      </c>
      <c r="E193" s="1032">
        <f t="shared" si="47"/>
        <v>0</v>
      </c>
      <c r="F193" s="1032">
        <f t="shared" si="47"/>
        <v>0</v>
      </c>
      <c r="G193" s="1032">
        <f t="shared" si="47"/>
        <v>0</v>
      </c>
      <c r="H193" s="1032">
        <f t="shared" si="47"/>
        <v>0</v>
      </c>
      <c r="I193" s="1032">
        <f t="shared" si="47"/>
        <v>11</v>
      </c>
      <c r="J193" s="1032">
        <f t="shared" si="47"/>
        <v>0</v>
      </c>
      <c r="K193" s="1032">
        <f t="shared" si="47"/>
        <v>0</v>
      </c>
      <c r="L193" s="1032">
        <f t="shared" si="47"/>
        <v>5</v>
      </c>
      <c r="M193" s="1032">
        <f t="shared" si="47"/>
        <v>0</v>
      </c>
      <c r="N193" s="1032">
        <f t="shared" si="47"/>
        <v>0</v>
      </c>
      <c r="O193" s="1032">
        <f t="shared" si="47"/>
        <v>0</v>
      </c>
      <c r="P193" s="1059">
        <f t="shared" si="47"/>
        <v>0</v>
      </c>
      <c r="Q193" s="1064">
        <f t="shared" si="46"/>
        <v>16</v>
      </c>
      <c r="R193" s="1072">
        <f>SUM(R189:R192)</f>
        <v>0.99950000000000006</v>
      </c>
      <c r="S193" s="1301"/>
      <c r="T193" s="267"/>
      <c r="U193" s="84"/>
      <c r="V193" s="84"/>
      <c r="W193" s="84"/>
      <c r="X193" s="84"/>
      <c r="Y193" s="84"/>
      <c r="Z193" s="84"/>
      <c r="AA193" s="84"/>
      <c r="AB193" s="84"/>
      <c r="AC193" s="84"/>
      <c r="AD193" s="84"/>
      <c r="AE193" s="84"/>
      <c r="AF193" s="84"/>
      <c r="AG193" s="84"/>
      <c r="AH193" s="84"/>
      <c r="AI193" s="84"/>
    </row>
    <row r="194" spans="1:35" s="197" customFormat="1" ht="17.25" hidden="1" customHeight="1" thickBot="1" x14ac:dyDescent="0.3">
      <c r="A194" s="1014" t="s">
        <v>131</v>
      </c>
      <c r="B194" s="1065">
        <f>SUM(B193/Q193)</f>
        <v>0</v>
      </c>
      <c r="C194" s="1066">
        <f>SUM(C193/Q193)</f>
        <v>0</v>
      </c>
      <c r="D194" s="1066">
        <f>SUM(D193/Q193)</f>
        <v>0</v>
      </c>
      <c r="E194" s="1066">
        <f>SUM(E193/Q193)</f>
        <v>0</v>
      </c>
      <c r="F194" s="1066">
        <f>SUM(F193/Q193)</f>
        <v>0</v>
      </c>
      <c r="G194" s="1066">
        <f>SUM(G193/Q193)</f>
        <v>0</v>
      </c>
      <c r="H194" s="1066">
        <f>SUM(H193/Q193)</f>
        <v>0</v>
      </c>
      <c r="I194" s="1066">
        <f>SUM(I193/Q193)</f>
        <v>0.6875</v>
      </c>
      <c r="J194" s="1066">
        <f>SUM(J193/Q193)</f>
        <v>0</v>
      </c>
      <c r="K194" s="1066">
        <f>SUM(K193/Q193)</f>
        <v>0</v>
      </c>
      <c r="L194" s="1066">
        <v>0.312</v>
      </c>
      <c r="M194" s="1066">
        <f>SUM(M193/Q193)</f>
        <v>0</v>
      </c>
      <c r="N194" s="1066">
        <f>SUM(N193/Q193)</f>
        <v>0</v>
      </c>
      <c r="O194" s="1066">
        <f>SUM(O193/Q193)</f>
        <v>0</v>
      </c>
      <c r="P194" s="1067">
        <f>SUM(P193/Q193)</f>
        <v>0</v>
      </c>
      <c r="Q194" s="1068">
        <f t="shared" si="46"/>
        <v>0.99950000000000006</v>
      </c>
      <c r="R194" s="395"/>
      <c r="S194" s="1301"/>
      <c r="T194" s="267"/>
      <c r="U194" s="84"/>
      <c r="V194" s="84"/>
      <c r="W194" s="84"/>
      <c r="X194" s="84"/>
      <c r="Y194" s="84"/>
      <c r="Z194" s="84"/>
      <c r="AA194" s="84"/>
      <c r="AB194" s="84"/>
      <c r="AC194" s="84"/>
      <c r="AD194" s="84"/>
      <c r="AE194" s="84"/>
      <c r="AF194" s="84"/>
      <c r="AG194" s="84"/>
      <c r="AH194" s="84"/>
      <c r="AI194" s="84"/>
    </row>
    <row r="195" spans="1:35" ht="15.75" hidden="1" thickBot="1" x14ac:dyDescent="0.3">
      <c r="A195" s="2144" t="s">
        <v>187</v>
      </c>
      <c r="B195" s="2145"/>
      <c r="C195" s="2145"/>
      <c r="D195" s="2145"/>
      <c r="E195" s="2145"/>
      <c r="F195" s="2145"/>
      <c r="G195" s="2145"/>
      <c r="H195" s="2145"/>
      <c r="I195" s="2145"/>
      <c r="J195" s="2145"/>
      <c r="K195" s="2145"/>
      <c r="L195" s="2145"/>
      <c r="M195" s="2145"/>
      <c r="N195" s="2145"/>
      <c r="O195" s="2145"/>
      <c r="P195" s="2145"/>
      <c r="Q195" s="2145"/>
      <c r="R195" s="2146"/>
      <c r="S195" s="1301"/>
      <c r="T195" s="1301"/>
      <c r="U195" s="1301"/>
      <c r="V195" s="1301"/>
      <c r="W195" s="1301"/>
      <c r="X195" s="1301"/>
      <c r="Y195" s="1301"/>
      <c r="Z195" s="1301"/>
      <c r="AA195" s="1301"/>
      <c r="AB195" s="1301"/>
      <c r="AC195" s="1301"/>
      <c r="AD195" s="1301"/>
      <c r="AE195" s="1301"/>
      <c r="AF195" s="1301"/>
      <c r="AG195" s="1301"/>
      <c r="AH195" s="1301"/>
      <c r="AI195" s="1301"/>
    </row>
    <row r="196" spans="1:35" ht="66.75" hidden="1" customHeight="1" thickBot="1" x14ac:dyDescent="0.3">
      <c r="A196" s="1019"/>
      <c r="B196" s="1015" t="s">
        <v>145</v>
      </c>
      <c r="C196" s="1016" t="s">
        <v>146</v>
      </c>
      <c r="D196" s="1016" t="s">
        <v>147</v>
      </c>
      <c r="E196" s="1016" t="s">
        <v>148</v>
      </c>
      <c r="F196" s="1016" t="s">
        <v>149</v>
      </c>
      <c r="G196" s="1016" t="s">
        <v>150</v>
      </c>
      <c r="H196" s="1016" t="s">
        <v>151</v>
      </c>
      <c r="I196" s="1016" t="s">
        <v>152</v>
      </c>
      <c r="J196" s="1016" t="s">
        <v>153</v>
      </c>
      <c r="K196" s="1016" t="s">
        <v>154</v>
      </c>
      <c r="L196" s="1016" t="s">
        <v>155</v>
      </c>
      <c r="M196" s="1016" t="s">
        <v>156</v>
      </c>
      <c r="N196" s="1016" t="s">
        <v>157</v>
      </c>
      <c r="O196" s="1016" t="s">
        <v>158</v>
      </c>
      <c r="P196" s="1017" t="s">
        <v>159</v>
      </c>
      <c r="Q196" s="1018" t="s">
        <v>160</v>
      </c>
      <c r="R196" s="1018" t="s">
        <v>161</v>
      </c>
      <c r="S196" s="1301"/>
      <c r="T196" s="1301"/>
      <c r="U196" s="1301"/>
      <c r="V196" s="1301"/>
      <c r="W196" s="1301"/>
      <c r="X196" s="1301"/>
      <c r="Y196" s="1301"/>
      <c r="Z196" s="1301"/>
      <c r="AA196" s="1301"/>
      <c r="AB196" s="1301"/>
      <c r="AC196" s="1301"/>
      <c r="AD196" s="1301"/>
      <c r="AE196" s="1301"/>
      <c r="AF196" s="1301"/>
      <c r="AG196" s="1301"/>
      <c r="AH196" s="1301"/>
      <c r="AI196" s="1301"/>
    </row>
    <row r="197" spans="1:35" ht="15.75" hidden="1" thickBot="1" x14ac:dyDescent="0.3">
      <c r="A197" s="2127" t="s">
        <v>162</v>
      </c>
      <c r="B197" s="2133"/>
      <c r="C197" s="2133"/>
      <c r="D197" s="2133"/>
      <c r="E197" s="2133"/>
      <c r="F197" s="2133"/>
      <c r="G197" s="2133"/>
      <c r="H197" s="2133"/>
      <c r="I197" s="2133"/>
      <c r="J197" s="2133"/>
      <c r="K197" s="2133"/>
      <c r="L197" s="2133"/>
      <c r="M197" s="2133"/>
      <c r="N197" s="2133"/>
      <c r="O197" s="2133"/>
      <c r="P197" s="2133"/>
      <c r="Q197" s="2133"/>
      <c r="R197" s="2129"/>
      <c r="S197" s="1301"/>
      <c r="T197" s="1301"/>
      <c r="U197" s="1301"/>
      <c r="V197" s="1301"/>
      <c r="W197" s="1301"/>
      <c r="X197" s="1301"/>
      <c r="Y197" s="1301"/>
      <c r="Z197" s="1301"/>
      <c r="AA197" s="1301"/>
      <c r="AB197" s="1301"/>
      <c r="AC197" s="1301"/>
      <c r="AD197" s="1301"/>
      <c r="AE197" s="1301"/>
      <c r="AF197" s="1301"/>
      <c r="AG197" s="1301"/>
      <c r="AH197" s="1301"/>
      <c r="AI197" s="1301"/>
    </row>
    <row r="198" spans="1:35" hidden="1" x14ac:dyDescent="0.25">
      <c r="A198" s="1010" t="s">
        <v>109</v>
      </c>
      <c r="B198" s="351">
        <v>0</v>
      </c>
      <c r="C198" s="352">
        <v>0</v>
      </c>
      <c r="D198" s="352">
        <v>0</v>
      </c>
      <c r="E198" s="352">
        <v>0</v>
      </c>
      <c r="F198" s="352">
        <v>0</v>
      </c>
      <c r="G198" s="352">
        <v>0</v>
      </c>
      <c r="H198" s="352">
        <v>0</v>
      </c>
      <c r="I198" s="352">
        <v>3</v>
      </c>
      <c r="J198" s="352">
        <v>0</v>
      </c>
      <c r="K198" s="352">
        <v>0</v>
      </c>
      <c r="L198" s="352">
        <v>0</v>
      </c>
      <c r="M198" s="352">
        <v>0</v>
      </c>
      <c r="N198" s="352">
        <v>0</v>
      </c>
      <c r="O198" s="352">
        <v>0</v>
      </c>
      <c r="P198" s="353">
        <v>0</v>
      </c>
      <c r="Q198" s="133">
        <f t="shared" ref="Q198:Q203" si="48">SUM(B198:P198)</f>
        <v>3</v>
      </c>
      <c r="R198" s="307">
        <f>SUM(Q198/Q202)</f>
        <v>0.3</v>
      </c>
      <c r="S198" s="1301"/>
      <c r="T198" s="1301"/>
      <c r="U198" s="1301"/>
      <c r="V198" s="1301"/>
      <c r="W198" s="1301"/>
      <c r="X198" s="1301"/>
      <c r="Y198" s="1301"/>
      <c r="Z198" s="1301"/>
      <c r="AA198" s="1301"/>
      <c r="AB198" s="1301"/>
      <c r="AC198" s="1301"/>
      <c r="AD198" s="1301"/>
      <c r="AE198" s="1301"/>
      <c r="AF198" s="1301"/>
      <c r="AG198" s="1301"/>
      <c r="AH198" s="1301"/>
      <c r="AI198" s="1301"/>
    </row>
    <row r="199" spans="1:35" hidden="1" x14ac:dyDescent="0.25">
      <c r="A199" s="1011" t="s">
        <v>110</v>
      </c>
      <c r="B199" s="354">
        <v>0</v>
      </c>
      <c r="C199" s="355">
        <v>0</v>
      </c>
      <c r="D199" s="355">
        <v>0</v>
      </c>
      <c r="E199" s="355">
        <v>0</v>
      </c>
      <c r="F199" s="355">
        <v>0</v>
      </c>
      <c r="G199" s="355">
        <v>0</v>
      </c>
      <c r="H199" s="355">
        <v>0</v>
      </c>
      <c r="I199" s="355">
        <v>5</v>
      </c>
      <c r="J199" s="355">
        <v>0</v>
      </c>
      <c r="K199" s="355">
        <v>0</v>
      </c>
      <c r="L199" s="355">
        <v>1</v>
      </c>
      <c r="M199" s="355">
        <v>1</v>
      </c>
      <c r="N199" s="355">
        <v>0</v>
      </c>
      <c r="O199" s="355">
        <v>0</v>
      </c>
      <c r="P199" s="356">
        <v>0</v>
      </c>
      <c r="Q199" s="134">
        <f t="shared" si="48"/>
        <v>7</v>
      </c>
      <c r="R199" s="308">
        <f>SUM(Q199/Q202)</f>
        <v>0.7</v>
      </c>
      <c r="S199" s="1301"/>
      <c r="T199" s="1301"/>
      <c r="U199" s="1301"/>
      <c r="V199" s="1301"/>
      <c r="W199" s="1301"/>
      <c r="X199" s="1301"/>
      <c r="Y199" s="1301"/>
      <c r="Z199" s="1301"/>
      <c r="AA199" s="1301"/>
      <c r="AB199" s="1301"/>
      <c r="AC199" s="1301"/>
      <c r="AD199" s="1301"/>
      <c r="AE199" s="1301"/>
      <c r="AF199" s="1301"/>
      <c r="AG199" s="1301"/>
      <c r="AH199" s="1301"/>
      <c r="AI199" s="1301"/>
    </row>
    <row r="200" spans="1:35" hidden="1" x14ac:dyDescent="0.25">
      <c r="A200" s="1011" t="s">
        <v>111</v>
      </c>
      <c r="B200" s="354">
        <v>0</v>
      </c>
      <c r="C200" s="355">
        <v>0</v>
      </c>
      <c r="D200" s="355">
        <v>0</v>
      </c>
      <c r="E200" s="355">
        <v>0</v>
      </c>
      <c r="F200" s="355">
        <v>0</v>
      </c>
      <c r="G200" s="355">
        <v>0</v>
      </c>
      <c r="H200" s="355">
        <v>0</v>
      </c>
      <c r="I200" s="355">
        <v>0</v>
      </c>
      <c r="J200" s="355">
        <v>0</v>
      </c>
      <c r="K200" s="355">
        <v>0</v>
      </c>
      <c r="L200" s="355">
        <v>0</v>
      </c>
      <c r="M200" s="355">
        <v>0</v>
      </c>
      <c r="N200" s="355">
        <v>0</v>
      </c>
      <c r="O200" s="355">
        <v>0</v>
      </c>
      <c r="P200" s="356">
        <v>0</v>
      </c>
      <c r="Q200" s="134">
        <f t="shared" si="48"/>
        <v>0</v>
      </c>
      <c r="R200" s="308">
        <f>SUM(Q200/Q202)</f>
        <v>0</v>
      </c>
      <c r="S200" s="1301"/>
      <c r="T200" s="1301"/>
      <c r="U200" s="1301"/>
      <c r="V200" s="1301"/>
      <c r="W200" s="1301"/>
      <c r="X200" s="1301"/>
      <c r="Y200" s="1301"/>
      <c r="Z200" s="1301"/>
      <c r="AA200" s="1301"/>
      <c r="AB200" s="1301"/>
      <c r="AC200" s="1301"/>
      <c r="AD200" s="1301"/>
      <c r="AE200" s="1301"/>
      <c r="AF200" s="1301"/>
      <c r="AG200" s="1301"/>
      <c r="AH200" s="1301"/>
      <c r="AI200" s="1301"/>
    </row>
    <row r="201" spans="1:35" ht="15.75" hidden="1" thickBot="1" x14ac:dyDescent="0.3">
      <c r="A201" s="1012" t="s">
        <v>112</v>
      </c>
      <c r="B201" s="357">
        <v>0</v>
      </c>
      <c r="C201" s="358">
        <v>0</v>
      </c>
      <c r="D201" s="358">
        <v>0</v>
      </c>
      <c r="E201" s="358">
        <v>0</v>
      </c>
      <c r="F201" s="358">
        <v>0</v>
      </c>
      <c r="G201" s="358">
        <v>0</v>
      </c>
      <c r="H201" s="358">
        <v>0</v>
      </c>
      <c r="I201" s="358">
        <v>0</v>
      </c>
      <c r="J201" s="358">
        <v>0</v>
      </c>
      <c r="K201" s="358">
        <v>0</v>
      </c>
      <c r="L201" s="358">
        <v>0</v>
      </c>
      <c r="M201" s="358">
        <v>0</v>
      </c>
      <c r="N201" s="358">
        <v>0</v>
      </c>
      <c r="O201" s="358">
        <v>0</v>
      </c>
      <c r="P201" s="359">
        <v>0</v>
      </c>
      <c r="Q201" s="135">
        <f t="shared" si="48"/>
        <v>0</v>
      </c>
      <c r="R201" s="309">
        <f>SUM(Q201/Q202)</f>
        <v>0</v>
      </c>
      <c r="S201" s="1301"/>
      <c r="T201" s="1301"/>
      <c r="U201" s="1301"/>
      <c r="V201" s="1301"/>
      <c r="W201" s="1301"/>
      <c r="X201" s="1301"/>
      <c r="Y201" s="1301"/>
      <c r="Z201" s="1301"/>
      <c r="AA201" s="1301"/>
      <c r="AB201" s="1301"/>
      <c r="AC201" s="1301"/>
      <c r="AD201" s="1301"/>
      <c r="AE201" s="1301"/>
      <c r="AF201" s="1301"/>
      <c r="AG201" s="1301"/>
      <c r="AH201" s="1301"/>
      <c r="AI201" s="1301"/>
    </row>
    <row r="202" spans="1:35" ht="16.5" hidden="1" thickTop="1" thickBot="1" x14ac:dyDescent="0.3">
      <c r="A202" s="1013" t="s">
        <v>132</v>
      </c>
      <c r="B202" s="120">
        <f t="shared" ref="B202:P202" si="49">SUM(B198:B201)</f>
        <v>0</v>
      </c>
      <c r="C202" s="121">
        <f t="shared" si="49"/>
        <v>0</v>
      </c>
      <c r="D202" s="121">
        <f t="shared" si="49"/>
        <v>0</v>
      </c>
      <c r="E202" s="121">
        <f t="shared" si="49"/>
        <v>0</v>
      </c>
      <c r="F202" s="121">
        <f t="shared" si="49"/>
        <v>0</v>
      </c>
      <c r="G202" s="121">
        <f t="shared" si="49"/>
        <v>0</v>
      </c>
      <c r="H202" s="121">
        <f t="shared" si="49"/>
        <v>0</v>
      </c>
      <c r="I202" s="121">
        <f t="shared" si="49"/>
        <v>8</v>
      </c>
      <c r="J202" s="121">
        <f t="shared" si="49"/>
        <v>0</v>
      </c>
      <c r="K202" s="121">
        <f t="shared" si="49"/>
        <v>0</v>
      </c>
      <c r="L202" s="121">
        <f t="shared" si="49"/>
        <v>1</v>
      </c>
      <c r="M202" s="121">
        <f t="shared" si="49"/>
        <v>1</v>
      </c>
      <c r="N202" s="121">
        <f t="shared" si="49"/>
        <v>0</v>
      </c>
      <c r="O202" s="121">
        <f t="shared" si="49"/>
        <v>0</v>
      </c>
      <c r="P202" s="136">
        <f t="shared" si="49"/>
        <v>0</v>
      </c>
      <c r="Q202" s="780">
        <f t="shared" si="48"/>
        <v>10</v>
      </c>
      <c r="R202" s="821">
        <f>SUM(R198:R201)</f>
        <v>1</v>
      </c>
      <c r="S202" s="1301"/>
      <c r="T202" s="1301"/>
      <c r="U202" s="1301"/>
      <c r="V202" s="1301"/>
      <c r="W202" s="1301"/>
      <c r="X202" s="1301"/>
      <c r="Y202" s="1301"/>
      <c r="Z202" s="1301"/>
      <c r="AA202" s="1301"/>
      <c r="AB202" s="1301"/>
      <c r="AC202" s="1301"/>
      <c r="AD202" s="1301"/>
      <c r="AE202" s="1301"/>
      <c r="AF202" s="1301"/>
      <c r="AG202" s="1301"/>
      <c r="AH202" s="1301"/>
      <c r="AI202" s="1301"/>
    </row>
    <row r="203" spans="1:35" ht="15.75" hidden="1" thickBot="1" x14ac:dyDescent="0.3">
      <c r="A203" s="1014" t="s">
        <v>131</v>
      </c>
      <c r="B203" s="304">
        <f>SUM(B202/Q202)</f>
        <v>0</v>
      </c>
      <c r="C203" s="305">
        <f>SUM(C202/Q202)</f>
        <v>0</v>
      </c>
      <c r="D203" s="305">
        <f>SUM(D202/Q202)</f>
        <v>0</v>
      </c>
      <c r="E203" s="305">
        <f>SUM(E202/Q202)</f>
        <v>0</v>
      </c>
      <c r="F203" s="305">
        <f>SUM(F202/Q202)</f>
        <v>0</v>
      </c>
      <c r="G203" s="305">
        <f>SUM(G202/Q202)</f>
        <v>0</v>
      </c>
      <c r="H203" s="305">
        <f>SUM(H202/Q202)</f>
        <v>0</v>
      </c>
      <c r="I203" s="305">
        <f>SUM(I202/Q202)</f>
        <v>0.8</v>
      </c>
      <c r="J203" s="305">
        <f>SUM(J202/Q202)</f>
        <v>0</v>
      </c>
      <c r="K203" s="305">
        <f>SUM(K202/Q202)</f>
        <v>0</v>
      </c>
      <c r="L203" s="305">
        <f>SUM(L202/Q202)</f>
        <v>0.1</v>
      </c>
      <c r="M203" s="305">
        <f>SUM(M202/Q202)</f>
        <v>0.1</v>
      </c>
      <c r="N203" s="305">
        <f>SUM(N202/Q202)</f>
        <v>0</v>
      </c>
      <c r="O203" s="305">
        <f>SUM(O202/Q202)</f>
        <v>0</v>
      </c>
      <c r="P203" s="306">
        <f>SUM(P202/Q202)</f>
        <v>0</v>
      </c>
      <c r="Q203" s="847">
        <f t="shared" si="48"/>
        <v>1</v>
      </c>
      <c r="R203" s="395"/>
      <c r="S203" s="1301"/>
      <c r="T203" s="1301"/>
      <c r="U203" s="1301"/>
      <c r="V203" s="1301"/>
      <c r="W203" s="1301"/>
      <c r="X203" s="1301"/>
      <c r="Y203" s="1301"/>
      <c r="Z203" s="1301"/>
      <c r="AA203" s="1301"/>
      <c r="AB203" s="1301"/>
      <c r="AC203" s="1301"/>
      <c r="AD203" s="1301"/>
      <c r="AE203" s="1301"/>
      <c r="AF203" s="1301"/>
      <c r="AG203" s="1301"/>
      <c r="AH203" s="1301"/>
      <c r="AI203" s="1301"/>
    </row>
    <row r="204" spans="1:35" ht="16.5" hidden="1" customHeight="1" thickBot="1" x14ac:dyDescent="0.3">
      <c r="A204" s="2127" t="s">
        <v>163</v>
      </c>
      <c r="B204" s="2133"/>
      <c r="C204" s="2133"/>
      <c r="D204" s="2133"/>
      <c r="E204" s="2133"/>
      <c r="F204" s="2133"/>
      <c r="G204" s="2133"/>
      <c r="H204" s="2133"/>
      <c r="I204" s="2133"/>
      <c r="J204" s="2133"/>
      <c r="K204" s="2133"/>
      <c r="L204" s="2133"/>
      <c r="M204" s="2133"/>
      <c r="N204" s="2133"/>
      <c r="O204" s="2133"/>
      <c r="P204" s="2133"/>
      <c r="Q204" s="2134"/>
      <c r="R204" s="2135"/>
      <c r="S204" s="1301"/>
      <c r="T204" s="1301"/>
      <c r="U204" s="1301"/>
      <c r="V204" s="1301"/>
      <c r="W204" s="1301"/>
      <c r="X204" s="1301"/>
      <c r="Y204" s="1301"/>
      <c r="Z204" s="1301"/>
      <c r="AA204" s="1301"/>
      <c r="AB204" s="1301"/>
      <c r="AC204" s="1301"/>
      <c r="AD204" s="1301"/>
      <c r="AE204" s="1301"/>
      <c r="AF204" s="1301"/>
      <c r="AG204" s="1301"/>
      <c r="AH204" s="1301"/>
      <c r="AI204" s="1301"/>
    </row>
    <row r="205" spans="1:35" hidden="1" x14ac:dyDescent="0.25">
      <c r="A205" s="1010" t="s">
        <v>164</v>
      </c>
      <c r="B205" s="351">
        <v>0</v>
      </c>
      <c r="C205" s="352">
        <v>0</v>
      </c>
      <c r="D205" s="352">
        <v>0</v>
      </c>
      <c r="E205" s="352">
        <v>0</v>
      </c>
      <c r="F205" s="352">
        <v>0</v>
      </c>
      <c r="G205" s="352">
        <v>0</v>
      </c>
      <c r="H205" s="352">
        <v>0</v>
      </c>
      <c r="I205" s="352">
        <v>0</v>
      </c>
      <c r="J205" s="352">
        <v>0</v>
      </c>
      <c r="K205" s="352">
        <v>0</v>
      </c>
      <c r="L205" s="352">
        <v>0</v>
      </c>
      <c r="M205" s="352">
        <v>0</v>
      </c>
      <c r="N205" s="352">
        <v>0</v>
      </c>
      <c r="O205" s="352">
        <v>0</v>
      </c>
      <c r="P205" s="353">
        <v>0</v>
      </c>
      <c r="Q205" s="133">
        <f t="shared" ref="Q205:Q210" si="50">SUM(B205:P205)</f>
        <v>0</v>
      </c>
      <c r="R205" s="307">
        <f>SUM(Q205/Q209)</f>
        <v>0</v>
      </c>
      <c r="S205" s="1301"/>
      <c r="T205" s="1301"/>
      <c r="U205" s="1301"/>
      <c r="V205" s="1301"/>
      <c r="W205" s="1301"/>
      <c r="X205" s="1301"/>
      <c r="Y205" s="1301"/>
      <c r="Z205" s="1301"/>
      <c r="AA205" s="1301"/>
      <c r="AB205" s="1301"/>
      <c r="AC205" s="1301"/>
      <c r="AD205" s="1301"/>
      <c r="AE205" s="1301"/>
      <c r="AF205" s="1301"/>
      <c r="AG205" s="1301"/>
      <c r="AH205" s="1301"/>
      <c r="AI205" s="1301"/>
    </row>
    <row r="206" spans="1:35" hidden="1" x14ac:dyDescent="0.25">
      <c r="A206" s="1011" t="s">
        <v>165</v>
      </c>
      <c r="B206" s="354">
        <v>0</v>
      </c>
      <c r="C206" s="355">
        <v>0</v>
      </c>
      <c r="D206" s="355">
        <v>0</v>
      </c>
      <c r="E206" s="355">
        <v>0</v>
      </c>
      <c r="F206" s="355">
        <v>0</v>
      </c>
      <c r="G206" s="355">
        <v>0</v>
      </c>
      <c r="H206" s="355">
        <v>0</v>
      </c>
      <c r="I206" s="355">
        <v>4</v>
      </c>
      <c r="J206" s="355">
        <v>0</v>
      </c>
      <c r="K206" s="355">
        <v>0</v>
      </c>
      <c r="L206" s="355">
        <v>0</v>
      </c>
      <c r="M206" s="355">
        <v>1</v>
      </c>
      <c r="N206" s="355">
        <v>0</v>
      </c>
      <c r="O206" s="355">
        <v>0</v>
      </c>
      <c r="P206" s="356">
        <v>0</v>
      </c>
      <c r="Q206" s="134">
        <f t="shared" si="50"/>
        <v>5</v>
      </c>
      <c r="R206" s="308">
        <f>SUM(Q206/Q209)</f>
        <v>0.5</v>
      </c>
      <c r="S206" s="1301"/>
      <c r="T206" s="1301"/>
      <c r="U206" s="1301"/>
      <c r="V206" s="1301"/>
      <c r="W206" s="1301"/>
      <c r="X206" s="1301"/>
      <c r="Y206" s="1301"/>
      <c r="Z206" s="1301"/>
      <c r="AA206" s="1301"/>
      <c r="AB206" s="1301"/>
      <c r="AC206" s="1301"/>
      <c r="AD206" s="1301"/>
      <c r="AE206" s="1301"/>
      <c r="AF206" s="1301"/>
      <c r="AG206" s="1301"/>
      <c r="AH206" s="1301"/>
      <c r="AI206" s="1301"/>
    </row>
    <row r="207" spans="1:35" hidden="1" x14ac:dyDescent="0.25">
      <c r="A207" s="1011" t="s">
        <v>166</v>
      </c>
      <c r="B207" s="354">
        <v>0</v>
      </c>
      <c r="C207" s="355">
        <v>0</v>
      </c>
      <c r="D207" s="355">
        <v>0</v>
      </c>
      <c r="E207" s="355">
        <v>0</v>
      </c>
      <c r="F207" s="355">
        <v>0</v>
      </c>
      <c r="G207" s="355">
        <v>0</v>
      </c>
      <c r="H207" s="355">
        <v>0</v>
      </c>
      <c r="I207" s="355">
        <v>1</v>
      </c>
      <c r="J207" s="355">
        <v>0</v>
      </c>
      <c r="K207" s="355">
        <v>0</v>
      </c>
      <c r="L207" s="355">
        <v>0</v>
      </c>
      <c r="M207" s="355">
        <v>0</v>
      </c>
      <c r="N207" s="355">
        <v>0</v>
      </c>
      <c r="O207" s="355">
        <v>0</v>
      </c>
      <c r="P207" s="356">
        <v>0</v>
      </c>
      <c r="Q207" s="134">
        <f t="shared" si="50"/>
        <v>1</v>
      </c>
      <c r="R207" s="308">
        <f>SUM(Q207/Q209)</f>
        <v>0.1</v>
      </c>
      <c r="S207" s="1301"/>
      <c r="T207" s="84"/>
      <c r="U207" s="84"/>
      <c r="V207" s="84"/>
      <c r="W207" s="84"/>
      <c r="X207" s="84"/>
      <c r="Y207" s="84"/>
      <c r="Z207" s="84"/>
      <c r="AA207" s="84"/>
      <c r="AB207" s="84"/>
      <c r="AC207" s="84"/>
      <c r="AD207" s="84"/>
      <c r="AE207" s="84"/>
      <c r="AF207" s="84"/>
      <c r="AG207" s="84"/>
      <c r="AH207" s="84"/>
      <c r="AI207" s="84"/>
    </row>
    <row r="208" spans="1:35" ht="15.75" hidden="1" thickBot="1" x14ac:dyDescent="0.3">
      <c r="A208" s="1012" t="s">
        <v>167</v>
      </c>
      <c r="B208" s="357">
        <v>0</v>
      </c>
      <c r="C208" s="358">
        <v>0</v>
      </c>
      <c r="D208" s="358">
        <v>0</v>
      </c>
      <c r="E208" s="358">
        <v>0</v>
      </c>
      <c r="F208" s="358">
        <v>0</v>
      </c>
      <c r="G208" s="358">
        <v>0</v>
      </c>
      <c r="H208" s="358">
        <v>0</v>
      </c>
      <c r="I208" s="358">
        <v>3</v>
      </c>
      <c r="J208" s="358">
        <v>0</v>
      </c>
      <c r="K208" s="358">
        <v>0</v>
      </c>
      <c r="L208" s="358">
        <v>1</v>
      </c>
      <c r="M208" s="358">
        <v>0</v>
      </c>
      <c r="N208" s="358">
        <v>0</v>
      </c>
      <c r="O208" s="358">
        <v>0</v>
      </c>
      <c r="P208" s="359">
        <v>0</v>
      </c>
      <c r="Q208" s="135">
        <f t="shared" si="50"/>
        <v>4</v>
      </c>
      <c r="R208" s="309">
        <f>SUM(Q208/Q209)</f>
        <v>0.4</v>
      </c>
      <c r="S208" s="1301"/>
      <c r="T208" s="267"/>
      <c r="U208" s="267"/>
      <c r="V208" s="267"/>
      <c r="W208" s="267"/>
      <c r="X208" s="267"/>
      <c r="Y208" s="267"/>
      <c r="Z208" s="267"/>
      <c r="AA208" s="267"/>
      <c r="AB208" s="267"/>
      <c r="AC208" s="267"/>
      <c r="AD208" s="267"/>
      <c r="AE208" s="267"/>
      <c r="AF208" s="267"/>
      <c r="AG208" s="267"/>
      <c r="AH208" s="267"/>
      <c r="AI208" s="267"/>
    </row>
    <row r="209" spans="1:35" ht="16.5" hidden="1" thickTop="1" thickBot="1" x14ac:dyDescent="0.3">
      <c r="A209" s="1013" t="s">
        <v>132</v>
      </c>
      <c r="B209" s="120">
        <f t="shared" ref="B209:P209" si="51">SUM(B205:B208)</f>
        <v>0</v>
      </c>
      <c r="C209" s="121">
        <f t="shared" si="51"/>
        <v>0</v>
      </c>
      <c r="D209" s="121">
        <f t="shared" si="51"/>
        <v>0</v>
      </c>
      <c r="E209" s="121">
        <f t="shared" si="51"/>
        <v>0</v>
      </c>
      <c r="F209" s="121">
        <f t="shared" si="51"/>
        <v>0</v>
      </c>
      <c r="G209" s="121">
        <f t="shared" si="51"/>
        <v>0</v>
      </c>
      <c r="H209" s="121">
        <f t="shared" si="51"/>
        <v>0</v>
      </c>
      <c r="I209" s="121">
        <f t="shared" si="51"/>
        <v>8</v>
      </c>
      <c r="J209" s="121">
        <f t="shared" si="51"/>
        <v>0</v>
      </c>
      <c r="K209" s="121">
        <f t="shared" si="51"/>
        <v>0</v>
      </c>
      <c r="L209" s="121">
        <f t="shared" si="51"/>
        <v>1</v>
      </c>
      <c r="M209" s="121">
        <f t="shared" si="51"/>
        <v>1</v>
      </c>
      <c r="N209" s="121">
        <f t="shared" si="51"/>
        <v>0</v>
      </c>
      <c r="O209" s="121">
        <f t="shared" si="51"/>
        <v>0</v>
      </c>
      <c r="P209" s="136">
        <f t="shared" si="51"/>
        <v>0</v>
      </c>
      <c r="Q209" s="780">
        <f t="shared" si="50"/>
        <v>10</v>
      </c>
      <c r="R209" s="821">
        <f>SUM(R205:R208)</f>
        <v>1</v>
      </c>
      <c r="S209" s="1301"/>
      <c r="T209" s="267"/>
      <c r="U209" s="84"/>
      <c r="V209" s="84"/>
      <c r="W209" s="84"/>
      <c r="X209" s="84"/>
      <c r="Y209" s="84"/>
      <c r="Z209" s="84"/>
      <c r="AA209" s="84"/>
      <c r="AB209" s="84"/>
      <c r="AC209" s="84"/>
      <c r="AD209" s="84"/>
      <c r="AE209" s="84"/>
      <c r="AF209" s="84"/>
      <c r="AG209" s="84"/>
      <c r="AH209" s="84"/>
      <c r="AI209" s="84"/>
    </row>
    <row r="210" spans="1:35" ht="17.25" hidden="1" customHeight="1" thickBot="1" x14ac:dyDescent="0.3">
      <c r="A210" s="1014" t="s">
        <v>131</v>
      </c>
      <c r="B210" s="304">
        <f>SUM(B209/Q209)</f>
        <v>0</v>
      </c>
      <c r="C210" s="305">
        <f>SUM(C209/Q209)</f>
        <v>0</v>
      </c>
      <c r="D210" s="305">
        <f>SUM(D209/Q209)</f>
        <v>0</v>
      </c>
      <c r="E210" s="305">
        <f>SUM(E209/Q209)</f>
        <v>0</v>
      </c>
      <c r="F210" s="305">
        <f>SUM(F209/Q209)</f>
        <v>0</v>
      </c>
      <c r="G210" s="305">
        <f>SUM(G209/Q209)</f>
        <v>0</v>
      </c>
      <c r="H210" s="305">
        <f>SUM(H209/Q209)</f>
        <v>0</v>
      </c>
      <c r="I210" s="305">
        <f>SUM(I209/Q209)</f>
        <v>0.8</v>
      </c>
      <c r="J210" s="305">
        <f>SUM(J209/Q209)</f>
        <v>0</v>
      </c>
      <c r="K210" s="305">
        <f>SUM(K209/Q209)</f>
        <v>0</v>
      </c>
      <c r="L210" s="305">
        <f>SUM(L209/Q209)</f>
        <v>0.1</v>
      </c>
      <c r="M210" s="305">
        <f>SUM(M209/Q209)</f>
        <v>0.1</v>
      </c>
      <c r="N210" s="305">
        <f>SUM(N209/Q209)</f>
        <v>0</v>
      </c>
      <c r="O210" s="305">
        <f>SUM(O209/Q209)</f>
        <v>0</v>
      </c>
      <c r="P210" s="306">
        <f>SUM(P209/Q209)</f>
        <v>0</v>
      </c>
      <c r="Q210" s="847">
        <f t="shared" si="50"/>
        <v>1</v>
      </c>
      <c r="R210" s="395"/>
      <c r="S210" s="1301"/>
      <c r="T210" s="267"/>
      <c r="U210" s="84"/>
      <c r="V210" s="84"/>
      <c r="W210" s="84"/>
      <c r="X210" s="84"/>
      <c r="Y210" s="84"/>
      <c r="Z210" s="84"/>
      <c r="AA210" s="84"/>
      <c r="AB210" s="84"/>
      <c r="AC210" s="84"/>
      <c r="AD210" s="84"/>
      <c r="AE210" s="84"/>
      <c r="AF210" s="84"/>
      <c r="AG210" s="84"/>
      <c r="AH210" s="84"/>
      <c r="AI210" s="84"/>
    </row>
    <row r="211" spans="1:35" ht="15.75" hidden="1" thickBot="1" x14ac:dyDescent="0.3">
      <c r="A211" s="2144" t="s">
        <v>188</v>
      </c>
      <c r="B211" s="2145"/>
      <c r="C211" s="2145"/>
      <c r="D211" s="2145"/>
      <c r="E211" s="2145"/>
      <c r="F211" s="2145"/>
      <c r="G211" s="2145"/>
      <c r="H211" s="2145"/>
      <c r="I211" s="2145"/>
      <c r="J211" s="2145"/>
      <c r="K211" s="2145"/>
      <c r="L211" s="2145"/>
      <c r="M211" s="2145"/>
      <c r="N211" s="2145"/>
      <c r="O211" s="2145"/>
      <c r="P211" s="2145"/>
      <c r="Q211" s="2145"/>
      <c r="R211" s="2146"/>
      <c r="S211" s="1301"/>
      <c r="T211" s="267"/>
      <c r="U211" s="84"/>
      <c r="V211" s="84"/>
      <c r="W211" s="84"/>
      <c r="X211" s="84"/>
      <c r="Y211" s="84"/>
      <c r="Z211" s="84"/>
      <c r="AA211" s="84"/>
      <c r="AB211" s="84"/>
      <c r="AC211" s="84"/>
      <c r="AD211" s="84"/>
      <c r="AE211" s="84"/>
      <c r="AF211" s="84"/>
      <c r="AG211" s="84"/>
      <c r="AH211" s="84"/>
      <c r="AI211" s="84"/>
    </row>
    <row r="212" spans="1:35" ht="15.75" hidden="1" thickBot="1" x14ac:dyDescent="0.3">
      <c r="A212" s="2127" t="s">
        <v>162</v>
      </c>
      <c r="B212" s="2133"/>
      <c r="C212" s="2133"/>
      <c r="D212" s="2133"/>
      <c r="E212" s="2133"/>
      <c r="F212" s="2133"/>
      <c r="G212" s="2133"/>
      <c r="H212" s="2133"/>
      <c r="I212" s="2133"/>
      <c r="J212" s="2133"/>
      <c r="K212" s="2133"/>
      <c r="L212" s="2133"/>
      <c r="M212" s="2133"/>
      <c r="N212" s="2133"/>
      <c r="O212" s="2133"/>
      <c r="P212" s="2133"/>
      <c r="Q212" s="2133"/>
      <c r="R212" s="2129"/>
      <c r="S212" s="1301"/>
      <c r="T212" s="267"/>
      <c r="U212" s="84"/>
      <c r="V212" s="84"/>
      <c r="W212" s="84"/>
      <c r="X212" s="84"/>
      <c r="Y212" s="84"/>
      <c r="Z212" s="84"/>
      <c r="AA212" s="84"/>
      <c r="AB212" s="84"/>
      <c r="AC212" s="84"/>
      <c r="AD212" s="84"/>
      <c r="AE212" s="84"/>
      <c r="AF212" s="84"/>
      <c r="AG212" s="84"/>
      <c r="AH212" s="84"/>
      <c r="AI212" s="84"/>
    </row>
    <row r="213" spans="1:35" hidden="1" x14ac:dyDescent="0.25">
      <c r="A213" s="1010" t="s">
        <v>109</v>
      </c>
      <c r="B213" s="351">
        <v>0</v>
      </c>
      <c r="C213" s="352">
        <v>0</v>
      </c>
      <c r="D213" s="352">
        <v>0</v>
      </c>
      <c r="E213" s="352">
        <v>0</v>
      </c>
      <c r="F213" s="352">
        <v>0</v>
      </c>
      <c r="G213" s="352">
        <v>0</v>
      </c>
      <c r="H213" s="352">
        <v>0</v>
      </c>
      <c r="I213" s="352">
        <v>13</v>
      </c>
      <c r="J213" s="352">
        <v>0</v>
      </c>
      <c r="K213" s="352">
        <v>0</v>
      </c>
      <c r="L213" s="352">
        <v>0</v>
      </c>
      <c r="M213" s="352">
        <v>0</v>
      </c>
      <c r="N213" s="352">
        <v>0</v>
      </c>
      <c r="O213" s="352">
        <v>0</v>
      </c>
      <c r="P213" s="353">
        <v>0</v>
      </c>
      <c r="Q213" s="133">
        <f t="shared" ref="Q213:Q218" si="52">SUM(B213:P213)</f>
        <v>13</v>
      </c>
      <c r="R213" s="307">
        <f>SUM(Q213/Q217)</f>
        <v>0.4642857142857143</v>
      </c>
      <c r="S213" s="1301"/>
      <c r="T213" s="267"/>
      <c r="U213" s="84"/>
      <c r="V213" s="84"/>
      <c r="W213" s="84"/>
      <c r="X213" s="84"/>
      <c r="Y213" s="84"/>
      <c r="Z213" s="84"/>
      <c r="AA213" s="84"/>
      <c r="AB213" s="84"/>
      <c r="AC213" s="84"/>
      <c r="AD213" s="84"/>
      <c r="AE213" s="84"/>
      <c r="AF213" s="84"/>
      <c r="AG213" s="84"/>
      <c r="AH213" s="84"/>
      <c r="AI213" s="84"/>
    </row>
    <row r="214" spans="1:35" hidden="1" x14ac:dyDescent="0.25">
      <c r="A214" s="1011" t="s">
        <v>110</v>
      </c>
      <c r="B214" s="354">
        <v>0</v>
      </c>
      <c r="C214" s="355">
        <v>0</v>
      </c>
      <c r="D214" s="355">
        <v>0</v>
      </c>
      <c r="E214" s="355">
        <v>1</v>
      </c>
      <c r="F214" s="355">
        <v>0</v>
      </c>
      <c r="G214" s="355">
        <v>0</v>
      </c>
      <c r="H214" s="355">
        <v>0</v>
      </c>
      <c r="I214" s="355">
        <v>7</v>
      </c>
      <c r="J214" s="355">
        <v>1</v>
      </c>
      <c r="K214" s="355">
        <v>0</v>
      </c>
      <c r="L214" s="355">
        <v>2</v>
      </c>
      <c r="M214" s="355">
        <v>0</v>
      </c>
      <c r="N214" s="355">
        <v>0</v>
      </c>
      <c r="O214" s="355">
        <v>1</v>
      </c>
      <c r="P214" s="356">
        <v>0</v>
      </c>
      <c r="Q214" s="134">
        <f t="shared" si="52"/>
        <v>12</v>
      </c>
      <c r="R214" s="308">
        <f>SUM(Q214/Q217)</f>
        <v>0.42857142857142855</v>
      </c>
      <c r="S214" s="1301"/>
      <c r="T214" s="267"/>
      <c r="U214" s="84"/>
      <c r="V214" s="84"/>
      <c r="W214" s="84"/>
      <c r="X214" s="84"/>
      <c r="Y214" s="84"/>
      <c r="Z214" s="84"/>
      <c r="AA214" s="84"/>
      <c r="AB214" s="84"/>
      <c r="AC214" s="84"/>
      <c r="AD214" s="84"/>
      <c r="AE214" s="84"/>
      <c r="AF214" s="84"/>
      <c r="AG214" s="84"/>
      <c r="AH214" s="84"/>
      <c r="AI214" s="84"/>
    </row>
    <row r="215" spans="1:35" hidden="1" x14ac:dyDescent="0.25">
      <c r="A215" s="1011" t="s">
        <v>111</v>
      </c>
      <c r="B215" s="354">
        <v>0</v>
      </c>
      <c r="C215" s="355">
        <v>0</v>
      </c>
      <c r="D215" s="355">
        <v>0</v>
      </c>
      <c r="E215" s="355">
        <v>0</v>
      </c>
      <c r="F215" s="355">
        <v>0</v>
      </c>
      <c r="G215" s="355">
        <v>0</v>
      </c>
      <c r="H215" s="355">
        <v>1</v>
      </c>
      <c r="I215" s="355">
        <v>0</v>
      </c>
      <c r="J215" s="355">
        <v>0</v>
      </c>
      <c r="K215" s="355">
        <v>0</v>
      </c>
      <c r="L215" s="355">
        <v>1</v>
      </c>
      <c r="M215" s="355">
        <v>1</v>
      </c>
      <c r="N215" s="355">
        <v>0</v>
      </c>
      <c r="O215" s="355">
        <v>0</v>
      </c>
      <c r="P215" s="356">
        <v>0</v>
      </c>
      <c r="Q215" s="134">
        <f t="shared" si="52"/>
        <v>3</v>
      </c>
      <c r="R215" s="308">
        <f>SUM(Q215/Q217)</f>
        <v>0.10714285714285714</v>
      </c>
      <c r="S215" s="1301"/>
      <c r="T215" s="267"/>
      <c r="U215" s="84"/>
      <c r="V215" s="84"/>
      <c r="W215" s="84"/>
      <c r="X215" s="84"/>
      <c r="Y215" s="84"/>
      <c r="Z215" s="84"/>
      <c r="AA215" s="84"/>
      <c r="AB215" s="84"/>
      <c r="AC215" s="84"/>
      <c r="AD215" s="84"/>
      <c r="AE215" s="84"/>
      <c r="AF215" s="84"/>
      <c r="AG215" s="84"/>
      <c r="AH215" s="84"/>
      <c r="AI215" s="84"/>
    </row>
    <row r="216" spans="1:35" ht="15.75" hidden="1" thickBot="1" x14ac:dyDescent="0.3">
      <c r="A216" s="1012" t="s">
        <v>112</v>
      </c>
      <c r="B216" s="357">
        <v>0</v>
      </c>
      <c r="C216" s="358">
        <v>0</v>
      </c>
      <c r="D216" s="358">
        <v>0</v>
      </c>
      <c r="E216" s="358">
        <v>0</v>
      </c>
      <c r="F216" s="358">
        <v>0</v>
      </c>
      <c r="G216" s="358">
        <v>0</v>
      </c>
      <c r="H216" s="358">
        <v>0</v>
      </c>
      <c r="I216" s="358">
        <v>0</v>
      </c>
      <c r="J216" s="358">
        <v>0</v>
      </c>
      <c r="K216" s="358">
        <v>0</v>
      </c>
      <c r="L216" s="358">
        <v>0</v>
      </c>
      <c r="M216" s="358">
        <v>0</v>
      </c>
      <c r="N216" s="358">
        <v>0</v>
      </c>
      <c r="O216" s="358">
        <v>0</v>
      </c>
      <c r="P216" s="359">
        <v>0</v>
      </c>
      <c r="Q216" s="135">
        <f t="shared" si="52"/>
        <v>0</v>
      </c>
      <c r="R216" s="309">
        <f>SUM(Q216/Q217)</f>
        <v>0</v>
      </c>
      <c r="S216" s="1301"/>
      <c r="T216" s="267"/>
      <c r="U216" s="84"/>
      <c r="V216" s="84"/>
      <c r="W216" s="84"/>
      <c r="X216" s="84"/>
      <c r="Y216" s="84"/>
      <c r="Z216" s="84"/>
      <c r="AA216" s="84"/>
      <c r="AB216" s="84"/>
      <c r="AC216" s="84"/>
      <c r="AD216" s="84"/>
      <c r="AE216" s="84"/>
      <c r="AF216" s="84"/>
      <c r="AG216" s="84"/>
      <c r="AH216" s="84"/>
      <c r="AI216" s="84"/>
    </row>
    <row r="217" spans="1:35" ht="16.5" hidden="1" thickTop="1" thickBot="1" x14ac:dyDescent="0.3">
      <c r="A217" s="1013" t="s">
        <v>132</v>
      </c>
      <c r="B217" s="120">
        <f t="shared" ref="B217:P217" si="53">SUM(B213:B216)</f>
        <v>0</v>
      </c>
      <c r="C217" s="121">
        <f t="shared" si="53"/>
        <v>0</v>
      </c>
      <c r="D217" s="121">
        <f t="shared" si="53"/>
        <v>0</v>
      </c>
      <c r="E217" s="121">
        <f t="shared" si="53"/>
        <v>1</v>
      </c>
      <c r="F217" s="121">
        <f t="shared" si="53"/>
        <v>0</v>
      </c>
      <c r="G217" s="121">
        <f t="shared" si="53"/>
        <v>0</v>
      </c>
      <c r="H217" s="121">
        <f t="shared" si="53"/>
        <v>1</v>
      </c>
      <c r="I217" s="121">
        <f t="shared" si="53"/>
        <v>20</v>
      </c>
      <c r="J217" s="121">
        <f t="shared" si="53"/>
        <v>1</v>
      </c>
      <c r="K217" s="121">
        <f t="shared" si="53"/>
        <v>0</v>
      </c>
      <c r="L217" s="121">
        <f t="shared" si="53"/>
        <v>3</v>
      </c>
      <c r="M217" s="121">
        <f t="shared" si="53"/>
        <v>1</v>
      </c>
      <c r="N217" s="121">
        <f t="shared" si="53"/>
        <v>0</v>
      </c>
      <c r="O217" s="121">
        <f t="shared" si="53"/>
        <v>1</v>
      </c>
      <c r="P217" s="136">
        <f t="shared" si="53"/>
        <v>0</v>
      </c>
      <c r="Q217" s="1020">
        <f t="shared" si="52"/>
        <v>28</v>
      </c>
      <c r="R217" s="1009">
        <f>SUM(R213:R216)</f>
        <v>0.99999999999999989</v>
      </c>
      <c r="S217" s="1301"/>
      <c r="T217" s="267"/>
      <c r="U217" s="84"/>
      <c r="V217" s="84"/>
      <c r="W217" s="84"/>
      <c r="X217" s="84"/>
      <c r="Y217" s="84"/>
      <c r="Z217" s="84"/>
      <c r="AA217" s="84"/>
      <c r="AB217" s="84"/>
      <c r="AC217" s="84"/>
      <c r="AD217" s="84"/>
      <c r="AE217" s="84"/>
      <c r="AF217" s="84"/>
      <c r="AG217" s="84"/>
      <c r="AH217" s="84"/>
      <c r="AI217" s="84"/>
    </row>
    <row r="218" spans="1:35" ht="15.75" hidden="1" thickBot="1" x14ac:dyDescent="0.3">
      <c r="A218" s="1014" t="s">
        <v>131</v>
      </c>
      <c r="B218" s="304">
        <f>SUM(B217/Q217)</f>
        <v>0</v>
      </c>
      <c r="C218" s="305">
        <f>SUM(C217/Q217)</f>
        <v>0</v>
      </c>
      <c r="D218" s="305">
        <f>SUM(D217/Q217)</f>
        <v>0</v>
      </c>
      <c r="E218" s="305">
        <f>SUM(E217/Q217)</f>
        <v>3.5714285714285712E-2</v>
      </c>
      <c r="F218" s="305">
        <f>SUM(F217/Q217)</f>
        <v>0</v>
      </c>
      <c r="G218" s="305">
        <f>SUM(G217/Q217)</f>
        <v>0</v>
      </c>
      <c r="H218" s="305">
        <f>SUM(H217/Q217)</f>
        <v>3.5714285714285712E-2</v>
      </c>
      <c r="I218" s="305">
        <f>SUM(I217/Q217)</f>
        <v>0.7142857142857143</v>
      </c>
      <c r="J218" s="305">
        <f>SUM(J217/Q217)</f>
        <v>3.5714285714285712E-2</v>
      </c>
      <c r="K218" s="305">
        <f>SUM(K217/Q217)</f>
        <v>0</v>
      </c>
      <c r="L218" s="305">
        <v>0.106</v>
      </c>
      <c r="M218" s="305">
        <f>SUM(M217/Q217)</f>
        <v>3.5714285714285712E-2</v>
      </c>
      <c r="N218" s="305">
        <f>SUM(N217/Q217)</f>
        <v>0</v>
      </c>
      <c r="O218" s="305">
        <f>SUM(O217/Q217)</f>
        <v>3.5714285714285712E-2</v>
      </c>
      <c r="P218" s="306">
        <f>SUM(P217/Q217)</f>
        <v>0</v>
      </c>
      <c r="Q218" s="1021">
        <f t="shared" si="52"/>
        <v>0.99885714285714278</v>
      </c>
      <c r="R218" s="395"/>
      <c r="S218" s="1301"/>
      <c r="T218" s="267"/>
      <c r="U218" s="84"/>
      <c r="V218" s="84"/>
      <c r="W218" s="84"/>
      <c r="X218" s="84"/>
      <c r="Y218" s="84"/>
      <c r="Z218" s="84"/>
      <c r="AA218" s="84"/>
      <c r="AB218" s="84"/>
      <c r="AC218" s="84"/>
      <c r="AD218" s="84"/>
      <c r="AE218" s="84"/>
      <c r="AF218" s="84"/>
      <c r="AG218" s="84"/>
      <c r="AH218" s="84"/>
      <c r="AI218" s="84"/>
    </row>
    <row r="219" spans="1:35" ht="16.5" hidden="1" customHeight="1" thickBot="1" x14ac:dyDescent="0.3">
      <c r="A219" s="2127" t="s">
        <v>163</v>
      </c>
      <c r="B219" s="2133"/>
      <c r="C219" s="2133"/>
      <c r="D219" s="2133"/>
      <c r="E219" s="2133"/>
      <c r="F219" s="2133"/>
      <c r="G219" s="2133"/>
      <c r="H219" s="2133"/>
      <c r="I219" s="2133"/>
      <c r="J219" s="2133"/>
      <c r="K219" s="2133"/>
      <c r="L219" s="2133"/>
      <c r="M219" s="2133"/>
      <c r="N219" s="2133"/>
      <c r="O219" s="2133"/>
      <c r="P219" s="2133"/>
      <c r="Q219" s="2134"/>
      <c r="R219" s="2135"/>
      <c r="S219" s="1301"/>
      <c r="T219" s="267"/>
      <c r="U219" s="84"/>
      <c r="V219" s="84"/>
      <c r="W219" s="84"/>
      <c r="X219" s="84"/>
      <c r="Y219" s="84"/>
      <c r="Z219" s="84"/>
      <c r="AA219" s="84"/>
      <c r="AB219" s="84"/>
      <c r="AC219" s="84"/>
      <c r="AD219" s="84"/>
      <c r="AE219" s="84"/>
      <c r="AF219" s="84"/>
      <c r="AG219" s="84"/>
      <c r="AH219" s="84"/>
      <c r="AI219" s="84"/>
    </row>
    <row r="220" spans="1:35" ht="15.75" hidden="1" thickBot="1" x14ac:dyDescent="0.3">
      <c r="A220" s="1010" t="s">
        <v>164</v>
      </c>
      <c r="B220" s="351">
        <v>0</v>
      </c>
      <c r="C220" s="352">
        <v>0</v>
      </c>
      <c r="D220" s="352">
        <v>0</v>
      </c>
      <c r="E220" s="352">
        <v>0</v>
      </c>
      <c r="F220" s="352">
        <v>0</v>
      </c>
      <c r="G220" s="352">
        <v>0</v>
      </c>
      <c r="H220" s="352">
        <v>0</v>
      </c>
      <c r="I220" s="352">
        <v>0</v>
      </c>
      <c r="J220" s="352">
        <v>0</v>
      </c>
      <c r="K220" s="352">
        <v>0</v>
      </c>
      <c r="L220" s="352">
        <v>0</v>
      </c>
      <c r="M220" s="352">
        <v>0</v>
      </c>
      <c r="N220" s="352">
        <v>0</v>
      </c>
      <c r="O220" s="352">
        <v>0</v>
      </c>
      <c r="P220" s="353">
        <v>0</v>
      </c>
      <c r="Q220" s="133">
        <f t="shared" ref="Q220:Q225" si="54">SUM(B220:P220)</f>
        <v>0</v>
      </c>
      <c r="R220" s="309">
        <f>SUM(Q220/Q224)</f>
        <v>0</v>
      </c>
      <c r="S220" s="1301"/>
      <c r="T220" s="267"/>
      <c r="U220" s="84"/>
      <c r="V220" s="84"/>
      <c r="W220" s="84"/>
      <c r="X220" s="84"/>
      <c r="Y220" s="84"/>
      <c r="Z220" s="84"/>
      <c r="AA220" s="84"/>
      <c r="AB220" s="84"/>
      <c r="AC220" s="84"/>
      <c r="AD220" s="84"/>
      <c r="AE220" s="84"/>
      <c r="AF220" s="84"/>
      <c r="AG220" s="84"/>
      <c r="AH220" s="84"/>
      <c r="AI220" s="84"/>
    </row>
    <row r="221" spans="1:35" ht="16.5" hidden="1" thickTop="1" thickBot="1" x14ac:dyDescent="0.3">
      <c r="A221" s="1011" t="s">
        <v>165</v>
      </c>
      <c r="B221" s="354">
        <v>0</v>
      </c>
      <c r="C221" s="355">
        <v>0</v>
      </c>
      <c r="D221" s="355">
        <v>0</v>
      </c>
      <c r="E221" s="355">
        <v>1</v>
      </c>
      <c r="F221" s="355">
        <v>0</v>
      </c>
      <c r="G221" s="355">
        <v>0</v>
      </c>
      <c r="H221" s="355">
        <v>1</v>
      </c>
      <c r="I221" s="355">
        <v>10</v>
      </c>
      <c r="J221" s="355">
        <v>1</v>
      </c>
      <c r="K221" s="355">
        <v>0</v>
      </c>
      <c r="L221" s="355">
        <v>0</v>
      </c>
      <c r="M221" s="355">
        <v>1</v>
      </c>
      <c r="N221" s="355">
        <v>0</v>
      </c>
      <c r="O221" s="355">
        <v>1</v>
      </c>
      <c r="P221" s="356">
        <v>0</v>
      </c>
      <c r="Q221" s="134">
        <f t="shared" si="54"/>
        <v>15</v>
      </c>
      <c r="R221" s="309">
        <f>SUM(Q221/Q224)</f>
        <v>0.5357142857142857</v>
      </c>
      <c r="S221" s="1301"/>
      <c r="T221" s="267"/>
      <c r="U221" s="84"/>
      <c r="V221" s="84"/>
      <c r="W221" s="84"/>
      <c r="X221" s="84"/>
      <c r="Y221" s="84"/>
      <c r="Z221" s="84"/>
      <c r="AA221" s="84"/>
      <c r="AB221" s="84"/>
      <c r="AC221" s="84"/>
      <c r="AD221" s="84"/>
      <c r="AE221" s="84"/>
      <c r="AF221" s="84"/>
      <c r="AG221" s="84"/>
      <c r="AH221" s="84"/>
      <c r="AI221" s="84"/>
    </row>
    <row r="222" spans="1:35" ht="16.5" hidden="1" thickTop="1" thickBot="1" x14ac:dyDescent="0.3">
      <c r="A222" s="1011" t="s">
        <v>166</v>
      </c>
      <c r="B222" s="354">
        <v>0</v>
      </c>
      <c r="C222" s="355">
        <v>0</v>
      </c>
      <c r="D222" s="355">
        <v>0</v>
      </c>
      <c r="E222" s="355">
        <v>0</v>
      </c>
      <c r="F222" s="355">
        <v>0</v>
      </c>
      <c r="G222" s="355">
        <v>0</v>
      </c>
      <c r="H222" s="355">
        <v>0</v>
      </c>
      <c r="I222" s="355">
        <v>8</v>
      </c>
      <c r="J222" s="355">
        <v>0</v>
      </c>
      <c r="K222" s="355">
        <v>0</v>
      </c>
      <c r="L222" s="355">
        <v>2</v>
      </c>
      <c r="M222" s="355">
        <v>0</v>
      </c>
      <c r="N222" s="355">
        <v>0</v>
      </c>
      <c r="O222" s="355">
        <v>0</v>
      </c>
      <c r="P222" s="356">
        <v>0</v>
      </c>
      <c r="Q222" s="134">
        <f t="shared" si="54"/>
        <v>10</v>
      </c>
      <c r="R222" s="309">
        <f>SUM(Q222/Q224)</f>
        <v>0.35714285714285715</v>
      </c>
      <c r="S222" s="1301"/>
      <c r="T222" s="267"/>
      <c r="U222" s="84"/>
      <c r="V222" s="84"/>
      <c r="W222" s="84"/>
      <c r="X222" s="84"/>
      <c r="Y222" s="84"/>
      <c r="Z222" s="84"/>
      <c r="AA222" s="84"/>
      <c r="AB222" s="84"/>
      <c r="AC222" s="84"/>
      <c r="AD222" s="84"/>
      <c r="AE222" s="84"/>
      <c r="AF222" s="84"/>
      <c r="AG222" s="84"/>
      <c r="AH222" s="84"/>
      <c r="AI222" s="84"/>
    </row>
    <row r="223" spans="1:35" ht="16.5" hidden="1" thickTop="1" thickBot="1" x14ac:dyDescent="0.3">
      <c r="A223" s="1012" t="s">
        <v>167</v>
      </c>
      <c r="B223" s="357">
        <v>0</v>
      </c>
      <c r="C223" s="358">
        <v>0</v>
      </c>
      <c r="D223" s="358">
        <v>0</v>
      </c>
      <c r="E223" s="358">
        <v>0</v>
      </c>
      <c r="F223" s="358">
        <v>0</v>
      </c>
      <c r="G223" s="358">
        <v>0</v>
      </c>
      <c r="H223" s="358">
        <v>0</v>
      </c>
      <c r="I223" s="358">
        <v>2</v>
      </c>
      <c r="J223" s="358">
        <v>0</v>
      </c>
      <c r="K223" s="358">
        <v>0</v>
      </c>
      <c r="L223" s="358">
        <v>1</v>
      </c>
      <c r="M223" s="358">
        <v>0</v>
      </c>
      <c r="N223" s="358">
        <v>0</v>
      </c>
      <c r="O223" s="358">
        <v>0</v>
      </c>
      <c r="P223" s="359">
        <v>0</v>
      </c>
      <c r="Q223" s="135">
        <f t="shared" si="54"/>
        <v>3</v>
      </c>
      <c r="R223" s="309">
        <f>SUM(Q223/Q224)</f>
        <v>0.10714285714285714</v>
      </c>
      <c r="S223" s="1301"/>
      <c r="T223" s="84"/>
      <c r="U223" s="84"/>
      <c r="V223" s="84"/>
      <c r="W223" s="84"/>
      <c r="X223" s="84"/>
      <c r="Y223" s="84"/>
      <c r="Z223" s="84"/>
      <c r="AA223" s="84"/>
      <c r="AB223" s="84"/>
      <c r="AC223" s="84"/>
      <c r="AD223" s="84"/>
      <c r="AE223" s="84"/>
      <c r="AF223" s="84"/>
      <c r="AG223" s="84"/>
      <c r="AH223" s="84"/>
      <c r="AI223" s="84"/>
    </row>
    <row r="224" spans="1:35" ht="16.5" hidden="1" thickTop="1" thickBot="1" x14ac:dyDescent="0.3">
      <c r="A224" s="1013" t="s">
        <v>132</v>
      </c>
      <c r="B224" s="120">
        <f t="shared" ref="B224:P224" si="55">SUM(B220:B223)</f>
        <v>0</v>
      </c>
      <c r="C224" s="121">
        <f t="shared" si="55"/>
        <v>0</v>
      </c>
      <c r="D224" s="121">
        <f t="shared" si="55"/>
        <v>0</v>
      </c>
      <c r="E224" s="121">
        <f t="shared" si="55"/>
        <v>1</v>
      </c>
      <c r="F224" s="121">
        <f t="shared" si="55"/>
        <v>0</v>
      </c>
      <c r="G224" s="121">
        <f t="shared" si="55"/>
        <v>0</v>
      </c>
      <c r="H224" s="121">
        <f t="shared" si="55"/>
        <v>1</v>
      </c>
      <c r="I224" s="121">
        <f t="shared" si="55"/>
        <v>20</v>
      </c>
      <c r="J224" s="121">
        <f t="shared" si="55"/>
        <v>1</v>
      </c>
      <c r="K224" s="121">
        <f t="shared" si="55"/>
        <v>0</v>
      </c>
      <c r="L224" s="121">
        <f t="shared" si="55"/>
        <v>3</v>
      </c>
      <c r="M224" s="121">
        <f t="shared" si="55"/>
        <v>1</v>
      </c>
      <c r="N224" s="121">
        <f t="shared" si="55"/>
        <v>0</v>
      </c>
      <c r="O224" s="121">
        <f t="shared" si="55"/>
        <v>1</v>
      </c>
      <c r="P224" s="136">
        <f t="shared" si="55"/>
        <v>0</v>
      </c>
      <c r="Q224" s="1020">
        <f t="shared" si="54"/>
        <v>28</v>
      </c>
      <c r="R224" s="1009">
        <f>SUM(R220:R223)</f>
        <v>0.99999999999999989</v>
      </c>
      <c r="S224" s="1301"/>
      <c r="T224" s="1301"/>
      <c r="U224" s="1301"/>
      <c r="V224" s="1301"/>
      <c r="W224" s="1301"/>
      <c r="X224" s="1301"/>
      <c r="Y224" s="1301"/>
      <c r="Z224" s="1301"/>
      <c r="AA224" s="1301"/>
      <c r="AB224" s="1301"/>
      <c r="AC224" s="1301"/>
      <c r="AD224" s="1301"/>
      <c r="AE224" s="1301"/>
      <c r="AF224" s="1301"/>
      <c r="AG224" s="1301"/>
      <c r="AH224" s="1301"/>
      <c r="AI224" s="1301"/>
    </row>
    <row r="225" spans="1:18" ht="15.75" hidden="1" thickBot="1" x14ac:dyDescent="0.3">
      <c r="A225" s="1014" t="s">
        <v>131</v>
      </c>
      <c r="B225" s="304">
        <f>SUM(B224/Q224)</f>
        <v>0</v>
      </c>
      <c r="C225" s="305">
        <f>SUM(C224/Q224)</f>
        <v>0</v>
      </c>
      <c r="D225" s="305">
        <f>SUM(D224/Q224)</f>
        <v>0</v>
      </c>
      <c r="E225" s="305">
        <f>SUM(E224/Q224)</f>
        <v>3.5714285714285712E-2</v>
      </c>
      <c r="F225" s="305">
        <f>SUM(F224/Q224)</f>
        <v>0</v>
      </c>
      <c r="G225" s="305">
        <f>SUM(G224/Q224)</f>
        <v>0</v>
      </c>
      <c r="H225" s="305">
        <f>SUM(H224/Q224)</f>
        <v>3.5714285714285712E-2</v>
      </c>
      <c r="I225" s="305">
        <f>SUM(I224/Q224)</f>
        <v>0.7142857142857143</v>
      </c>
      <c r="J225" s="305">
        <f>SUM(J224/Q224)</f>
        <v>3.5714285714285712E-2</v>
      </c>
      <c r="K225" s="305">
        <f>SUM(K224/Q224)</f>
        <v>0</v>
      </c>
      <c r="L225" s="305">
        <f>SUM(L224/Q224)</f>
        <v>0.10714285714285714</v>
      </c>
      <c r="M225" s="305">
        <f>SUM(M224/Q224)</f>
        <v>3.5714285714285712E-2</v>
      </c>
      <c r="N225" s="305">
        <f>SUM(N224/Q224)</f>
        <v>0</v>
      </c>
      <c r="O225" s="305">
        <f>SUM(O224/Q224)</f>
        <v>3.5714285714285712E-2</v>
      </c>
      <c r="P225" s="306">
        <f>SUM(P224/Q224)</f>
        <v>0</v>
      </c>
      <c r="Q225" s="1021">
        <f t="shared" si="54"/>
        <v>0.99999999999999989</v>
      </c>
      <c r="R225" s="395"/>
    </row>
    <row r="226" spans="1:18" x14ac:dyDescent="0.25">
      <c r="A226" s="11"/>
      <c r="B226" s="11"/>
      <c r="C226" s="11"/>
      <c r="D226" s="11"/>
      <c r="E226" s="11"/>
      <c r="F226" s="11"/>
      <c r="G226" s="11"/>
      <c r="H226" s="11"/>
      <c r="I226" s="11"/>
      <c r="J226" s="11"/>
      <c r="K226" s="11"/>
      <c r="L226" s="11"/>
      <c r="M226" s="11"/>
      <c r="N226" s="11"/>
      <c r="O226" s="11"/>
      <c r="P226" s="11"/>
      <c r="Q226" s="11"/>
      <c r="R226" s="11"/>
    </row>
    <row r="227" spans="1:18" x14ac:dyDescent="0.25">
      <c r="A227" s="11"/>
      <c r="B227" s="11"/>
      <c r="C227" s="11"/>
      <c r="D227" s="11"/>
      <c r="E227" s="11"/>
      <c r="F227" s="11"/>
      <c r="G227" s="11"/>
      <c r="H227" s="11"/>
      <c r="I227" s="11"/>
      <c r="J227" s="11"/>
      <c r="K227" s="11"/>
      <c r="L227" s="11"/>
      <c r="M227" s="11"/>
      <c r="N227" s="11"/>
      <c r="O227" s="11"/>
      <c r="P227" s="11"/>
      <c r="Q227" s="11"/>
      <c r="R227" s="11"/>
    </row>
    <row r="232" spans="1:18" x14ac:dyDescent="0.25">
      <c r="A232" s="92"/>
      <c r="B232" s="1301"/>
      <c r="C232" s="1301"/>
      <c r="D232" s="1301"/>
      <c r="E232" s="1301"/>
      <c r="F232" s="1301"/>
      <c r="G232" s="1301"/>
      <c r="H232" s="1301"/>
      <c r="I232" s="1301"/>
      <c r="J232" s="1301"/>
      <c r="K232" s="1301"/>
      <c r="L232" s="1301"/>
      <c r="M232" s="1301"/>
      <c r="N232" s="1301"/>
      <c r="O232" s="1301"/>
      <c r="P232" s="1301"/>
      <c r="Q232" s="1301"/>
      <c r="R232" s="1301"/>
    </row>
  </sheetData>
  <sheetProtection algorithmName="SHA-512" hashValue="ZgEdJhLWBfnvjIicfhpkG6AtAn58dmgMDOgjkpLaxMaFI9VqhRqI3hvBBEZaYGWWrH6Z+mUiBoIvCREVvMRoPA==" saltValue="zmtkdxut7UJaJTw1vJRy7w==" spinCount="100000" sheet="1" objects="1" scenarios="1"/>
  <mergeCells count="44">
    <mergeCell ref="A18:R18"/>
    <mergeCell ref="A20:R20"/>
    <mergeCell ref="A27:R27"/>
    <mergeCell ref="A34:R34"/>
    <mergeCell ref="A36:R36"/>
    <mergeCell ref="A43:R43"/>
    <mergeCell ref="A219:R219"/>
    <mergeCell ref="A195:R195"/>
    <mergeCell ref="A212:R212"/>
    <mergeCell ref="A179:R179"/>
    <mergeCell ref="A181:R181"/>
    <mergeCell ref="A188:R188"/>
    <mergeCell ref="A1:R1"/>
    <mergeCell ref="A211:R211"/>
    <mergeCell ref="A204:R204"/>
    <mergeCell ref="A197:R197"/>
    <mergeCell ref="A172:R172"/>
    <mergeCell ref="A147:R147"/>
    <mergeCell ref="A149:R149"/>
    <mergeCell ref="A156:R156"/>
    <mergeCell ref="A114:R114"/>
    <mergeCell ref="A116:R116"/>
    <mergeCell ref="A123:R123"/>
    <mergeCell ref="A2:R2"/>
    <mergeCell ref="A4:R4"/>
    <mergeCell ref="A66:R66"/>
    <mergeCell ref="A68:R68"/>
    <mergeCell ref="A75:R75"/>
    <mergeCell ref="A11:R11"/>
    <mergeCell ref="A163:R163"/>
    <mergeCell ref="A165:R165"/>
    <mergeCell ref="A91:R91"/>
    <mergeCell ref="A130:R130"/>
    <mergeCell ref="A131:R131"/>
    <mergeCell ref="A133:R133"/>
    <mergeCell ref="A140:R140"/>
    <mergeCell ref="A98:R98"/>
    <mergeCell ref="A100:R100"/>
    <mergeCell ref="A107:R107"/>
    <mergeCell ref="A82:R82"/>
    <mergeCell ref="A84:R84"/>
    <mergeCell ref="A50:R50"/>
    <mergeCell ref="A52:R52"/>
    <mergeCell ref="A59:R59"/>
  </mergeCells>
  <printOptions horizontalCentered="1"/>
  <pageMargins left="0.25" right="0.25" top="0.84364583333333298" bottom="0.75" header="0.3" footer="0.3"/>
  <pageSetup scale="78" firstPageNumber="11" orientation="landscape" useFirstPageNumber="1" r:id="rId1"/>
  <headerFooter>
    <oddHeader>&amp;L&amp;9
Semi-Annual Child Welfare Report&amp;C&amp;"-,Bold"&amp;14ARIZONA DEPARTMENT of CHILD SAFETY&amp;R&amp;9
July 1, 2021 through December 31, 2021</oddHeader>
    <oddFooter>&amp;CPage 9</oddFooter>
  </headerFooter>
  <ignoredErrors>
    <ignoredError sqref="Q202 Q209 Q193 Q186 Q154 Q161 Q170 Q177 Q128 Q121 Q105 Q112 Q89 Q96 Q73 Q80 Q64 Q57 Q145 A41:R43 A48:R48 A44:A47 Q44:R47 Q25 Q3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O559"/>
  <sheetViews>
    <sheetView showGridLines="0" zoomScale="85" zoomScaleNormal="85" workbookViewId="0">
      <selection sqref="A1:S1"/>
    </sheetView>
  </sheetViews>
  <sheetFormatPr defaultColWidth="9.140625" defaultRowHeight="15" x14ac:dyDescent="0.25"/>
  <cols>
    <col min="1" max="2" width="20" style="11" customWidth="1"/>
    <col min="3" max="18" width="9.42578125" style="11" customWidth="1"/>
    <col min="19" max="19" width="9.42578125" style="19" customWidth="1"/>
    <col min="20" max="22" width="9.140625" style="11"/>
    <col min="23" max="23" width="11.28515625" style="1843" bestFit="1" customWidth="1"/>
    <col min="24" max="16384" width="9.140625" style="11"/>
  </cols>
  <sheetData>
    <row r="1" spans="1:32" ht="21.75" thickBot="1" x14ac:dyDescent="0.4">
      <c r="A1" s="2181" t="s">
        <v>189</v>
      </c>
      <c r="B1" s="2182"/>
      <c r="C1" s="2182"/>
      <c r="D1" s="2182"/>
      <c r="E1" s="2182"/>
      <c r="F1" s="2182"/>
      <c r="G1" s="2182"/>
      <c r="H1" s="2182"/>
      <c r="I1" s="2182"/>
      <c r="J1" s="2182"/>
      <c r="K1" s="2182"/>
      <c r="L1" s="2182"/>
      <c r="M1" s="2182"/>
      <c r="N1" s="2182"/>
      <c r="O1" s="2182"/>
      <c r="P1" s="2182"/>
      <c r="Q1" s="2182"/>
      <c r="R1" s="2182"/>
      <c r="S1" s="2183"/>
      <c r="W1" s="11"/>
    </row>
    <row r="2" spans="1:32" ht="19.5" thickBot="1" x14ac:dyDescent="0.3">
      <c r="A2" s="2191" t="s">
        <v>190</v>
      </c>
      <c r="B2" s="2192"/>
      <c r="C2" s="2192"/>
      <c r="D2" s="2192"/>
      <c r="E2" s="2192"/>
      <c r="F2" s="2192"/>
      <c r="G2" s="2192"/>
      <c r="H2" s="2192"/>
      <c r="I2" s="2192"/>
      <c r="J2" s="2192"/>
      <c r="K2" s="2192"/>
      <c r="L2" s="2192"/>
      <c r="M2" s="2192"/>
      <c r="N2" s="2192"/>
      <c r="O2" s="2192"/>
      <c r="P2" s="2192"/>
      <c r="Q2" s="2192"/>
      <c r="R2" s="2192"/>
      <c r="S2" s="2193"/>
      <c r="W2" s="11"/>
    </row>
    <row r="3" spans="1:32" ht="18.95" customHeight="1" x14ac:dyDescent="0.3">
      <c r="A3" s="2184"/>
      <c r="B3" s="2185"/>
      <c r="C3" s="173" t="s">
        <v>191</v>
      </c>
      <c r="D3" s="173" t="s">
        <v>192</v>
      </c>
      <c r="E3" s="174" t="s">
        <v>193</v>
      </c>
      <c r="F3" s="174" t="s">
        <v>194</v>
      </c>
      <c r="G3" s="174" t="s">
        <v>195</v>
      </c>
      <c r="H3" s="174" t="s">
        <v>196</v>
      </c>
      <c r="I3" s="174" t="s">
        <v>1040</v>
      </c>
      <c r="J3" s="153"/>
      <c r="K3" s="153"/>
      <c r="L3" s="153"/>
      <c r="M3" s="153"/>
      <c r="N3" s="153"/>
      <c r="O3" s="153"/>
      <c r="P3" s="153"/>
      <c r="Q3" s="153"/>
      <c r="R3" s="153"/>
      <c r="S3" s="680"/>
      <c r="W3" s="11"/>
    </row>
    <row r="4" spans="1:32" ht="15.95" hidden="1" customHeight="1" x14ac:dyDescent="0.3">
      <c r="A4" s="1023"/>
      <c r="B4" s="1024"/>
      <c r="C4" s="1025"/>
      <c r="D4" s="1028">
        <f>SUM('Training and Dependencies'!F42:G42)</f>
        <v>86</v>
      </c>
      <c r="E4" s="1028">
        <f>SUM('Training and Dependencies'!H42:I42)</f>
        <v>82</v>
      </c>
      <c r="F4" s="1028">
        <f>SUM('Training and Dependencies'!J42:K42)</f>
        <v>49</v>
      </c>
      <c r="G4" s="1028">
        <f>SUM('Training and Dependencies'!L42:M42)</f>
        <v>66</v>
      </c>
      <c r="H4" s="1028">
        <f>SUM('Training and Dependencies'!N42:O42)</f>
        <v>85</v>
      </c>
      <c r="I4" s="2003">
        <f>SUM('Training and Dependencies'!P42:Q42)</f>
        <v>31</v>
      </c>
      <c r="J4" s="1026"/>
      <c r="K4" s="1026"/>
      <c r="L4" s="1026"/>
      <c r="M4" s="1026"/>
      <c r="N4" s="1026"/>
      <c r="O4" s="1026"/>
      <c r="P4" s="1026"/>
      <c r="Q4" s="1026"/>
      <c r="R4" s="1026"/>
      <c r="S4" s="1027"/>
      <c r="W4" s="11"/>
    </row>
    <row r="5" spans="1:32" ht="14.1" hidden="1" customHeight="1" x14ac:dyDescent="0.3">
      <c r="A5" s="1023"/>
      <c r="B5" s="1024"/>
      <c r="C5" s="1025"/>
      <c r="D5" s="1028">
        <f>SUM('Training and Dependencies'!F43:G43)</f>
        <v>57</v>
      </c>
      <c r="E5" s="1028">
        <f>SUM('Training and Dependencies'!H43:J43)</f>
        <v>74</v>
      </c>
      <c r="F5" s="1028">
        <f>SUM('Training and Dependencies'!J43:K43)</f>
        <v>36</v>
      </c>
      <c r="G5" s="1028">
        <f>SUM('Training and Dependencies'!L43:M43)</f>
        <v>59</v>
      </c>
      <c r="H5" s="1028">
        <f>SUM('Training and Dependencies'!N43:O43)</f>
        <v>52</v>
      </c>
      <c r="I5" s="2003">
        <f>SUM('Training and Dependencies'!P43:Q43)</f>
        <v>26</v>
      </c>
      <c r="J5" s="1026"/>
      <c r="K5" s="1026"/>
      <c r="L5" s="1026"/>
      <c r="M5" s="1026"/>
      <c r="N5" s="1026"/>
      <c r="O5" s="1026"/>
      <c r="P5" s="1026"/>
      <c r="Q5" s="1026"/>
      <c r="R5" s="1026"/>
      <c r="S5" s="1027"/>
      <c r="W5" s="11"/>
    </row>
    <row r="6" spans="1:32" ht="18.75" thickBot="1" x14ac:dyDescent="0.3">
      <c r="A6" s="2189" t="s">
        <v>197</v>
      </c>
      <c r="B6" s="2190"/>
      <c r="C6" s="360">
        <v>0.81320000000000003</v>
      </c>
      <c r="D6" s="1037">
        <f t="shared" ref="D6:I6" si="0">SUM(D5/D4)</f>
        <v>0.66279069767441856</v>
      </c>
      <c r="E6" s="1473">
        <f t="shared" si="0"/>
        <v>0.90243902439024393</v>
      </c>
      <c r="F6" s="1473">
        <f t="shared" si="0"/>
        <v>0.73469387755102045</v>
      </c>
      <c r="G6" s="1473">
        <f t="shared" si="0"/>
        <v>0.89393939393939392</v>
      </c>
      <c r="H6" s="1473">
        <f t="shared" si="0"/>
        <v>0.61176470588235299</v>
      </c>
      <c r="I6" s="1473">
        <f t="shared" si="0"/>
        <v>0.83870967741935487</v>
      </c>
      <c r="J6" s="154"/>
      <c r="K6" s="154"/>
      <c r="L6" s="154"/>
      <c r="M6" s="154"/>
      <c r="N6" s="154"/>
      <c r="O6" s="154"/>
      <c r="P6" s="154"/>
      <c r="Q6" s="154"/>
      <c r="R6" s="154"/>
      <c r="S6" s="681"/>
      <c r="W6" s="11"/>
    </row>
    <row r="7" spans="1:32" s="781" customFormat="1" ht="15" customHeight="1" thickBot="1" x14ac:dyDescent="0.3">
      <c r="C7" s="1598"/>
      <c r="D7" s="1598"/>
      <c r="E7" s="1598"/>
      <c r="F7" s="1598"/>
      <c r="G7" s="1598"/>
      <c r="H7" s="1598"/>
      <c r="I7" s="1598"/>
      <c r="J7" s="1598"/>
      <c r="K7" s="1598"/>
      <c r="L7" s="1598"/>
      <c r="M7" s="1598"/>
      <c r="N7" s="1598"/>
      <c r="O7" s="1598"/>
      <c r="P7" s="1598"/>
      <c r="Q7" s="1598"/>
    </row>
    <row r="8" spans="1:32" ht="21" customHeight="1" thickBot="1" x14ac:dyDescent="0.3">
      <c r="A8" s="2186" t="s">
        <v>198</v>
      </c>
      <c r="B8" s="2187"/>
      <c r="C8" s="2187"/>
      <c r="D8" s="2187"/>
      <c r="E8" s="2187"/>
      <c r="F8" s="2187"/>
      <c r="G8" s="2187"/>
      <c r="H8" s="2187"/>
      <c r="I8" s="2187"/>
      <c r="J8" s="2187"/>
      <c r="K8" s="2187"/>
      <c r="L8" s="2187"/>
      <c r="M8" s="2187"/>
      <c r="N8" s="2187"/>
      <c r="O8" s="2187"/>
      <c r="P8" s="2187"/>
      <c r="Q8" s="2187"/>
      <c r="R8" s="2187"/>
      <c r="S8" s="2188"/>
      <c r="W8" s="11"/>
    </row>
    <row r="9" spans="1:32" ht="15.75" hidden="1" customHeight="1" thickBot="1" x14ac:dyDescent="0.3">
      <c r="A9" s="2147" t="s">
        <v>199</v>
      </c>
      <c r="B9" s="2148"/>
      <c r="C9" s="2148"/>
      <c r="D9" s="2148"/>
      <c r="E9" s="2148"/>
      <c r="F9" s="2148"/>
      <c r="G9" s="2148"/>
      <c r="H9" s="2148"/>
      <c r="I9" s="2148"/>
      <c r="J9" s="2148"/>
      <c r="K9" s="2148"/>
      <c r="L9" s="2148"/>
      <c r="M9" s="2148"/>
      <c r="N9" s="2148"/>
      <c r="O9" s="2148"/>
      <c r="P9" s="2148"/>
      <c r="Q9" s="2148"/>
      <c r="R9" s="2148"/>
      <c r="S9" s="2149"/>
      <c r="T9" s="14"/>
      <c r="U9" s="14"/>
      <c r="V9" s="14"/>
      <c r="W9" s="14"/>
      <c r="X9" s="14"/>
      <c r="Y9" s="14"/>
      <c r="Z9" s="14"/>
      <c r="AA9" s="14"/>
      <c r="AB9" s="14"/>
      <c r="AC9" s="14"/>
      <c r="AD9" s="14"/>
      <c r="AE9" s="14"/>
      <c r="AF9" s="14"/>
    </row>
    <row r="10" spans="1:32" ht="71.25" hidden="1" customHeight="1" thickBot="1" x14ac:dyDescent="0.3">
      <c r="A10" s="73"/>
      <c r="B10" s="157" t="s">
        <v>200</v>
      </c>
      <c r="C10" s="694" t="s">
        <v>145</v>
      </c>
      <c r="D10" s="165" t="s">
        <v>146</v>
      </c>
      <c r="E10" s="165" t="s">
        <v>147</v>
      </c>
      <c r="F10" s="165" t="s">
        <v>148</v>
      </c>
      <c r="G10" s="165" t="s">
        <v>149</v>
      </c>
      <c r="H10" s="165" t="s">
        <v>150</v>
      </c>
      <c r="I10" s="165" t="s">
        <v>151</v>
      </c>
      <c r="J10" s="165" t="s">
        <v>152</v>
      </c>
      <c r="K10" s="165" t="s">
        <v>153</v>
      </c>
      <c r="L10" s="165" t="s">
        <v>154</v>
      </c>
      <c r="M10" s="165" t="s">
        <v>155</v>
      </c>
      <c r="N10" s="165" t="s">
        <v>156</v>
      </c>
      <c r="O10" s="165" t="s">
        <v>157</v>
      </c>
      <c r="P10" s="165" t="s">
        <v>158</v>
      </c>
      <c r="Q10" s="166" t="s">
        <v>159</v>
      </c>
      <c r="R10" s="157" t="s">
        <v>160</v>
      </c>
      <c r="S10" s="157" t="s">
        <v>201</v>
      </c>
      <c r="T10" s="15"/>
      <c r="U10" s="15"/>
      <c r="V10" s="15"/>
      <c r="W10" s="15"/>
      <c r="X10" s="15"/>
      <c r="Y10" s="15"/>
      <c r="Z10" s="15"/>
      <c r="AA10" s="15"/>
      <c r="AB10" s="15"/>
      <c r="AC10" s="15"/>
      <c r="AD10" s="15"/>
      <c r="AE10" s="15"/>
      <c r="AF10" s="16"/>
    </row>
    <row r="11" spans="1:32" ht="15.75" hidden="1" customHeight="1" thickBot="1" x14ac:dyDescent="0.3">
      <c r="A11" s="2150" t="s">
        <v>162</v>
      </c>
      <c r="B11" s="2151"/>
      <c r="C11" s="2151"/>
      <c r="D11" s="2151"/>
      <c r="E11" s="2151"/>
      <c r="F11" s="2151"/>
      <c r="G11" s="2151"/>
      <c r="H11" s="2151"/>
      <c r="I11" s="2151"/>
      <c r="J11" s="2151"/>
      <c r="K11" s="2151"/>
      <c r="L11" s="2151"/>
      <c r="M11" s="2151"/>
      <c r="N11" s="2151"/>
      <c r="O11" s="2151"/>
      <c r="P11" s="2151"/>
      <c r="Q11" s="2151"/>
      <c r="R11" s="2151"/>
      <c r="S11" s="2152"/>
      <c r="T11" s="15"/>
      <c r="U11" s="15"/>
      <c r="V11" s="15"/>
      <c r="W11" s="17"/>
      <c r="X11" s="15"/>
      <c r="Y11" s="15"/>
      <c r="Z11" s="15"/>
      <c r="AA11" s="15"/>
      <c r="AB11" s="15"/>
      <c r="AC11" s="15"/>
      <c r="AD11" s="15"/>
      <c r="AE11" s="17"/>
      <c r="AF11" s="16"/>
    </row>
    <row r="12" spans="1:32" ht="17.25" hidden="1" customHeight="1" thickBot="1" x14ac:dyDescent="0.3">
      <c r="A12" s="2153" t="s">
        <v>109</v>
      </c>
      <c r="B12" s="75" t="s">
        <v>202</v>
      </c>
      <c r="C12" s="555"/>
      <c r="D12" s="362"/>
      <c r="E12" s="362"/>
      <c r="F12" s="362"/>
      <c r="G12" s="362"/>
      <c r="H12" s="362"/>
      <c r="I12" s="362"/>
      <c r="J12" s="362"/>
      <c r="K12" s="362"/>
      <c r="L12" s="362"/>
      <c r="M12" s="362"/>
      <c r="N12" s="362"/>
      <c r="O12" s="362"/>
      <c r="P12" s="362"/>
      <c r="Q12" s="556"/>
      <c r="R12" s="625">
        <f t="shared" ref="R12:R20" si="1">SUM(C12:Q12)</f>
        <v>0</v>
      </c>
      <c r="S12" s="668" t="e">
        <f>R12/SUM(R12:R14)</f>
        <v>#DIV/0!</v>
      </c>
      <c r="T12" s="15"/>
      <c r="U12" s="15"/>
      <c r="V12" s="15"/>
      <c r="W12" s="17"/>
      <c r="X12" s="15"/>
      <c r="Y12" s="15"/>
      <c r="Z12" s="15"/>
      <c r="AA12" s="15"/>
      <c r="AB12" s="15"/>
      <c r="AC12" s="15"/>
      <c r="AD12" s="15"/>
      <c r="AE12" s="17"/>
      <c r="AF12" s="16"/>
    </row>
    <row r="13" spans="1:32" ht="17.25" hidden="1" customHeight="1" thickBot="1" x14ac:dyDescent="0.3">
      <c r="A13" s="2154"/>
      <c r="B13" s="76" t="s">
        <v>203</v>
      </c>
      <c r="C13" s="557"/>
      <c r="D13" s="364"/>
      <c r="E13" s="364"/>
      <c r="F13" s="364"/>
      <c r="G13" s="364"/>
      <c r="H13" s="364"/>
      <c r="I13" s="364"/>
      <c r="J13" s="364"/>
      <c r="K13" s="364"/>
      <c r="L13" s="364"/>
      <c r="M13" s="364"/>
      <c r="N13" s="364"/>
      <c r="O13" s="364"/>
      <c r="P13" s="364"/>
      <c r="Q13" s="558"/>
      <c r="R13" s="626">
        <f t="shared" si="1"/>
        <v>0</v>
      </c>
      <c r="S13" s="668" t="e">
        <f>R13/SUM(R12:R14)</f>
        <v>#DIV/0!</v>
      </c>
      <c r="T13" s="15"/>
      <c r="U13" s="15"/>
      <c r="V13" s="15"/>
      <c r="W13" s="17"/>
      <c r="X13" s="15"/>
      <c r="Y13" s="15"/>
      <c r="Z13" s="15"/>
      <c r="AA13" s="15"/>
      <c r="AB13" s="15"/>
      <c r="AC13" s="15"/>
      <c r="AD13" s="15"/>
      <c r="AE13" s="17"/>
      <c r="AF13" s="16"/>
    </row>
    <row r="14" spans="1:32" ht="17.25" hidden="1" customHeight="1" thickBot="1" x14ac:dyDescent="0.3">
      <c r="A14" s="2155"/>
      <c r="B14" s="77" t="s">
        <v>204</v>
      </c>
      <c r="C14" s="559"/>
      <c r="D14" s="367"/>
      <c r="E14" s="367"/>
      <c r="F14" s="367"/>
      <c r="G14" s="367"/>
      <c r="H14" s="367"/>
      <c r="I14" s="367"/>
      <c r="J14" s="367"/>
      <c r="K14" s="367"/>
      <c r="L14" s="367"/>
      <c r="M14" s="367"/>
      <c r="N14" s="367"/>
      <c r="O14" s="367"/>
      <c r="P14" s="367"/>
      <c r="Q14" s="560"/>
      <c r="R14" s="628">
        <f t="shared" si="1"/>
        <v>0</v>
      </c>
      <c r="S14" s="668" t="e">
        <f>R14/SUM(R12:R14)</f>
        <v>#DIV/0!</v>
      </c>
      <c r="T14" s="15"/>
      <c r="U14" s="15"/>
      <c r="V14" s="15"/>
      <c r="W14" s="15"/>
      <c r="X14" s="15"/>
      <c r="Y14" s="15"/>
      <c r="Z14" s="15"/>
      <c r="AA14" s="15"/>
      <c r="AB14" s="15"/>
      <c r="AC14" s="15"/>
      <c r="AD14" s="15"/>
      <c r="AE14" s="15"/>
      <c r="AF14" s="16"/>
    </row>
    <row r="15" spans="1:32" ht="17.25" hidden="1" customHeight="1" thickBot="1" x14ac:dyDescent="0.3">
      <c r="A15" s="2153" t="s">
        <v>110</v>
      </c>
      <c r="B15" s="80" t="s">
        <v>202</v>
      </c>
      <c r="C15" s="561"/>
      <c r="D15" s="372"/>
      <c r="E15" s="372"/>
      <c r="F15" s="372"/>
      <c r="G15" s="372"/>
      <c r="H15" s="372"/>
      <c r="I15" s="372"/>
      <c r="J15" s="372"/>
      <c r="K15" s="372"/>
      <c r="L15" s="372"/>
      <c r="M15" s="372"/>
      <c r="N15" s="372"/>
      <c r="O15" s="372"/>
      <c r="P15" s="372"/>
      <c r="Q15" s="562"/>
      <c r="R15" s="635">
        <f t="shared" si="1"/>
        <v>0</v>
      </c>
      <c r="S15" s="665" t="e">
        <f>R15/SUM(R15:R17)</f>
        <v>#DIV/0!</v>
      </c>
      <c r="T15" s="15"/>
      <c r="U15" s="15"/>
      <c r="V15" s="15"/>
      <c r="W15" s="15"/>
      <c r="X15" s="15"/>
      <c r="Y15" s="15"/>
      <c r="Z15" s="15"/>
      <c r="AA15" s="15"/>
      <c r="AB15" s="15"/>
      <c r="AC15" s="15"/>
      <c r="AD15" s="15"/>
      <c r="AE15" s="15"/>
      <c r="AF15" s="16"/>
    </row>
    <row r="16" spans="1:32" ht="17.25" hidden="1" customHeight="1" thickBot="1" x14ac:dyDescent="0.3">
      <c r="A16" s="2154"/>
      <c r="B16" s="78" t="s">
        <v>203</v>
      </c>
      <c r="C16" s="563"/>
      <c r="D16" s="375"/>
      <c r="E16" s="375"/>
      <c r="F16" s="375"/>
      <c r="G16" s="375"/>
      <c r="H16" s="375"/>
      <c r="I16" s="375"/>
      <c r="J16" s="375"/>
      <c r="K16" s="375"/>
      <c r="L16" s="375"/>
      <c r="M16" s="375"/>
      <c r="N16" s="375"/>
      <c r="O16" s="375"/>
      <c r="P16" s="375"/>
      <c r="Q16" s="564"/>
      <c r="R16" s="636">
        <f t="shared" si="1"/>
        <v>0</v>
      </c>
      <c r="S16" s="665" t="e">
        <f>R16/SUM(R15:R17)</f>
        <v>#DIV/0!</v>
      </c>
      <c r="T16" s="15"/>
      <c r="U16" s="15"/>
      <c r="V16" s="15"/>
      <c r="W16" s="15"/>
      <c r="X16" s="15"/>
      <c r="Y16" s="15"/>
      <c r="Z16" s="15"/>
      <c r="AA16" s="15"/>
      <c r="AB16" s="15"/>
      <c r="AC16" s="15"/>
      <c r="AD16" s="15"/>
      <c r="AE16" s="15"/>
      <c r="AF16" s="16"/>
    </row>
    <row r="17" spans="1:32" ht="17.25" hidden="1" customHeight="1" thickBot="1" x14ac:dyDescent="0.3">
      <c r="A17" s="2155"/>
      <c r="B17" s="79" t="s">
        <v>204</v>
      </c>
      <c r="C17" s="565"/>
      <c r="D17" s="378"/>
      <c r="E17" s="378"/>
      <c r="F17" s="378"/>
      <c r="G17" s="378"/>
      <c r="H17" s="378"/>
      <c r="I17" s="378"/>
      <c r="J17" s="378"/>
      <c r="K17" s="378"/>
      <c r="L17" s="378"/>
      <c r="M17" s="378"/>
      <c r="N17" s="378"/>
      <c r="O17" s="378"/>
      <c r="P17" s="378"/>
      <c r="Q17" s="566"/>
      <c r="R17" s="637">
        <f t="shared" si="1"/>
        <v>0</v>
      </c>
      <c r="S17" s="665" t="e">
        <f>R17/SUM(R15:R17)</f>
        <v>#DIV/0!</v>
      </c>
      <c r="T17" s="15"/>
      <c r="U17" s="15"/>
      <c r="V17" s="15"/>
      <c r="W17" s="15"/>
      <c r="X17" s="15"/>
      <c r="Y17" s="15"/>
      <c r="Z17" s="15"/>
      <c r="AA17" s="15"/>
      <c r="AB17" s="15"/>
      <c r="AC17" s="15"/>
      <c r="AD17" s="15"/>
      <c r="AE17" s="15"/>
      <c r="AF17" s="16"/>
    </row>
    <row r="18" spans="1:32" ht="17.25" hidden="1" customHeight="1" thickBot="1" x14ac:dyDescent="0.3">
      <c r="A18" s="2153" t="s">
        <v>111</v>
      </c>
      <c r="B18" s="75" t="s">
        <v>202</v>
      </c>
      <c r="C18" s="555"/>
      <c r="D18" s="362"/>
      <c r="E18" s="362"/>
      <c r="F18" s="362"/>
      <c r="G18" s="362"/>
      <c r="H18" s="362"/>
      <c r="I18" s="362"/>
      <c r="J18" s="362"/>
      <c r="K18" s="362"/>
      <c r="L18" s="362"/>
      <c r="M18" s="362"/>
      <c r="N18" s="362"/>
      <c r="O18" s="362"/>
      <c r="P18" s="362"/>
      <c r="Q18" s="556"/>
      <c r="R18" s="625">
        <f t="shared" si="1"/>
        <v>0</v>
      </c>
      <c r="S18" s="668" t="e">
        <f>R18/SUM(R18:R20)</f>
        <v>#DIV/0!</v>
      </c>
      <c r="T18" s="15"/>
      <c r="U18" s="15"/>
      <c r="V18" s="15"/>
      <c r="W18" s="15"/>
      <c r="X18" s="15"/>
      <c r="Y18" s="15"/>
      <c r="Z18" s="15"/>
      <c r="AA18" s="15"/>
      <c r="AB18" s="15"/>
      <c r="AC18" s="15"/>
      <c r="AD18" s="15"/>
      <c r="AE18" s="15"/>
      <c r="AF18" s="16"/>
    </row>
    <row r="19" spans="1:32" ht="17.25" hidden="1" customHeight="1" thickBot="1" x14ac:dyDescent="0.3">
      <c r="A19" s="2154"/>
      <c r="B19" s="76" t="s">
        <v>203</v>
      </c>
      <c r="C19" s="557"/>
      <c r="D19" s="369"/>
      <c r="E19" s="369"/>
      <c r="F19" s="369"/>
      <c r="G19" s="369"/>
      <c r="H19" s="369"/>
      <c r="I19" s="369"/>
      <c r="J19" s="369"/>
      <c r="K19" s="369"/>
      <c r="L19" s="369"/>
      <c r="M19" s="369"/>
      <c r="N19" s="369"/>
      <c r="O19" s="369"/>
      <c r="P19" s="369"/>
      <c r="Q19" s="567"/>
      <c r="R19" s="626">
        <f t="shared" si="1"/>
        <v>0</v>
      </c>
      <c r="S19" s="668" t="e">
        <f>R19/SUM(R18:R20)</f>
        <v>#DIV/0!</v>
      </c>
      <c r="T19" s="15"/>
      <c r="U19" s="15"/>
      <c r="V19" s="15"/>
      <c r="W19" s="15"/>
      <c r="X19" s="15"/>
      <c r="Y19" s="15"/>
      <c r="Z19" s="15"/>
      <c r="AA19" s="15"/>
      <c r="AB19" s="15"/>
      <c r="AC19" s="15"/>
      <c r="AD19" s="15"/>
      <c r="AE19" s="15"/>
      <c r="AF19" s="16"/>
    </row>
    <row r="20" spans="1:32" ht="17.25" hidden="1" customHeight="1" thickBot="1" x14ac:dyDescent="0.3">
      <c r="A20" s="2155"/>
      <c r="B20" s="77" t="s">
        <v>204</v>
      </c>
      <c r="C20" s="559"/>
      <c r="D20" s="367"/>
      <c r="E20" s="367"/>
      <c r="F20" s="367"/>
      <c r="G20" s="367"/>
      <c r="H20" s="367"/>
      <c r="I20" s="367"/>
      <c r="J20" s="367"/>
      <c r="K20" s="367"/>
      <c r="L20" s="367"/>
      <c r="M20" s="367"/>
      <c r="N20" s="367"/>
      <c r="O20" s="367"/>
      <c r="P20" s="367"/>
      <c r="Q20" s="560"/>
      <c r="R20" s="628">
        <f t="shared" si="1"/>
        <v>0</v>
      </c>
      <c r="S20" s="668" t="e">
        <f>R20/SUM(R18:R20)</f>
        <v>#DIV/0!</v>
      </c>
      <c r="T20" s="15"/>
      <c r="U20" s="15"/>
      <c r="V20" s="15"/>
      <c r="W20" s="17"/>
      <c r="X20" s="15"/>
      <c r="Y20" s="15"/>
      <c r="Z20" s="15"/>
      <c r="AA20" s="15"/>
      <c r="AB20" s="15"/>
      <c r="AC20" s="15"/>
      <c r="AD20" s="15"/>
      <c r="AE20" s="17"/>
      <c r="AF20" s="16"/>
    </row>
    <row r="21" spans="1:32" ht="17.25" hidden="1" customHeight="1" thickBot="1" x14ac:dyDescent="0.3">
      <c r="A21" s="2154" t="s">
        <v>112</v>
      </c>
      <c r="B21" s="221" t="s">
        <v>202</v>
      </c>
      <c r="C21" s="568"/>
      <c r="D21" s="381"/>
      <c r="E21" s="381"/>
      <c r="F21" s="381"/>
      <c r="G21" s="381"/>
      <c r="H21" s="381"/>
      <c r="I21" s="381"/>
      <c r="J21" s="381"/>
      <c r="K21" s="381"/>
      <c r="L21" s="381"/>
      <c r="M21" s="381"/>
      <c r="N21" s="381"/>
      <c r="O21" s="381"/>
      <c r="P21" s="381"/>
      <c r="Q21" s="569"/>
      <c r="R21" s="635">
        <f t="shared" ref="R21:R26" si="2">SUM(C21:Q21)</f>
        <v>0</v>
      </c>
      <c r="S21" s="665" t="e">
        <f>R21/SUM(R21:R23)</f>
        <v>#DIV/0!</v>
      </c>
      <c r="T21" s="15"/>
      <c r="U21" s="15"/>
      <c r="V21" s="15"/>
      <c r="W21" s="17"/>
      <c r="X21" s="15"/>
      <c r="Y21" s="15"/>
      <c r="Z21" s="15"/>
      <c r="AA21" s="15"/>
      <c r="AB21" s="15"/>
      <c r="AC21" s="15"/>
      <c r="AD21" s="15"/>
      <c r="AE21" s="17"/>
      <c r="AF21" s="16"/>
    </row>
    <row r="22" spans="1:32" ht="17.25" hidden="1" customHeight="1" thickBot="1" x14ac:dyDescent="0.3">
      <c r="A22" s="2154"/>
      <c r="B22" s="78" t="s">
        <v>203</v>
      </c>
      <c r="C22" s="563"/>
      <c r="D22" s="375"/>
      <c r="E22" s="375"/>
      <c r="F22" s="375"/>
      <c r="G22" s="375"/>
      <c r="H22" s="375"/>
      <c r="I22" s="375"/>
      <c r="J22" s="375"/>
      <c r="K22" s="375"/>
      <c r="L22" s="375"/>
      <c r="M22" s="375"/>
      <c r="N22" s="375"/>
      <c r="O22" s="375"/>
      <c r="P22" s="375"/>
      <c r="Q22" s="564"/>
      <c r="R22" s="636">
        <f t="shared" si="2"/>
        <v>0</v>
      </c>
      <c r="S22" s="665" t="e">
        <f>R22/SUM(R21:R23)</f>
        <v>#DIV/0!</v>
      </c>
      <c r="T22" s="15"/>
      <c r="U22" s="15"/>
      <c r="V22" s="15"/>
      <c r="W22" s="17"/>
      <c r="X22" s="15"/>
      <c r="Y22" s="15"/>
      <c r="Z22" s="15"/>
      <c r="AA22" s="15"/>
      <c r="AB22" s="15"/>
      <c r="AC22" s="15"/>
      <c r="AD22" s="15"/>
      <c r="AE22" s="17"/>
      <c r="AF22" s="16"/>
    </row>
    <row r="23" spans="1:32" ht="17.25" hidden="1" customHeight="1" thickBot="1" x14ac:dyDescent="0.3">
      <c r="A23" s="2160"/>
      <c r="B23" s="156" t="s">
        <v>204</v>
      </c>
      <c r="C23" s="570"/>
      <c r="D23" s="384"/>
      <c r="E23" s="384"/>
      <c r="F23" s="384"/>
      <c r="G23" s="384"/>
      <c r="H23" s="384"/>
      <c r="I23" s="384"/>
      <c r="J23" s="384"/>
      <c r="K23" s="384"/>
      <c r="L23" s="384"/>
      <c r="M23" s="384"/>
      <c r="N23" s="384"/>
      <c r="O23" s="384"/>
      <c r="P23" s="384"/>
      <c r="Q23" s="571"/>
      <c r="R23" s="638">
        <f t="shared" si="2"/>
        <v>0</v>
      </c>
      <c r="S23" s="665" t="e">
        <f>R23/SUM(R21:R23)</f>
        <v>#DIV/0!</v>
      </c>
      <c r="T23" s="16"/>
      <c r="U23" s="16"/>
      <c r="V23" s="16"/>
      <c r="W23" s="16"/>
      <c r="X23" s="16"/>
      <c r="Y23" s="16"/>
      <c r="Z23" s="16"/>
      <c r="AA23" s="16"/>
      <c r="AB23" s="16"/>
      <c r="AC23" s="16"/>
      <c r="AD23" s="16"/>
      <c r="AE23" s="16"/>
      <c r="AF23" s="15"/>
    </row>
    <row r="24" spans="1:32" ht="17.25" hidden="1" customHeight="1" thickTop="1" x14ac:dyDescent="0.25">
      <c r="A24" s="2154" t="s">
        <v>132</v>
      </c>
      <c r="B24" s="155" t="s">
        <v>202</v>
      </c>
      <c r="C24" s="226"/>
      <c r="D24" s="224"/>
      <c r="E24" s="224"/>
      <c r="F24" s="224"/>
      <c r="G24" s="224"/>
      <c r="H24" s="224"/>
      <c r="I24" s="224"/>
      <c r="J24" s="224"/>
      <c r="K24" s="224"/>
      <c r="L24" s="224"/>
      <c r="M24" s="224"/>
      <c r="N24" s="224"/>
      <c r="O24" s="224"/>
      <c r="P24" s="224"/>
      <c r="Q24" s="572"/>
      <c r="R24" s="629">
        <f t="shared" si="2"/>
        <v>0</v>
      </c>
      <c r="S24" s="671" t="e">
        <f>R24/SUM(R24:R26)</f>
        <v>#DIV/0!</v>
      </c>
      <c r="T24" s="16"/>
      <c r="U24" s="16"/>
      <c r="V24" s="16"/>
      <c r="W24" s="16"/>
      <c r="X24" s="16"/>
      <c r="Y24" s="16"/>
      <c r="Z24" s="16"/>
      <c r="AA24" s="16"/>
      <c r="AB24" s="16"/>
      <c r="AC24" s="16"/>
      <c r="AD24" s="16"/>
      <c r="AE24" s="16"/>
      <c r="AF24" s="15"/>
    </row>
    <row r="25" spans="1:32" ht="17.25" hidden="1" customHeight="1" x14ac:dyDescent="0.25">
      <c r="A25" s="2154"/>
      <c r="B25" s="76" t="s">
        <v>203</v>
      </c>
      <c r="C25" s="222"/>
      <c r="D25" s="227"/>
      <c r="E25" s="227"/>
      <c r="F25" s="227"/>
      <c r="G25" s="227"/>
      <c r="H25" s="227"/>
      <c r="I25" s="227"/>
      <c r="J25" s="227"/>
      <c r="K25" s="227"/>
      <c r="L25" s="227"/>
      <c r="M25" s="227"/>
      <c r="N25" s="227"/>
      <c r="O25" s="227"/>
      <c r="P25" s="227"/>
      <c r="Q25" s="573"/>
      <c r="R25" s="626">
        <f t="shared" si="2"/>
        <v>0</v>
      </c>
      <c r="S25" s="671" t="e">
        <f>R25/SUM(R24:R26)</f>
        <v>#DIV/0!</v>
      </c>
      <c r="T25" s="16"/>
      <c r="U25" s="16"/>
      <c r="V25" s="16"/>
      <c r="W25" s="16"/>
      <c r="X25" s="16"/>
      <c r="Y25" s="16"/>
      <c r="Z25" s="16"/>
      <c r="AA25" s="16"/>
      <c r="AB25" s="16"/>
      <c r="AC25" s="16"/>
      <c r="AD25" s="16"/>
      <c r="AE25" s="16"/>
      <c r="AF25" s="15"/>
    </row>
    <row r="26" spans="1:32" ht="17.25" hidden="1" customHeight="1" thickBot="1" x14ac:dyDescent="0.3">
      <c r="A26" s="2154"/>
      <c r="B26" s="122" t="s">
        <v>204</v>
      </c>
      <c r="C26" s="632"/>
      <c r="D26" s="229"/>
      <c r="E26" s="229"/>
      <c r="F26" s="229"/>
      <c r="G26" s="229"/>
      <c r="H26" s="229"/>
      <c r="I26" s="229"/>
      <c r="J26" s="229"/>
      <c r="K26" s="229"/>
      <c r="L26" s="229"/>
      <c r="M26" s="229"/>
      <c r="N26" s="229"/>
      <c r="O26" s="229"/>
      <c r="P26" s="229"/>
      <c r="Q26" s="633"/>
      <c r="R26" s="628">
        <f t="shared" si="2"/>
        <v>0</v>
      </c>
      <c r="S26" s="671" t="e">
        <f>R26/SUM(R24:R26)</f>
        <v>#DIV/0!</v>
      </c>
      <c r="T26" s="14"/>
      <c r="U26" s="14"/>
      <c r="V26" s="14"/>
      <c r="W26" s="14"/>
      <c r="X26" s="14"/>
      <c r="Y26" s="14"/>
      <c r="Z26" s="14"/>
      <c r="AA26" s="14"/>
      <c r="AB26" s="14"/>
      <c r="AC26" s="14"/>
      <c r="AD26" s="14"/>
      <c r="AE26" s="14"/>
      <c r="AF26" s="14"/>
    </row>
    <row r="27" spans="1:32" ht="17.25" hidden="1" customHeight="1" thickBot="1" x14ac:dyDescent="0.3">
      <c r="A27" s="2157" t="s">
        <v>163</v>
      </c>
      <c r="B27" s="2158"/>
      <c r="C27" s="2151"/>
      <c r="D27" s="2151"/>
      <c r="E27" s="2151"/>
      <c r="F27" s="2151"/>
      <c r="G27" s="2151"/>
      <c r="H27" s="2151"/>
      <c r="I27" s="2151"/>
      <c r="J27" s="2151"/>
      <c r="K27" s="2151"/>
      <c r="L27" s="2151"/>
      <c r="M27" s="2151"/>
      <c r="N27" s="2151"/>
      <c r="O27" s="2151"/>
      <c r="P27" s="2151"/>
      <c r="Q27" s="2151"/>
      <c r="R27" s="2158"/>
      <c r="S27" s="2159"/>
      <c r="T27" s="14"/>
      <c r="U27" s="14"/>
      <c r="V27" s="14"/>
      <c r="W27" s="14"/>
      <c r="X27" s="14"/>
      <c r="Y27" s="14"/>
      <c r="Z27" s="14"/>
      <c r="AA27" s="14"/>
      <c r="AB27" s="14"/>
      <c r="AC27" s="14"/>
      <c r="AD27" s="14"/>
      <c r="AE27" s="14"/>
      <c r="AF27" s="14"/>
    </row>
    <row r="28" spans="1:32" ht="17.25" hidden="1" customHeight="1" thickBot="1" x14ac:dyDescent="0.3">
      <c r="A28" s="2153" t="s">
        <v>164</v>
      </c>
      <c r="B28" s="75" t="s">
        <v>202</v>
      </c>
      <c r="C28" s="361"/>
      <c r="D28" s="362"/>
      <c r="E28" s="362"/>
      <c r="F28" s="362"/>
      <c r="G28" s="362"/>
      <c r="H28" s="362"/>
      <c r="I28" s="362"/>
      <c r="J28" s="362"/>
      <c r="K28" s="362"/>
      <c r="L28" s="362"/>
      <c r="M28" s="362"/>
      <c r="N28" s="362"/>
      <c r="O28" s="362"/>
      <c r="P28" s="362"/>
      <c r="Q28" s="363"/>
      <c r="R28" s="650">
        <f t="shared" ref="R28:R39" si="3">SUM(C28:Q28)</f>
        <v>0</v>
      </c>
      <c r="S28" s="668" t="e">
        <f>R28/SUM(R28:R30)</f>
        <v>#DIV/0!</v>
      </c>
      <c r="T28" s="14"/>
      <c r="U28" s="14"/>
      <c r="V28" s="14"/>
      <c r="W28" s="14"/>
      <c r="X28" s="14"/>
      <c r="Y28" s="14"/>
      <c r="Z28" s="14"/>
      <c r="AA28" s="14"/>
      <c r="AB28" s="14"/>
      <c r="AC28" s="14"/>
      <c r="AD28" s="14"/>
      <c r="AE28" s="14"/>
      <c r="AF28" s="14"/>
    </row>
    <row r="29" spans="1:32" ht="17.25" hidden="1" customHeight="1" thickBot="1" x14ac:dyDescent="0.3">
      <c r="A29" s="2154"/>
      <c r="B29" s="76" t="s">
        <v>203</v>
      </c>
      <c r="C29" s="364"/>
      <c r="D29" s="364"/>
      <c r="E29" s="364"/>
      <c r="F29" s="364"/>
      <c r="G29" s="364"/>
      <c r="H29" s="364"/>
      <c r="I29" s="364"/>
      <c r="J29" s="364"/>
      <c r="K29" s="364"/>
      <c r="L29" s="364"/>
      <c r="M29" s="364"/>
      <c r="N29" s="364"/>
      <c r="O29" s="364"/>
      <c r="P29" s="364"/>
      <c r="Q29" s="365"/>
      <c r="R29" s="651">
        <f t="shared" si="3"/>
        <v>0</v>
      </c>
      <c r="S29" s="668" t="e">
        <f>R29/SUM(R28:R30)</f>
        <v>#DIV/0!</v>
      </c>
      <c r="T29" s="14"/>
      <c r="U29" s="14"/>
      <c r="V29" s="14"/>
      <c r="W29" s="14"/>
      <c r="X29" s="14"/>
      <c r="Y29" s="14"/>
      <c r="Z29" s="14"/>
      <c r="AA29" s="14"/>
      <c r="AB29" s="14"/>
      <c r="AC29" s="14"/>
      <c r="AD29" s="14"/>
      <c r="AE29" s="14"/>
      <c r="AF29" s="14"/>
    </row>
    <row r="30" spans="1:32" ht="17.25" hidden="1" customHeight="1" thickBot="1" x14ac:dyDescent="0.3">
      <c r="A30" s="2155"/>
      <c r="B30" s="77" t="s">
        <v>204</v>
      </c>
      <c r="C30" s="366"/>
      <c r="D30" s="367"/>
      <c r="E30" s="367"/>
      <c r="F30" s="367"/>
      <c r="G30" s="367"/>
      <c r="H30" s="367"/>
      <c r="I30" s="367"/>
      <c r="J30" s="367"/>
      <c r="K30" s="367"/>
      <c r="L30" s="367"/>
      <c r="M30" s="367"/>
      <c r="N30" s="367"/>
      <c r="O30" s="367"/>
      <c r="P30" s="367"/>
      <c r="Q30" s="368"/>
      <c r="R30" s="652">
        <f t="shared" si="3"/>
        <v>0</v>
      </c>
      <c r="S30" s="668" t="e">
        <f>R30/SUM(R28:R30)</f>
        <v>#DIV/0!</v>
      </c>
      <c r="T30" s="14"/>
      <c r="U30" s="14"/>
      <c r="V30" s="14"/>
      <c r="W30" s="14"/>
      <c r="X30" s="14"/>
      <c r="Y30" s="14"/>
      <c r="Z30" s="14"/>
      <c r="AA30" s="14"/>
      <c r="AB30" s="14"/>
      <c r="AC30" s="14"/>
      <c r="AD30" s="14"/>
      <c r="AE30" s="14"/>
      <c r="AF30" s="14"/>
    </row>
    <row r="31" spans="1:32" ht="17.25" hidden="1" customHeight="1" thickBot="1" x14ac:dyDescent="0.3">
      <c r="A31" s="2153" t="s">
        <v>165</v>
      </c>
      <c r="B31" s="80" t="s">
        <v>202</v>
      </c>
      <c r="C31" s="371"/>
      <c r="D31" s="372"/>
      <c r="E31" s="372"/>
      <c r="F31" s="372"/>
      <c r="G31" s="372"/>
      <c r="H31" s="372"/>
      <c r="I31" s="372"/>
      <c r="J31" s="372"/>
      <c r="K31" s="372"/>
      <c r="L31" s="372"/>
      <c r="M31" s="372"/>
      <c r="N31" s="372"/>
      <c r="O31" s="372"/>
      <c r="P31" s="372"/>
      <c r="Q31" s="373"/>
      <c r="R31" s="653">
        <f t="shared" si="3"/>
        <v>0</v>
      </c>
      <c r="S31" s="665" t="e">
        <f>R31/SUM(R31:R33)</f>
        <v>#DIV/0!</v>
      </c>
      <c r="T31" s="14"/>
      <c r="U31" s="14"/>
      <c r="V31" s="14"/>
      <c r="W31" s="14"/>
      <c r="X31" s="14"/>
      <c r="Y31" s="14"/>
      <c r="Z31" s="14"/>
      <c r="AA31" s="14"/>
      <c r="AB31" s="14"/>
      <c r="AC31" s="14"/>
      <c r="AD31" s="14"/>
      <c r="AE31" s="14"/>
      <c r="AF31" s="14"/>
    </row>
    <row r="32" spans="1:32" ht="17.25" hidden="1" customHeight="1" thickBot="1" x14ac:dyDescent="0.3">
      <c r="A32" s="2154"/>
      <c r="B32" s="78" t="s">
        <v>203</v>
      </c>
      <c r="C32" s="374"/>
      <c r="D32" s="375"/>
      <c r="E32" s="375"/>
      <c r="F32" s="375"/>
      <c r="G32" s="375"/>
      <c r="H32" s="375"/>
      <c r="I32" s="375"/>
      <c r="J32" s="375"/>
      <c r="K32" s="375"/>
      <c r="L32" s="375"/>
      <c r="M32" s="375"/>
      <c r="N32" s="375"/>
      <c r="O32" s="375"/>
      <c r="P32" s="375"/>
      <c r="Q32" s="376"/>
      <c r="R32" s="654">
        <f t="shared" si="3"/>
        <v>0</v>
      </c>
      <c r="S32" s="665" t="e">
        <f>R32/SUM(R31:R33)</f>
        <v>#DIV/0!</v>
      </c>
      <c r="T32" s="14"/>
      <c r="U32" s="14"/>
      <c r="V32" s="14"/>
      <c r="W32" s="14"/>
      <c r="X32" s="14"/>
      <c r="Y32" s="14"/>
      <c r="Z32" s="14"/>
      <c r="AA32" s="14"/>
      <c r="AB32" s="14"/>
      <c r="AC32" s="14"/>
      <c r="AD32" s="14"/>
      <c r="AE32" s="14"/>
      <c r="AF32" s="14"/>
    </row>
    <row r="33" spans="1:32" ht="17.25" hidden="1" customHeight="1" thickBot="1" x14ac:dyDescent="0.3">
      <c r="A33" s="2155"/>
      <c r="B33" s="79" t="s">
        <v>204</v>
      </c>
      <c r="C33" s="377"/>
      <c r="D33" s="378"/>
      <c r="E33" s="378"/>
      <c r="F33" s="378"/>
      <c r="G33" s="378"/>
      <c r="H33" s="378"/>
      <c r="I33" s="378"/>
      <c r="J33" s="378"/>
      <c r="K33" s="378"/>
      <c r="L33" s="378"/>
      <c r="M33" s="378"/>
      <c r="N33" s="378"/>
      <c r="O33" s="378"/>
      <c r="P33" s="378"/>
      <c r="Q33" s="379"/>
      <c r="R33" s="655">
        <f t="shared" si="3"/>
        <v>0</v>
      </c>
      <c r="S33" s="665" t="e">
        <f>R33/SUM(R31:R33)</f>
        <v>#DIV/0!</v>
      </c>
      <c r="T33" s="14"/>
      <c r="U33" s="14"/>
      <c r="V33" s="14"/>
      <c r="W33" s="14"/>
      <c r="X33" s="14"/>
      <c r="Y33" s="14"/>
      <c r="Z33" s="14"/>
      <c r="AA33" s="14"/>
      <c r="AB33" s="14"/>
      <c r="AC33" s="14"/>
      <c r="AD33" s="14"/>
      <c r="AE33" s="14"/>
      <c r="AF33" s="14"/>
    </row>
    <row r="34" spans="1:32" ht="17.25" hidden="1" customHeight="1" thickBot="1" x14ac:dyDescent="0.3">
      <c r="A34" s="2153" t="s">
        <v>166</v>
      </c>
      <c r="B34" s="75" t="s">
        <v>202</v>
      </c>
      <c r="C34" s="361"/>
      <c r="D34" s="362"/>
      <c r="E34" s="362"/>
      <c r="F34" s="362"/>
      <c r="G34" s="362"/>
      <c r="H34" s="362"/>
      <c r="I34" s="362"/>
      <c r="J34" s="362"/>
      <c r="K34" s="362"/>
      <c r="L34" s="362"/>
      <c r="M34" s="362"/>
      <c r="N34" s="362"/>
      <c r="O34" s="362"/>
      <c r="P34" s="362"/>
      <c r="Q34" s="363"/>
      <c r="R34" s="650">
        <f t="shared" si="3"/>
        <v>0</v>
      </c>
      <c r="S34" s="668" t="e">
        <f>R34/SUM(R34:R36)</f>
        <v>#DIV/0!</v>
      </c>
      <c r="T34" s="14"/>
      <c r="U34" s="14"/>
      <c r="V34" s="14"/>
      <c r="W34" s="14"/>
      <c r="X34" s="14"/>
      <c r="Y34" s="14"/>
      <c r="Z34" s="14"/>
      <c r="AA34" s="14"/>
      <c r="AB34" s="14"/>
      <c r="AC34" s="14"/>
      <c r="AD34" s="14"/>
      <c r="AE34" s="14"/>
      <c r="AF34" s="14"/>
    </row>
    <row r="35" spans="1:32" ht="17.25" hidden="1" customHeight="1" thickBot="1" x14ac:dyDescent="0.3">
      <c r="A35" s="2154"/>
      <c r="B35" s="76" t="s">
        <v>203</v>
      </c>
      <c r="C35" s="364"/>
      <c r="D35" s="369"/>
      <c r="E35" s="369"/>
      <c r="F35" s="369"/>
      <c r="G35" s="369"/>
      <c r="H35" s="369"/>
      <c r="I35" s="369"/>
      <c r="J35" s="369"/>
      <c r="K35" s="369"/>
      <c r="L35" s="369"/>
      <c r="M35" s="369"/>
      <c r="N35" s="369"/>
      <c r="O35" s="369"/>
      <c r="P35" s="369"/>
      <c r="Q35" s="370"/>
      <c r="R35" s="651">
        <f t="shared" si="3"/>
        <v>0</v>
      </c>
      <c r="S35" s="668" t="e">
        <f>R35/SUM(R34:R36)</f>
        <v>#DIV/0!</v>
      </c>
      <c r="T35" s="14"/>
      <c r="U35" s="14"/>
      <c r="V35" s="14"/>
      <c r="W35" s="14"/>
      <c r="X35" s="14"/>
      <c r="Y35" s="14"/>
      <c r="Z35" s="14"/>
      <c r="AA35" s="14"/>
      <c r="AB35" s="14"/>
      <c r="AC35" s="14"/>
      <c r="AD35" s="14"/>
      <c r="AE35" s="14"/>
      <c r="AF35" s="14"/>
    </row>
    <row r="36" spans="1:32" ht="17.25" hidden="1" customHeight="1" thickBot="1" x14ac:dyDescent="0.3">
      <c r="A36" s="2154"/>
      <c r="B36" s="122" t="s">
        <v>204</v>
      </c>
      <c r="C36" s="366"/>
      <c r="D36" s="367"/>
      <c r="E36" s="367"/>
      <c r="F36" s="367"/>
      <c r="G36" s="367"/>
      <c r="H36" s="367"/>
      <c r="I36" s="367"/>
      <c r="J36" s="367"/>
      <c r="K36" s="367"/>
      <c r="L36" s="367"/>
      <c r="M36" s="367"/>
      <c r="N36" s="367"/>
      <c r="O36" s="367"/>
      <c r="P36" s="367"/>
      <c r="Q36" s="368"/>
      <c r="R36" s="652">
        <f t="shared" si="3"/>
        <v>0</v>
      </c>
      <c r="S36" s="668" t="e">
        <f>R36/SUM(R34:R36)</f>
        <v>#DIV/0!</v>
      </c>
      <c r="T36" s="14"/>
      <c r="U36" s="14"/>
      <c r="V36" s="14"/>
      <c r="W36" s="14"/>
      <c r="X36" s="14"/>
      <c r="Y36" s="14"/>
      <c r="Z36" s="14"/>
      <c r="AA36" s="14"/>
      <c r="AB36" s="14"/>
      <c r="AC36" s="14"/>
      <c r="AD36" s="14"/>
      <c r="AE36" s="14"/>
      <c r="AF36" s="14"/>
    </row>
    <row r="37" spans="1:32" ht="17.25" hidden="1" customHeight="1" thickBot="1" x14ac:dyDescent="0.3">
      <c r="A37" s="2153" t="s">
        <v>167</v>
      </c>
      <c r="B37" s="80" t="s">
        <v>202</v>
      </c>
      <c r="C37" s="380"/>
      <c r="D37" s="381"/>
      <c r="E37" s="381"/>
      <c r="F37" s="381"/>
      <c r="G37" s="381"/>
      <c r="H37" s="381"/>
      <c r="I37" s="381"/>
      <c r="J37" s="381"/>
      <c r="K37" s="381"/>
      <c r="L37" s="381"/>
      <c r="M37" s="381"/>
      <c r="N37" s="381"/>
      <c r="O37" s="381"/>
      <c r="P37" s="381"/>
      <c r="Q37" s="382"/>
      <c r="R37" s="653">
        <f t="shared" si="3"/>
        <v>0</v>
      </c>
      <c r="S37" s="665" t="e">
        <f>R37/SUM(R37:R39)</f>
        <v>#DIV/0!</v>
      </c>
      <c r="T37" s="14"/>
      <c r="U37" s="14"/>
      <c r="V37" s="14"/>
      <c r="W37" s="14"/>
      <c r="X37" s="14"/>
      <c r="Y37" s="14"/>
      <c r="Z37" s="14"/>
      <c r="AA37" s="14"/>
      <c r="AB37" s="14"/>
      <c r="AC37" s="14"/>
      <c r="AD37" s="14"/>
      <c r="AE37" s="14"/>
      <c r="AF37" s="14"/>
    </row>
    <row r="38" spans="1:32" ht="17.25" hidden="1" customHeight="1" thickBot="1" x14ac:dyDescent="0.3">
      <c r="A38" s="2154"/>
      <c r="B38" s="78" t="s">
        <v>203</v>
      </c>
      <c r="C38" s="374"/>
      <c r="D38" s="375"/>
      <c r="E38" s="375"/>
      <c r="F38" s="375"/>
      <c r="G38" s="375"/>
      <c r="H38" s="375"/>
      <c r="I38" s="375"/>
      <c r="J38" s="375"/>
      <c r="K38" s="375"/>
      <c r="L38" s="375"/>
      <c r="M38" s="375"/>
      <c r="N38" s="375"/>
      <c r="O38" s="375"/>
      <c r="P38" s="375"/>
      <c r="Q38" s="376"/>
      <c r="R38" s="654">
        <f t="shared" si="3"/>
        <v>0</v>
      </c>
      <c r="S38" s="665" t="e">
        <f>R38/SUM(R37:R39)</f>
        <v>#DIV/0!</v>
      </c>
      <c r="T38" s="14"/>
      <c r="U38" s="14"/>
      <c r="V38" s="14"/>
      <c r="W38" s="14"/>
      <c r="X38" s="14"/>
      <c r="Y38" s="14"/>
      <c r="Z38" s="14"/>
      <c r="AA38" s="14"/>
      <c r="AB38" s="14"/>
      <c r="AC38" s="14"/>
      <c r="AD38" s="14"/>
      <c r="AE38" s="14"/>
      <c r="AF38" s="14"/>
    </row>
    <row r="39" spans="1:32" ht="17.25" hidden="1" customHeight="1" thickBot="1" x14ac:dyDescent="0.3">
      <c r="A39" s="2160"/>
      <c r="B39" s="156" t="s">
        <v>204</v>
      </c>
      <c r="C39" s="383"/>
      <c r="D39" s="384"/>
      <c r="E39" s="384"/>
      <c r="F39" s="384"/>
      <c r="G39" s="384"/>
      <c r="H39" s="384"/>
      <c r="I39" s="384"/>
      <c r="J39" s="384"/>
      <c r="K39" s="384"/>
      <c r="L39" s="384"/>
      <c r="M39" s="384"/>
      <c r="N39" s="384"/>
      <c r="O39" s="384"/>
      <c r="P39" s="384"/>
      <c r="Q39" s="385"/>
      <c r="R39" s="657">
        <f t="shared" si="3"/>
        <v>0</v>
      </c>
      <c r="S39" s="665" t="e">
        <f>R39/SUM(R37:R39)</f>
        <v>#DIV/0!</v>
      </c>
      <c r="T39" s="14"/>
      <c r="U39" s="14"/>
      <c r="V39" s="14"/>
      <c r="W39" s="14"/>
      <c r="X39" s="14"/>
      <c r="Y39" s="14"/>
      <c r="Z39" s="14"/>
      <c r="AA39" s="14"/>
      <c r="AB39" s="14"/>
      <c r="AC39" s="14"/>
      <c r="AD39" s="14"/>
      <c r="AE39" s="14"/>
      <c r="AF39" s="14"/>
    </row>
    <row r="40" spans="1:32" ht="17.25" hidden="1" customHeight="1" thickTop="1" x14ac:dyDescent="0.25">
      <c r="A40" s="2154" t="s">
        <v>132</v>
      </c>
      <c r="B40" s="155" t="s">
        <v>202</v>
      </c>
      <c r="C40" s="224">
        <f>SUM(C28,C31,C34,C37)</f>
        <v>0</v>
      </c>
      <c r="D40" s="224">
        <f t="shared" ref="D40:I40" si="4">SUM(D28,D31,D34,D37)</f>
        <v>0</v>
      </c>
      <c r="E40" s="224">
        <f t="shared" si="4"/>
        <v>0</v>
      </c>
      <c r="F40" s="224">
        <f t="shared" si="4"/>
        <v>0</v>
      </c>
      <c r="G40" s="224">
        <f t="shared" si="4"/>
        <v>0</v>
      </c>
      <c r="H40" s="224">
        <f t="shared" si="4"/>
        <v>0</v>
      </c>
      <c r="I40" s="224">
        <f t="shared" si="4"/>
        <v>0</v>
      </c>
      <c r="J40" s="224">
        <f>SUM(J28,J31,J34,J37)</f>
        <v>0</v>
      </c>
      <c r="K40" s="224">
        <f t="shared" ref="K40:Q40" si="5">SUM(K28,K31,K34,K37)</f>
        <v>0</v>
      </c>
      <c r="L40" s="224">
        <f t="shared" si="5"/>
        <v>0</v>
      </c>
      <c r="M40" s="224">
        <f t="shared" si="5"/>
        <v>0</v>
      </c>
      <c r="N40" s="224">
        <f t="shared" si="5"/>
        <v>0</v>
      </c>
      <c r="O40" s="224">
        <f t="shared" si="5"/>
        <v>0</v>
      </c>
      <c r="P40" s="224">
        <f t="shared" si="5"/>
        <v>0</v>
      </c>
      <c r="Q40" s="225">
        <f t="shared" si="5"/>
        <v>0</v>
      </c>
      <c r="R40" s="629">
        <f>SUM(C40:Q40)</f>
        <v>0</v>
      </c>
      <c r="S40" s="688" t="e">
        <f>R40/SUM(R40:R42)</f>
        <v>#DIV/0!</v>
      </c>
      <c r="T40" s="14"/>
      <c r="U40" s="14"/>
      <c r="V40" s="14"/>
      <c r="W40" s="14"/>
      <c r="X40" s="14"/>
      <c r="Y40" s="14"/>
      <c r="Z40" s="14"/>
      <c r="AA40" s="14"/>
      <c r="AB40" s="14"/>
      <c r="AC40" s="14"/>
      <c r="AD40" s="14"/>
      <c r="AE40" s="14"/>
      <c r="AF40" s="14"/>
    </row>
    <row r="41" spans="1:32" ht="17.25" hidden="1" customHeight="1" x14ac:dyDescent="0.25">
      <c r="A41" s="2154"/>
      <c r="B41" s="76" t="s">
        <v>203</v>
      </c>
      <c r="C41" s="227">
        <f>SUM(C29,C32,C35,C38)</f>
        <v>0</v>
      </c>
      <c r="D41" s="227">
        <f t="shared" ref="D41:Q41" si="6">SUM(D29,D32,D35,D38)</f>
        <v>0</v>
      </c>
      <c r="E41" s="227">
        <f t="shared" si="6"/>
        <v>0</v>
      </c>
      <c r="F41" s="227">
        <f t="shared" si="6"/>
        <v>0</v>
      </c>
      <c r="G41" s="227">
        <f t="shared" si="6"/>
        <v>0</v>
      </c>
      <c r="H41" s="227">
        <f t="shared" si="6"/>
        <v>0</v>
      </c>
      <c r="I41" s="227">
        <f t="shared" si="6"/>
        <v>0</v>
      </c>
      <c r="J41" s="227">
        <f t="shared" si="6"/>
        <v>0</v>
      </c>
      <c r="K41" s="227">
        <f t="shared" si="6"/>
        <v>0</v>
      </c>
      <c r="L41" s="227">
        <f t="shared" si="6"/>
        <v>0</v>
      </c>
      <c r="M41" s="227">
        <f t="shared" si="6"/>
        <v>0</v>
      </c>
      <c r="N41" s="227">
        <f t="shared" si="6"/>
        <v>0</v>
      </c>
      <c r="O41" s="227">
        <f t="shared" si="6"/>
        <v>0</v>
      </c>
      <c r="P41" s="227">
        <f t="shared" si="6"/>
        <v>0</v>
      </c>
      <c r="Q41" s="228">
        <f t="shared" si="6"/>
        <v>0</v>
      </c>
      <c r="R41" s="626">
        <f>SUM(C41:Q41)</f>
        <v>0</v>
      </c>
      <c r="S41" s="688" t="e">
        <f>R41/SUM(R40:R42)</f>
        <v>#DIV/0!</v>
      </c>
      <c r="T41" s="14"/>
      <c r="U41" s="14"/>
      <c r="V41" s="14"/>
      <c r="W41" s="14"/>
      <c r="X41" s="14"/>
      <c r="Y41" s="14"/>
      <c r="Z41" s="14"/>
      <c r="AA41" s="14"/>
      <c r="AB41" s="14"/>
      <c r="AC41" s="14"/>
      <c r="AD41" s="14"/>
      <c r="AE41" s="14"/>
      <c r="AF41" s="14"/>
    </row>
    <row r="42" spans="1:32" ht="17.25" hidden="1" customHeight="1" thickBot="1" x14ac:dyDescent="0.3">
      <c r="A42" s="2155"/>
      <c r="B42" s="77" t="s">
        <v>204</v>
      </c>
      <c r="C42" s="272">
        <f>SUM(C30,C33,C36,C39)</f>
        <v>0</v>
      </c>
      <c r="D42" s="272">
        <f t="shared" ref="D42:Q42" si="7">SUM(D30,D33,D36,D39)</f>
        <v>0</v>
      </c>
      <c r="E42" s="272">
        <f t="shared" si="7"/>
        <v>0</v>
      </c>
      <c r="F42" s="272">
        <f t="shared" si="7"/>
        <v>0</v>
      </c>
      <c r="G42" s="272">
        <f t="shared" si="7"/>
        <v>0</v>
      </c>
      <c r="H42" s="272">
        <f t="shared" si="7"/>
        <v>0</v>
      </c>
      <c r="I42" s="272">
        <f t="shared" si="7"/>
        <v>0</v>
      </c>
      <c r="J42" s="272">
        <f t="shared" si="7"/>
        <v>0</v>
      </c>
      <c r="K42" s="272">
        <f t="shared" si="7"/>
        <v>0</v>
      </c>
      <c r="L42" s="272">
        <f t="shared" si="7"/>
        <v>0</v>
      </c>
      <c r="M42" s="272">
        <f t="shared" si="7"/>
        <v>0</v>
      </c>
      <c r="N42" s="272">
        <f t="shared" si="7"/>
        <v>0</v>
      </c>
      <c r="O42" s="272">
        <f t="shared" si="7"/>
        <v>0</v>
      </c>
      <c r="P42" s="272">
        <f t="shared" si="7"/>
        <v>0</v>
      </c>
      <c r="Q42" s="627">
        <f t="shared" si="7"/>
        <v>0</v>
      </c>
      <c r="R42" s="628">
        <f>SUM(C42:Q42)</f>
        <v>0</v>
      </c>
      <c r="S42" s="688" t="e">
        <f>R42/SUM(R40:R42)</f>
        <v>#DIV/0!</v>
      </c>
      <c r="T42" s="14"/>
      <c r="U42" s="14"/>
      <c r="V42" s="14"/>
      <c r="W42" s="14"/>
      <c r="X42" s="14"/>
      <c r="Y42" s="14"/>
      <c r="Z42" s="14"/>
      <c r="AA42" s="14"/>
      <c r="AB42" s="14"/>
      <c r="AC42" s="14"/>
      <c r="AD42" s="14"/>
      <c r="AE42" s="14"/>
      <c r="AF42" s="14"/>
    </row>
    <row r="43" spans="1:32" ht="15.75" hidden="1" customHeight="1" x14ac:dyDescent="0.25">
      <c r="A43" s="2153" t="s">
        <v>131</v>
      </c>
      <c r="B43" s="80" t="s">
        <v>202</v>
      </c>
      <c r="C43" s="672" t="e">
        <f t="shared" ref="C43:R43" si="8">C40/SUM(C40:C42)</f>
        <v>#DIV/0!</v>
      </c>
      <c r="D43" s="673" t="e">
        <f t="shared" si="8"/>
        <v>#DIV/0!</v>
      </c>
      <c r="E43" s="673" t="e">
        <f t="shared" si="8"/>
        <v>#DIV/0!</v>
      </c>
      <c r="F43" s="673" t="e">
        <f t="shared" si="8"/>
        <v>#DIV/0!</v>
      </c>
      <c r="G43" s="673" t="e">
        <f t="shared" si="8"/>
        <v>#DIV/0!</v>
      </c>
      <c r="H43" s="673" t="e">
        <f t="shared" si="8"/>
        <v>#DIV/0!</v>
      </c>
      <c r="I43" s="673" t="e">
        <f t="shared" si="8"/>
        <v>#DIV/0!</v>
      </c>
      <c r="J43" s="673" t="e">
        <f t="shared" si="8"/>
        <v>#DIV/0!</v>
      </c>
      <c r="K43" s="673" t="e">
        <f t="shared" si="8"/>
        <v>#DIV/0!</v>
      </c>
      <c r="L43" s="673" t="e">
        <f t="shared" si="8"/>
        <v>#DIV/0!</v>
      </c>
      <c r="M43" s="673" t="e">
        <f t="shared" si="8"/>
        <v>#DIV/0!</v>
      </c>
      <c r="N43" s="673" t="e">
        <f t="shared" si="8"/>
        <v>#DIV/0!</v>
      </c>
      <c r="O43" s="673" t="e">
        <f t="shared" si="8"/>
        <v>#DIV/0!</v>
      </c>
      <c r="P43" s="673" t="e">
        <f t="shared" si="8"/>
        <v>#DIV/0!</v>
      </c>
      <c r="Q43" s="767" t="e">
        <f t="shared" si="8"/>
        <v>#DIV/0!</v>
      </c>
      <c r="R43" s="668" t="e">
        <f t="shared" si="8"/>
        <v>#DIV/0!</v>
      </c>
      <c r="S43" s="2163"/>
      <c r="T43" s="14"/>
      <c r="U43" s="14"/>
      <c r="V43" s="14"/>
      <c r="W43" s="14"/>
      <c r="X43" s="14"/>
      <c r="Y43" s="14"/>
      <c r="Z43" s="14"/>
      <c r="AA43" s="14"/>
      <c r="AB43" s="14"/>
      <c r="AC43" s="14"/>
      <c r="AD43" s="14"/>
      <c r="AE43" s="14"/>
      <c r="AF43" s="14"/>
    </row>
    <row r="44" spans="1:32" ht="15.75" hidden="1" customHeight="1" x14ac:dyDescent="0.25">
      <c r="A44" s="2154"/>
      <c r="B44" s="78" t="s">
        <v>203</v>
      </c>
      <c r="C44" s="675" t="e">
        <f t="shared" ref="C44:R44" si="9">C41/SUM(C40:C42)</f>
        <v>#DIV/0!</v>
      </c>
      <c r="D44" s="676" t="e">
        <f t="shared" si="9"/>
        <v>#DIV/0!</v>
      </c>
      <c r="E44" s="676" t="e">
        <f t="shared" si="9"/>
        <v>#DIV/0!</v>
      </c>
      <c r="F44" s="676" t="e">
        <f t="shared" si="9"/>
        <v>#DIV/0!</v>
      </c>
      <c r="G44" s="676" t="e">
        <f t="shared" si="9"/>
        <v>#DIV/0!</v>
      </c>
      <c r="H44" s="676" t="e">
        <f t="shared" si="9"/>
        <v>#DIV/0!</v>
      </c>
      <c r="I44" s="676" t="e">
        <f t="shared" si="9"/>
        <v>#DIV/0!</v>
      </c>
      <c r="J44" s="676" t="e">
        <f t="shared" si="9"/>
        <v>#DIV/0!</v>
      </c>
      <c r="K44" s="676" t="e">
        <f t="shared" si="9"/>
        <v>#DIV/0!</v>
      </c>
      <c r="L44" s="676" t="e">
        <f t="shared" si="9"/>
        <v>#DIV/0!</v>
      </c>
      <c r="M44" s="676" t="e">
        <f t="shared" si="9"/>
        <v>#DIV/0!</v>
      </c>
      <c r="N44" s="676" t="e">
        <f t="shared" si="9"/>
        <v>#DIV/0!</v>
      </c>
      <c r="O44" s="676" t="e">
        <f t="shared" si="9"/>
        <v>#DIV/0!</v>
      </c>
      <c r="P44" s="676" t="e">
        <f t="shared" si="9"/>
        <v>#DIV/0!</v>
      </c>
      <c r="Q44" s="768" t="e">
        <f t="shared" si="9"/>
        <v>#DIV/0!</v>
      </c>
      <c r="R44" s="669" t="e">
        <f t="shared" si="9"/>
        <v>#DIV/0!</v>
      </c>
      <c r="S44" s="2164"/>
      <c r="T44" s="14"/>
      <c r="U44" s="14"/>
      <c r="V44" s="14"/>
      <c r="W44" s="14"/>
      <c r="X44" s="14"/>
      <c r="Y44" s="14"/>
      <c r="Z44" s="14"/>
      <c r="AA44" s="14"/>
      <c r="AB44" s="14"/>
      <c r="AC44" s="14"/>
      <c r="AD44" s="14"/>
      <c r="AE44" s="14"/>
      <c r="AF44" s="14"/>
    </row>
    <row r="45" spans="1:32" ht="18.75" hidden="1" customHeight="1" thickBot="1" x14ac:dyDescent="0.3">
      <c r="A45" s="2155"/>
      <c r="B45" s="79" t="s">
        <v>204</v>
      </c>
      <c r="C45" s="685" t="e">
        <f t="shared" ref="C45:R45" si="10">C42/SUM(C40:C42)</f>
        <v>#DIV/0!</v>
      </c>
      <c r="D45" s="686" t="e">
        <f t="shared" si="10"/>
        <v>#DIV/0!</v>
      </c>
      <c r="E45" s="686" t="e">
        <f t="shared" si="10"/>
        <v>#DIV/0!</v>
      </c>
      <c r="F45" s="686" t="e">
        <f t="shared" si="10"/>
        <v>#DIV/0!</v>
      </c>
      <c r="G45" s="686" t="e">
        <f t="shared" si="10"/>
        <v>#DIV/0!</v>
      </c>
      <c r="H45" s="686" t="e">
        <f t="shared" si="10"/>
        <v>#DIV/0!</v>
      </c>
      <c r="I45" s="686" t="e">
        <f t="shared" si="10"/>
        <v>#DIV/0!</v>
      </c>
      <c r="J45" s="686" t="e">
        <f t="shared" si="10"/>
        <v>#DIV/0!</v>
      </c>
      <c r="K45" s="686" t="e">
        <f t="shared" si="10"/>
        <v>#DIV/0!</v>
      </c>
      <c r="L45" s="686" t="e">
        <f t="shared" si="10"/>
        <v>#DIV/0!</v>
      </c>
      <c r="M45" s="686" t="e">
        <f t="shared" si="10"/>
        <v>#DIV/0!</v>
      </c>
      <c r="N45" s="686" t="e">
        <f t="shared" si="10"/>
        <v>#DIV/0!</v>
      </c>
      <c r="O45" s="686" t="e">
        <f t="shared" si="10"/>
        <v>#DIV/0!</v>
      </c>
      <c r="P45" s="686" t="e">
        <f t="shared" si="10"/>
        <v>#DIV/0!</v>
      </c>
      <c r="Q45" s="769" t="e">
        <f t="shared" si="10"/>
        <v>#DIV/0!</v>
      </c>
      <c r="R45" s="670" t="e">
        <f t="shared" si="10"/>
        <v>#DIV/0!</v>
      </c>
      <c r="S45" s="2165"/>
      <c r="T45" s="14"/>
      <c r="U45" s="14"/>
      <c r="V45" s="14"/>
      <c r="W45" s="14"/>
      <c r="X45" s="14"/>
      <c r="Y45" s="14"/>
      <c r="Z45" s="14"/>
      <c r="AA45" s="14"/>
      <c r="AB45" s="14"/>
      <c r="AC45" s="14"/>
      <c r="AD45" s="14"/>
      <c r="AE45" s="14"/>
      <c r="AF45" s="14"/>
    </row>
    <row r="46" spans="1:32" ht="15.75" customHeight="1" thickBot="1" x14ac:dyDescent="0.3">
      <c r="A46" s="2147" t="s">
        <v>1045</v>
      </c>
      <c r="B46" s="2148"/>
      <c r="C46" s="2148"/>
      <c r="D46" s="2148"/>
      <c r="E46" s="2148"/>
      <c r="F46" s="2148"/>
      <c r="G46" s="2148"/>
      <c r="H46" s="2148"/>
      <c r="I46" s="2148"/>
      <c r="J46" s="2148"/>
      <c r="K46" s="2148"/>
      <c r="L46" s="2148"/>
      <c r="M46" s="2148"/>
      <c r="N46" s="2148"/>
      <c r="O46" s="2148"/>
      <c r="P46" s="2148"/>
      <c r="Q46" s="2148"/>
      <c r="R46" s="2148"/>
      <c r="S46" s="2149"/>
      <c r="T46" s="14"/>
      <c r="U46" s="14"/>
      <c r="V46" s="14"/>
      <c r="W46" s="14"/>
      <c r="X46" s="14"/>
      <c r="Y46" s="14"/>
      <c r="Z46" s="14"/>
      <c r="AA46" s="14"/>
      <c r="AB46" s="14"/>
      <c r="AC46" s="14"/>
      <c r="AD46" s="14"/>
      <c r="AE46" s="14"/>
      <c r="AF46" s="14"/>
    </row>
    <row r="47" spans="1:32" ht="71.25" customHeight="1" thickBot="1" x14ac:dyDescent="0.3">
      <c r="A47" s="73"/>
      <c r="B47" s="157" t="s">
        <v>200</v>
      </c>
      <c r="C47" s="694" t="s">
        <v>145</v>
      </c>
      <c r="D47" s="165" t="s">
        <v>146</v>
      </c>
      <c r="E47" s="165" t="s">
        <v>147</v>
      </c>
      <c r="F47" s="165" t="s">
        <v>148</v>
      </c>
      <c r="G47" s="165" t="s">
        <v>149</v>
      </c>
      <c r="H47" s="165" t="s">
        <v>150</v>
      </c>
      <c r="I47" s="165" t="s">
        <v>151</v>
      </c>
      <c r="J47" s="165" t="s">
        <v>152</v>
      </c>
      <c r="K47" s="165" t="s">
        <v>153</v>
      </c>
      <c r="L47" s="165" t="s">
        <v>154</v>
      </c>
      <c r="M47" s="165" t="s">
        <v>155</v>
      </c>
      <c r="N47" s="165" t="s">
        <v>156</v>
      </c>
      <c r="O47" s="165" t="s">
        <v>157</v>
      </c>
      <c r="P47" s="165" t="s">
        <v>158</v>
      </c>
      <c r="Q47" s="166" t="s">
        <v>159</v>
      </c>
      <c r="R47" s="157" t="s">
        <v>160</v>
      </c>
      <c r="S47" s="157" t="s">
        <v>201</v>
      </c>
      <c r="T47" s="15"/>
      <c r="U47" s="15"/>
      <c r="V47" s="15"/>
      <c r="W47" s="15"/>
      <c r="X47" s="15"/>
      <c r="Y47" s="15"/>
      <c r="Z47" s="15"/>
      <c r="AA47" s="15"/>
      <c r="AB47" s="15"/>
      <c r="AC47" s="15"/>
      <c r="AD47" s="15"/>
      <c r="AE47" s="15"/>
      <c r="AF47" s="16"/>
    </row>
    <row r="48" spans="1:32" ht="15.75" customHeight="1" thickBot="1" x14ac:dyDescent="0.3">
      <c r="A48" s="2150" t="s">
        <v>162</v>
      </c>
      <c r="B48" s="2151"/>
      <c r="C48" s="2151"/>
      <c r="D48" s="2151"/>
      <c r="E48" s="2151"/>
      <c r="F48" s="2151"/>
      <c r="G48" s="2151"/>
      <c r="H48" s="2151"/>
      <c r="I48" s="2151"/>
      <c r="J48" s="2151"/>
      <c r="K48" s="2151"/>
      <c r="L48" s="2151"/>
      <c r="M48" s="2151"/>
      <c r="N48" s="2151"/>
      <c r="O48" s="2151"/>
      <c r="P48" s="2151"/>
      <c r="Q48" s="2151"/>
      <c r="R48" s="2151"/>
      <c r="S48" s="2152"/>
      <c r="T48" s="15"/>
      <c r="U48" s="15"/>
      <c r="V48" s="15"/>
      <c r="W48" s="17"/>
      <c r="X48" s="15"/>
      <c r="Y48" s="15"/>
      <c r="Z48" s="15"/>
      <c r="AA48" s="15"/>
      <c r="AB48" s="15"/>
      <c r="AC48" s="15"/>
      <c r="AD48" s="15"/>
      <c r="AE48" s="17"/>
      <c r="AF48" s="16"/>
    </row>
    <row r="49" spans="1:32" ht="17.25" customHeight="1" x14ac:dyDescent="0.25">
      <c r="A49" s="2153" t="s">
        <v>109</v>
      </c>
      <c r="B49" s="75" t="s">
        <v>202</v>
      </c>
      <c r="C49" s="361">
        <v>0</v>
      </c>
      <c r="D49" s="362">
        <v>0</v>
      </c>
      <c r="E49" s="362">
        <v>1</v>
      </c>
      <c r="F49" s="362">
        <v>1</v>
      </c>
      <c r="G49" s="362">
        <v>0</v>
      </c>
      <c r="H49" s="362">
        <v>0</v>
      </c>
      <c r="I49" s="362">
        <v>0</v>
      </c>
      <c r="J49" s="362">
        <v>4</v>
      </c>
      <c r="K49" s="362">
        <v>0</v>
      </c>
      <c r="L49" s="362">
        <v>0</v>
      </c>
      <c r="M49" s="362">
        <v>0</v>
      </c>
      <c r="N49" s="362">
        <v>6</v>
      </c>
      <c r="O49" s="362">
        <v>0</v>
      </c>
      <c r="P49" s="362">
        <v>2</v>
      </c>
      <c r="Q49" s="363">
        <v>0</v>
      </c>
      <c r="R49" s="625">
        <f t="shared" ref="R49:R57" si="11">SUM(C49:Q49)</f>
        <v>14</v>
      </c>
      <c r="S49" s="668">
        <f>R49/SUM(R49:R51)</f>
        <v>5.11135450894487E-3</v>
      </c>
      <c r="T49" s="15"/>
      <c r="U49" s="15"/>
      <c r="V49" s="15"/>
      <c r="W49" s="17"/>
      <c r="X49" s="15"/>
      <c r="Y49" s="15"/>
      <c r="Z49" s="15"/>
      <c r="AA49" s="15"/>
      <c r="AB49" s="15"/>
      <c r="AC49" s="15"/>
      <c r="AD49" s="15"/>
      <c r="AE49" s="17"/>
      <c r="AF49" s="16"/>
    </row>
    <row r="50" spans="1:32" ht="17.25" customHeight="1" x14ac:dyDescent="0.25">
      <c r="A50" s="2154"/>
      <c r="B50" s="76" t="s">
        <v>203</v>
      </c>
      <c r="C50" s="364">
        <v>6</v>
      </c>
      <c r="D50" s="364">
        <v>13</v>
      </c>
      <c r="E50" s="364">
        <v>6</v>
      </c>
      <c r="F50" s="364">
        <v>12</v>
      </c>
      <c r="G50" s="364">
        <v>2</v>
      </c>
      <c r="H50" s="364">
        <v>0</v>
      </c>
      <c r="I50" s="364">
        <v>3</v>
      </c>
      <c r="J50" s="364">
        <v>493</v>
      </c>
      <c r="K50" s="364">
        <v>55</v>
      </c>
      <c r="L50" s="364">
        <v>12</v>
      </c>
      <c r="M50" s="364">
        <v>102</v>
      </c>
      <c r="N50" s="364">
        <v>30</v>
      </c>
      <c r="O50" s="364">
        <v>6</v>
      </c>
      <c r="P50" s="364">
        <v>20</v>
      </c>
      <c r="Q50" s="365">
        <v>29</v>
      </c>
      <c r="R50" s="626">
        <f t="shared" si="11"/>
        <v>789</v>
      </c>
      <c r="S50" s="669">
        <f>R50/SUM(R49:R51)</f>
        <v>0.28806133625410735</v>
      </c>
      <c r="T50" s="15"/>
      <c r="U50" s="15"/>
      <c r="V50" s="15"/>
      <c r="W50" s="17"/>
      <c r="X50" s="15"/>
      <c r="Y50" s="15"/>
      <c r="Z50" s="15"/>
      <c r="AA50" s="15"/>
      <c r="AB50" s="15"/>
      <c r="AC50" s="15"/>
      <c r="AD50" s="15"/>
      <c r="AE50" s="17"/>
      <c r="AF50" s="16"/>
    </row>
    <row r="51" spans="1:32" ht="17.25" customHeight="1" thickBot="1" x14ac:dyDescent="0.3">
      <c r="A51" s="2155"/>
      <c r="B51" s="77" t="s">
        <v>204</v>
      </c>
      <c r="C51" s="366">
        <v>2</v>
      </c>
      <c r="D51" s="367">
        <v>23</v>
      </c>
      <c r="E51" s="367">
        <v>29</v>
      </c>
      <c r="F51" s="367">
        <v>12</v>
      </c>
      <c r="G51" s="367">
        <v>0</v>
      </c>
      <c r="H51" s="367">
        <v>0</v>
      </c>
      <c r="I51" s="367">
        <v>6</v>
      </c>
      <c r="J51" s="367">
        <v>1295</v>
      </c>
      <c r="K51" s="367">
        <v>79</v>
      </c>
      <c r="L51" s="367">
        <v>31</v>
      </c>
      <c r="M51" s="367">
        <v>213</v>
      </c>
      <c r="N51" s="367">
        <v>139</v>
      </c>
      <c r="O51" s="367">
        <v>4</v>
      </c>
      <c r="P51" s="367">
        <v>49</v>
      </c>
      <c r="Q51" s="368">
        <v>54</v>
      </c>
      <c r="R51" s="628">
        <f t="shared" si="11"/>
        <v>1936</v>
      </c>
      <c r="S51" s="670">
        <f>R51/SUM(R49:R51)</f>
        <v>0.70682730923694781</v>
      </c>
      <c r="T51" s="15"/>
      <c r="U51" s="15"/>
      <c r="V51" s="15"/>
      <c r="W51" s="15"/>
      <c r="X51" s="15"/>
      <c r="Y51" s="15"/>
      <c r="Z51" s="15"/>
      <c r="AA51" s="15"/>
      <c r="AB51" s="15"/>
      <c r="AC51" s="15"/>
      <c r="AD51" s="15"/>
      <c r="AE51" s="15"/>
      <c r="AF51" s="16"/>
    </row>
    <row r="52" spans="1:32" ht="17.25" customHeight="1" x14ac:dyDescent="0.25">
      <c r="A52" s="2153" t="s">
        <v>110</v>
      </c>
      <c r="B52" s="80" t="s">
        <v>202</v>
      </c>
      <c r="C52" s="371">
        <v>0</v>
      </c>
      <c r="D52" s="372">
        <v>5</v>
      </c>
      <c r="E52" s="372">
        <v>1</v>
      </c>
      <c r="F52" s="372">
        <v>1</v>
      </c>
      <c r="G52" s="372">
        <v>0</v>
      </c>
      <c r="H52" s="372">
        <v>0</v>
      </c>
      <c r="I52" s="372">
        <v>0</v>
      </c>
      <c r="J52" s="372">
        <v>4</v>
      </c>
      <c r="K52" s="372">
        <v>2</v>
      </c>
      <c r="L52" s="372">
        <v>0</v>
      </c>
      <c r="M52" s="372">
        <v>1</v>
      </c>
      <c r="N52" s="372">
        <v>4</v>
      </c>
      <c r="O52" s="372">
        <v>0</v>
      </c>
      <c r="P52" s="372">
        <v>1</v>
      </c>
      <c r="Q52" s="373">
        <v>0</v>
      </c>
      <c r="R52" s="635">
        <f t="shared" si="11"/>
        <v>19</v>
      </c>
      <c r="S52" s="665">
        <f>R52/SUM(R52:R54)</f>
        <v>2.6618100308209583E-3</v>
      </c>
      <c r="T52" s="15"/>
      <c r="U52" s="15"/>
      <c r="V52" s="15"/>
      <c r="W52" s="15"/>
      <c r="X52" s="15"/>
      <c r="Y52" s="15"/>
      <c r="Z52" s="15"/>
      <c r="AA52" s="15"/>
      <c r="AB52" s="15"/>
      <c r="AC52" s="15"/>
      <c r="AD52" s="15"/>
      <c r="AE52" s="15"/>
      <c r="AF52" s="16"/>
    </row>
    <row r="53" spans="1:32" ht="17.25" customHeight="1" x14ac:dyDescent="0.25">
      <c r="A53" s="2154"/>
      <c r="B53" s="78" t="s">
        <v>203</v>
      </c>
      <c r="C53" s="374">
        <v>14</v>
      </c>
      <c r="D53" s="375">
        <v>33</v>
      </c>
      <c r="E53" s="375">
        <v>39</v>
      </c>
      <c r="F53" s="375">
        <v>23</v>
      </c>
      <c r="G53" s="375">
        <v>14</v>
      </c>
      <c r="H53" s="375">
        <v>4</v>
      </c>
      <c r="I53" s="375">
        <v>6</v>
      </c>
      <c r="J53" s="375">
        <v>1222</v>
      </c>
      <c r="K53" s="375">
        <v>75</v>
      </c>
      <c r="L53" s="375">
        <v>19</v>
      </c>
      <c r="M53" s="375">
        <v>369</v>
      </c>
      <c r="N53" s="375">
        <v>78</v>
      </c>
      <c r="O53" s="375">
        <v>12</v>
      </c>
      <c r="P53" s="375">
        <v>60</v>
      </c>
      <c r="Q53" s="376">
        <v>32</v>
      </c>
      <c r="R53" s="636">
        <f t="shared" si="11"/>
        <v>2000</v>
      </c>
      <c r="S53" s="666">
        <f>R53/SUM(R52:R54)</f>
        <v>0.28019052956010088</v>
      </c>
      <c r="T53" s="15"/>
      <c r="U53" s="15"/>
      <c r="V53" s="15"/>
      <c r="W53" s="15"/>
      <c r="X53" s="15"/>
      <c r="Y53" s="15"/>
      <c r="Z53" s="15"/>
      <c r="AA53" s="15"/>
      <c r="AB53" s="15"/>
      <c r="AC53" s="15"/>
      <c r="AD53" s="15"/>
      <c r="AE53" s="15"/>
      <c r="AF53" s="16"/>
    </row>
    <row r="54" spans="1:32" ht="17.25" customHeight="1" thickBot="1" x14ac:dyDescent="0.3">
      <c r="A54" s="2155"/>
      <c r="B54" s="79" t="s">
        <v>204</v>
      </c>
      <c r="C54" s="377">
        <v>20</v>
      </c>
      <c r="D54" s="378">
        <v>77</v>
      </c>
      <c r="E54" s="378">
        <v>83</v>
      </c>
      <c r="F54" s="378">
        <v>34</v>
      </c>
      <c r="G54" s="378">
        <v>15</v>
      </c>
      <c r="H54" s="378">
        <v>5</v>
      </c>
      <c r="I54" s="378">
        <v>12</v>
      </c>
      <c r="J54" s="378">
        <v>3154</v>
      </c>
      <c r="K54" s="378">
        <v>156</v>
      </c>
      <c r="L54" s="378">
        <v>96</v>
      </c>
      <c r="M54" s="378">
        <v>760</v>
      </c>
      <c r="N54" s="378">
        <v>352</v>
      </c>
      <c r="O54" s="378">
        <v>19</v>
      </c>
      <c r="P54" s="378">
        <v>179</v>
      </c>
      <c r="Q54" s="379">
        <v>157</v>
      </c>
      <c r="R54" s="637">
        <f t="shared" si="11"/>
        <v>5119</v>
      </c>
      <c r="S54" s="667">
        <f>R54/SUM(R52:R54)</f>
        <v>0.71714766040907818</v>
      </c>
      <c r="T54" s="15"/>
      <c r="U54" s="15"/>
      <c r="V54" s="15"/>
      <c r="W54" s="15"/>
      <c r="X54" s="15"/>
      <c r="Y54" s="15"/>
      <c r="Z54" s="15"/>
      <c r="AA54" s="15"/>
      <c r="AB54" s="15"/>
      <c r="AC54" s="15"/>
      <c r="AD54" s="15"/>
      <c r="AE54" s="15"/>
      <c r="AF54" s="16"/>
    </row>
    <row r="55" spans="1:32" ht="17.25" customHeight="1" x14ac:dyDescent="0.25">
      <c r="A55" s="2153" t="s">
        <v>111</v>
      </c>
      <c r="B55" s="75" t="s">
        <v>202</v>
      </c>
      <c r="C55" s="361">
        <v>0</v>
      </c>
      <c r="D55" s="362">
        <v>2</v>
      </c>
      <c r="E55" s="362">
        <v>0</v>
      </c>
      <c r="F55" s="362">
        <v>2</v>
      </c>
      <c r="G55" s="362">
        <v>0</v>
      </c>
      <c r="H55" s="362">
        <v>0</v>
      </c>
      <c r="I55" s="362">
        <v>0</v>
      </c>
      <c r="J55" s="362">
        <v>0</v>
      </c>
      <c r="K55" s="362">
        <v>0</v>
      </c>
      <c r="L55" s="362">
        <v>0</v>
      </c>
      <c r="M55" s="362">
        <v>0</v>
      </c>
      <c r="N55" s="362">
        <v>5</v>
      </c>
      <c r="O55" s="362">
        <v>0</v>
      </c>
      <c r="P55" s="362">
        <v>0</v>
      </c>
      <c r="Q55" s="363">
        <v>0</v>
      </c>
      <c r="R55" s="625">
        <f t="shared" si="11"/>
        <v>9</v>
      </c>
      <c r="S55" s="668">
        <f>R55/SUM(R55:R57)</f>
        <v>8.8226644446622884E-4</v>
      </c>
      <c r="T55" s="15"/>
      <c r="U55" s="15"/>
      <c r="V55" s="15"/>
      <c r="W55" s="15"/>
      <c r="X55" s="15"/>
      <c r="Y55" s="15"/>
      <c r="Z55" s="15"/>
      <c r="AA55" s="15"/>
      <c r="AB55" s="15"/>
      <c r="AC55" s="15"/>
      <c r="AD55" s="15"/>
      <c r="AE55" s="15"/>
      <c r="AF55" s="16"/>
    </row>
    <row r="56" spans="1:32" ht="17.25" customHeight="1" x14ac:dyDescent="0.25">
      <c r="A56" s="2154"/>
      <c r="B56" s="76" t="s">
        <v>203</v>
      </c>
      <c r="C56" s="364">
        <v>10</v>
      </c>
      <c r="D56" s="369">
        <v>32</v>
      </c>
      <c r="E56" s="369">
        <v>28</v>
      </c>
      <c r="F56" s="369">
        <v>23</v>
      </c>
      <c r="G56" s="369">
        <v>6</v>
      </c>
      <c r="H56" s="369">
        <v>4</v>
      </c>
      <c r="I56" s="369">
        <v>5</v>
      </c>
      <c r="J56" s="369">
        <v>610</v>
      </c>
      <c r="K56" s="369">
        <v>41</v>
      </c>
      <c r="L56" s="369">
        <v>14</v>
      </c>
      <c r="M56" s="369">
        <v>189</v>
      </c>
      <c r="N56" s="369">
        <v>46</v>
      </c>
      <c r="O56" s="369">
        <v>4</v>
      </c>
      <c r="P56" s="369">
        <v>39</v>
      </c>
      <c r="Q56" s="370">
        <v>15</v>
      </c>
      <c r="R56" s="626">
        <f t="shared" si="11"/>
        <v>1066</v>
      </c>
      <c r="S56" s="669">
        <f>R56/SUM(R55:R57)</f>
        <v>0.10449955886677777</v>
      </c>
      <c r="T56" s="15"/>
      <c r="U56" s="15"/>
      <c r="V56" s="15"/>
      <c r="W56" s="15"/>
      <c r="X56" s="15"/>
      <c r="Y56" s="15"/>
      <c r="Z56" s="15"/>
      <c r="AA56" s="15"/>
      <c r="AB56" s="15"/>
      <c r="AC56" s="15"/>
      <c r="AD56" s="15"/>
      <c r="AE56" s="15"/>
      <c r="AF56" s="16"/>
    </row>
    <row r="57" spans="1:32" ht="17.25" customHeight="1" thickBot="1" x14ac:dyDescent="0.3">
      <c r="A57" s="2155"/>
      <c r="B57" s="77" t="s">
        <v>204</v>
      </c>
      <c r="C57" s="366">
        <v>30</v>
      </c>
      <c r="D57" s="367">
        <v>147</v>
      </c>
      <c r="E57" s="367">
        <v>146</v>
      </c>
      <c r="F57" s="367">
        <v>41</v>
      </c>
      <c r="G57" s="367">
        <v>29</v>
      </c>
      <c r="H57" s="367">
        <v>13</v>
      </c>
      <c r="I57" s="367">
        <v>17</v>
      </c>
      <c r="J57" s="367">
        <v>5733</v>
      </c>
      <c r="K57" s="367">
        <v>322</v>
      </c>
      <c r="L57" s="367">
        <v>147</v>
      </c>
      <c r="M57" s="367">
        <v>1370</v>
      </c>
      <c r="N57" s="367">
        <v>602</v>
      </c>
      <c r="O57" s="367">
        <v>47</v>
      </c>
      <c r="P57" s="367">
        <v>272</v>
      </c>
      <c r="Q57" s="368">
        <v>210</v>
      </c>
      <c r="R57" s="628">
        <f t="shared" si="11"/>
        <v>9126</v>
      </c>
      <c r="S57" s="670">
        <f>R57/SUM(R55:R57)</f>
        <v>0.89461817468875604</v>
      </c>
      <c r="T57" s="15"/>
      <c r="U57" s="15"/>
      <c r="V57" s="15"/>
      <c r="W57" s="17"/>
      <c r="X57" s="15"/>
      <c r="Y57" s="15"/>
      <c r="Z57" s="15"/>
      <c r="AA57" s="15"/>
      <c r="AB57" s="15"/>
      <c r="AC57" s="15"/>
      <c r="AD57" s="15"/>
      <c r="AE57" s="17"/>
      <c r="AF57" s="16"/>
    </row>
    <row r="58" spans="1:32" ht="17.25" customHeight="1" x14ac:dyDescent="0.25">
      <c r="A58" s="2153" t="s">
        <v>112</v>
      </c>
      <c r="B58" s="221" t="s">
        <v>202</v>
      </c>
      <c r="C58" s="380">
        <v>0</v>
      </c>
      <c r="D58" s="381">
        <v>0</v>
      </c>
      <c r="E58" s="381">
        <v>0</v>
      </c>
      <c r="F58" s="381">
        <v>0</v>
      </c>
      <c r="G58" s="381">
        <v>0</v>
      </c>
      <c r="H58" s="381">
        <v>0</v>
      </c>
      <c r="I58" s="381">
        <v>0</v>
      </c>
      <c r="J58" s="381">
        <v>0</v>
      </c>
      <c r="K58" s="381">
        <v>0</v>
      </c>
      <c r="L58" s="381">
        <v>0</v>
      </c>
      <c r="M58" s="381">
        <v>0</v>
      </c>
      <c r="N58" s="381">
        <v>2</v>
      </c>
      <c r="O58" s="381">
        <v>0</v>
      </c>
      <c r="P58" s="381">
        <v>0</v>
      </c>
      <c r="Q58" s="382">
        <v>0</v>
      </c>
      <c r="R58" s="635">
        <f t="shared" ref="R58:R63" si="12">SUM(C58:Q58)</f>
        <v>2</v>
      </c>
      <c r="S58" s="665">
        <f>R58/SUM(R58:R60)</f>
        <v>7.5187969924812026E-3</v>
      </c>
      <c r="T58" s="15"/>
      <c r="U58" s="15"/>
      <c r="V58" s="15"/>
      <c r="W58" s="17"/>
      <c r="X58" s="15"/>
      <c r="Y58" s="15"/>
      <c r="Z58" s="15"/>
      <c r="AA58" s="15"/>
      <c r="AB58" s="15"/>
      <c r="AC58" s="15"/>
      <c r="AD58" s="15"/>
      <c r="AE58" s="17"/>
      <c r="AF58" s="16"/>
    </row>
    <row r="59" spans="1:32" ht="17.25" customHeight="1" x14ac:dyDescent="0.25">
      <c r="A59" s="2154"/>
      <c r="B59" s="78" t="s">
        <v>203</v>
      </c>
      <c r="C59" s="374">
        <v>1</v>
      </c>
      <c r="D59" s="375">
        <v>0</v>
      </c>
      <c r="E59" s="375">
        <v>1</v>
      </c>
      <c r="F59" s="375">
        <v>0</v>
      </c>
      <c r="G59" s="375">
        <v>0</v>
      </c>
      <c r="H59" s="375">
        <v>1</v>
      </c>
      <c r="I59" s="375">
        <v>0</v>
      </c>
      <c r="J59" s="375">
        <v>86</v>
      </c>
      <c r="K59" s="375">
        <v>1</v>
      </c>
      <c r="L59" s="375">
        <v>0</v>
      </c>
      <c r="M59" s="375">
        <v>8</v>
      </c>
      <c r="N59" s="375">
        <v>8</v>
      </c>
      <c r="O59" s="375">
        <v>0</v>
      </c>
      <c r="P59" s="375">
        <v>1</v>
      </c>
      <c r="Q59" s="376">
        <v>1</v>
      </c>
      <c r="R59" s="636">
        <f t="shared" si="12"/>
        <v>108</v>
      </c>
      <c r="S59" s="666">
        <f>R59/SUM(R58:R60)</f>
        <v>0.40601503759398494</v>
      </c>
      <c r="T59" s="15"/>
      <c r="U59" s="15"/>
      <c r="V59" s="15"/>
      <c r="W59" s="17"/>
      <c r="X59" s="15"/>
      <c r="Y59" s="15"/>
      <c r="Z59" s="15"/>
      <c r="AA59" s="15"/>
      <c r="AB59" s="15"/>
      <c r="AC59" s="15"/>
      <c r="AD59" s="15"/>
      <c r="AE59" s="17"/>
      <c r="AF59" s="16"/>
    </row>
    <row r="60" spans="1:32" ht="17.25" customHeight="1" thickBot="1" x14ac:dyDescent="0.3">
      <c r="A60" s="2160"/>
      <c r="B60" s="156" t="s">
        <v>204</v>
      </c>
      <c r="C60" s="383">
        <v>0</v>
      </c>
      <c r="D60" s="384">
        <v>1</v>
      </c>
      <c r="E60" s="384">
        <v>1</v>
      </c>
      <c r="F60" s="384">
        <v>0</v>
      </c>
      <c r="G60" s="384">
        <v>2</v>
      </c>
      <c r="H60" s="384">
        <v>0</v>
      </c>
      <c r="I60" s="384">
        <v>0</v>
      </c>
      <c r="J60" s="384">
        <v>110</v>
      </c>
      <c r="K60" s="384">
        <v>7</v>
      </c>
      <c r="L60" s="384">
        <v>2</v>
      </c>
      <c r="M60" s="384">
        <v>14</v>
      </c>
      <c r="N60" s="384">
        <v>14</v>
      </c>
      <c r="O60" s="384">
        <v>0</v>
      </c>
      <c r="P60" s="384">
        <v>4</v>
      </c>
      <c r="Q60" s="385">
        <v>1</v>
      </c>
      <c r="R60" s="638">
        <f t="shared" si="12"/>
        <v>156</v>
      </c>
      <c r="S60" s="682">
        <f>R60/SUM(R58:R60)</f>
        <v>0.5864661654135338</v>
      </c>
      <c r="T60" s="16"/>
      <c r="U60" s="16"/>
      <c r="V60" s="16"/>
      <c r="W60" s="16"/>
      <c r="X60" s="16"/>
      <c r="Y60" s="16"/>
      <c r="Z60" s="16"/>
      <c r="AA60" s="16"/>
      <c r="AB60" s="16"/>
      <c r="AC60" s="16"/>
      <c r="AD60" s="16"/>
      <c r="AE60" s="16"/>
      <c r="AF60" s="15"/>
    </row>
    <row r="61" spans="1:32" ht="17.25" customHeight="1" thickTop="1" x14ac:dyDescent="0.25">
      <c r="A61" s="2154" t="s">
        <v>132</v>
      </c>
      <c r="B61" s="155" t="s">
        <v>202</v>
      </c>
      <c r="C61" s="224">
        <f>SUM(C49,C52,C55,C58)</f>
        <v>0</v>
      </c>
      <c r="D61" s="224">
        <f t="shared" ref="D61:Q61" si="13">SUM(D49,D52,D55,D58)</f>
        <v>7</v>
      </c>
      <c r="E61" s="224">
        <f t="shared" si="13"/>
        <v>2</v>
      </c>
      <c r="F61" s="224">
        <f t="shared" si="13"/>
        <v>4</v>
      </c>
      <c r="G61" s="224">
        <f t="shared" si="13"/>
        <v>0</v>
      </c>
      <c r="H61" s="224">
        <f t="shared" si="13"/>
        <v>0</v>
      </c>
      <c r="I61" s="224">
        <f t="shared" si="13"/>
        <v>0</v>
      </c>
      <c r="J61" s="224">
        <f t="shared" si="13"/>
        <v>8</v>
      </c>
      <c r="K61" s="224">
        <f t="shared" si="13"/>
        <v>2</v>
      </c>
      <c r="L61" s="224">
        <f t="shared" si="13"/>
        <v>0</v>
      </c>
      <c r="M61" s="224">
        <f t="shared" si="13"/>
        <v>1</v>
      </c>
      <c r="N61" s="224">
        <f t="shared" si="13"/>
        <v>17</v>
      </c>
      <c r="O61" s="224">
        <f t="shared" si="13"/>
        <v>0</v>
      </c>
      <c r="P61" s="224">
        <f t="shared" si="13"/>
        <v>3</v>
      </c>
      <c r="Q61" s="225">
        <f t="shared" si="13"/>
        <v>0</v>
      </c>
      <c r="R61" s="1891">
        <f t="shared" si="12"/>
        <v>44</v>
      </c>
      <c r="S61" s="760">
        <f>R61/SUM(R61:R63)</f>
        <v>2.1627998427054661E-3</v>
      </c>
      <c r="T61" s="16"/>
      <c r="U61" s="16"/>
      <c r="V61" s="16"/>
      <c r="W61" s="16"/>
      <c r="X61" s="16"/>
      <c r="Y61" s="16"/>
      <c r="Z61" s="16"/>
      <c r="AA61" s="16"/>
      <c r="AB61" s="16"/>
      <c r="AC61" s="16"/>
      <c r="AD61" s="16"/>
      <c r="AE61" s="16"/>
      <c r="AF61" s="15"/>
    </row>
    <row r="62" spans="1:32" ht="17.25" customHeight="1" x14ac:dyDescent="0.25">
      <c r="A62" s="2154"/>
      <c r="B62" s="76" t="s">
        <v>203</v>
      </c>
      <c r="C62" s="227">
        <f t="shared" ref="C62:Q63" si="14">SUM(C50,C53,C56,C59)</f>
        <v>31</v>
      </c>
      <c r="D62" s="227">
        <f t="shared" si="14"/>
        <v>78</v>
      </c>
      <c r="E62" s="227">
        <f t="shared" si="14"/>
        <v>74</v>
      </c>
      <c r="F62" s="227">
        <f t="shared" si="14"/>
        <v>58</v>
      </c>
      <c r="G62" s="227">
        <f t="shared" si="14"/>
        <v>22</v>
      </c>
      <c r="H62" s="227">
        <f t="shared" si="14"/>
        <v>9</v>
      </c>
      <c r="I62" s="227">
        <f t="shared" si="14"/>
        <v>14</v>
      </c>
      <c r="J62" s="227">
        <f t="shared" si="14"/>
        <v>2411</v>
      </c>
      <c r="K62" s="227">
        <f t="shared" si="14"/>
        <v>172</v>
      </c>
      <c r="L62" s="227">
        <f t="shared" si="14"/>
        <v>45</v>
      </c>
      <c r="M62" s="227">
        <f t="shared" si="14"/>
        <v>668</v>
      </c>
      <c r="N62" s="227">
        <f t="shared" si="14"/>
        <v>162</v>
      </c>
      <c r="O62" s="227">
        <f t="shared" si="14"/>
        <v>22</v>
      </c>
      <c r="P62" s="227">
        <f t="shared" si="14"/>
        <v>120</v>
      </c>
      <c r="Q62" s="228">
        <f t="shared" si="14"/>
        <v>77</v>
      </c>
      <c r="R62" s="626">
        <f t="shared" si="12"/>
        <v>3963</v>
      </c>
      <c r="S62" s="671">
        <f>R62/SUM(R61:R63)</f>
        <v>0.19479944946913094</v>
      </c>
      <c r="T62" s="16"/>
      <c r="U62" s="16"/>
      <c r="V62" s="16"/>
      <c r="W62" s="16"/>
      <c r="X62" s="16"/>
      <c r="Y62" s="16"/>
      <c r="Z62" s="16"/>
      <c r="AA62" s="16"/>
      <c r="AB62" s="16"/>
      <c r="AC62" s="16"/>
      <c r="AD62" s="16"/>
      <c r="AE62" s="16"/>
      <c r="AF62" s="15"/>
    </row>
    <row r="63" spans="1:32" ht="17.25" customHeight="1" thickBot="1" x14ac:dyDescent="0.3">
      <c r="A63" s="2154"/>
      <c r="B63" s="122" t="s">
        <v>204</v>
      </c>
      <c r="C63" s="272">
        <f t="shared" si="14"/>
        <v>52</v>
      </c>
      <c r="D63" s="272">
        <f t="shared" si="14"/>
        <v>248</v>
      </c>
      <c r="E63" s="272">
        <f t="shared" si="14"/>
        <v>259</v>
      </c>
      <c r="F63" s="272">
        <f t="shared" si="14"/>
        <v>87</v>
      </c>
      <c r="G63" s="272">
        <f t="shared" si="14"/>
        <v>46</v>
      </c>
      <c r="H63" s="272">
        <f t="shared" si="14"/>
        <v>18</v>
      </c>
      <c r="I63" s="272">
        <f t="shared" si="14"/>
        <v>35</v>
      </c>
      <c r="J63" s="272">
        <f t="shared" si="14"/>
        <v>10292</v>
      </c>
      <c r="K63" s="272">
        <f t="shared" si="14"/>
        <v>564</v>
      </c>
      <c r="L63" s="272">
        <f t="shared" si="14"/>
        <v>276</v>
      </c>
      <c r="M63" s="272">
        <f t="shared" si="14"/>
        <v>2357</v>
      </c>
      <c r="N63" s="272">
        <f t="shared" si="14"/>
        <v>1107</v>
      </c>
      <c r="O63" s="272">
        <f t="shared" si="14"/>
        <v>70</v>
      </c>
      <c r="P63" s="272">
        <f t="shared" si="14"/>
        <v>504</v>
      </c>
      <c r="Q63" s="627">
        <f t="shared" si="14"/>
        <v>422</v>
      </c>
      <c r="R63" s="628">
        <f t="shared" si="12"/>
        <v>16337</v>
      </c>
      <c r="S63" s="1173">
        <f>R63/SUM(R61:R63)</f>
        <v>0.80303775068816363</v>
      </c>
      <c r="T63" s="14"/>
      <c r="U63" s="14"/>
      <c r="V63" s="14"/>
      <c r="W63" s="14"/>
      <c r="X63" s="14"/>
      <c r="Y63" s="14"/>
      <c r="Z63" s="14"/>
      <c r="AA63" s="14"/>
      <c r="AB63" s="14"/>
      <c r="AC63" s="14"/>
      <c r="AD63" s="14"/>
      <c r="AE63" s="14"/>
      <c r="AF63" s="14"/>
    </row>
    <row r="64" spans="1:32" ht="17.25" customHeight="1" thickBot="1" x14ac:dyDescent="0.3">
      <c r="A64" s="2157" t="s">
        <v>163</v>
      </c>
      <c r="B64" s="2158"/>
      <c r="C64" s="2151"/>
      <c r="D64" s="2151"/>
      <c r="E64" s="2151"/>
      <c r="F64" s="2151"/>
      <c r="G64" s="2151"/>
      <c r="H64" s="2151"/>
      <c r="I64" s="2151"/>
      <c r="J64" s="2151"/>
      <c r="K64" s="2151"/>
      <c r="L64" s="2151"/>
      <c r="M64" s="2151"/>
      <c r="N64" s="2151"/>
      <c r="O64" s="2151"/>
      <c r="P64" s="2151"/>
      <c r="Q64" s="2151"/>
      <c r="R64" s="2158"/>
      <c r="S64" s="2159"/>
      <c r="T64" s="14"/>
      <c r="U64" s="14"/>
      <c r="V64" s="14"/>
      <c r="W64" s="14"/>
      <c r="X64" s="14"/>
      <c r="Y64" s="14"/>
      <c r="Z64" s="14"/>
      <c r="AA64" s="14"/>
      <c r="AB64" s="14"/>
      <c r="AC64" s="14"/>
      <c r="AD64" s="14"/>
      <c r="AE64" s="14"/>
      <c r="AF64" s="14"/>
    </row>
    <row r="65" spans="1:32" ht="17.25" customHeight="1" x14ac:dyDescent="0.25">
      <c r="A65" s="2153" t="s">
        <v>164</v>
      </c>
      <c r="B65" s="75" t="s">
        <v>202</v>
      </c>
      <c r="C65" s="361">
        <v>0</v>
      </c>
      <c r="D65" s="362">
        <v>0</v>
      </c>
      <c r="E65" s="362">
        <v>0</v>
      </c>
      <c r="F65" s="362">
        <v>0</v>
      </c>
      <c r="G65" s="362">
        <v>0</v>
      </c>
      <c r="H65" s="362">
        <v>0</v>
      </c>
      <c r="I65" s="362">
        <v>0</v>
      </c>
      <c r="J65" s="362">
        <v>0</v>
      </c>
      <c r="K65" s="362">
        <v>0</v>
      </c>
      <c r="L65" s="362">
        <v>0</v>
      </c>
      <c r="M65" s="362">
        <v>0</v>
      </c>
      <c r="N65" s="362">
        <v>0</v>
      </c>
      <c r="O65" s="362">
        <v>0</v>
      </c>
      <c r="P65" s="362">
        <v>0</v>
      </c>
      <c r="Q65" s="363">
        <v>0</v>
      </c>
      <c r="R65" s="625">
        <f t="shared" ref="R65:R76" si="15">SUM(C65:Q65)</f>
        <v>0</v>
      </c>
      <c r="S65" s="668">
        <f>R65/SUM(R65:R67)</f>
        <v>0</v>
      </c>
      <c r="U65" s="14"/>
      <c r="V65" s="14"/>
      <c r="W65" s="14"/>
      <c r="X65" s="14"/>
      <c r="Y65" s="14"/>
      <c r="Z65" s="14"/>
      <c r="AA65" s="14"/>
      <c r="AB65" s="14"/>
      <c r="AC65" s="14"/>
      <c r="AD65" s="14"/>
      <c r="AE65" s="14"/>
      <c r="AF65" s="14"/>
    </row>
    <row r="66" spans="1:32" ht="17.25" customHeight="1" x14ac:dyDescent="0.25">
      <c r="A66" s="2154"/>
      <c r="B66" s="76" t="s">
        <v>203</v>
      </c>
      <c r="C66" s="364">
        <v>0</v>
      </c>
      <c r="D66" s="364">
        <v>0</v>
      </c>
      <c r="E66" s="364">
        <v>0</v>
      </c>
      <c r="F66" s="364">
        <v>0</v>
      </c>
      <c r="G66" s="364">
        <v>0</v>
      </c>
      <c r="H66" s="364">
        <v>1</v>
      </c>
      <c r="I66" s="364">
        <v>0</v>
      </c>
      <c r="J66" s="364">
        <v>11</v>
      </c>
      <c r="K66" s="364">
        <v>0</v>
      </c>
      <c r="L66" s="364">
        <v>1</v>
      </c>
      <c r="M66" s="364">
        <v>2</v>
      </c>
      <c r="N66" s="364">
        <v>2</v>
      </c>
      <c r="O66" s="364">
        <v>0</v>
      </c>
      <c r="P66" s="364">
        <v>1</v>
      </c>
      <c r="Q66" s="365">
        <v>1</v>
      </c>
      <c r="R66" s="626">
        <f t="shared" si="15"/>
        <v>19</v>
      </c>
      <c r="S66" s="669">
        <f>R66/SUM(R65:R67)</f>
        <v>5.9006211180124224E-2</v>
      </c>
      <c r="U66" s="14"/>
      <c r="V66" s="14"/>
      <c r="W66" s="14"/>
      <c r="X66" s="14"/>
      <c r="Y66" s="14"/>
      <c r="Z66" s="14"/>
      <c r="AA66" s="14"/>
      <c r="AB66" s="14"/>
      <c r="AC66" s="14"/>
      <c r="AD66" s="14"/>
      <c r="AE66" s="14"/>
      <c r="AF66" s="14"/>
    </row>
    <row r="67" spans="1:32" ht="17.25" customHeight="1" thickBot="1" x14ac:dyDescent="0.3">
      <c r="A67" s="2155"/>
      <c r="B67" s="77" t="s">
        <v>204</v>
      </c>
      <c r="C67" s="366">
        <v>1</v>
      </c>
      <c r="D67" s="367">
        <v>6</v>
      </c>
      <c r="E67" s="367">
        <v>5</v>
      </c>
      <c r="F67" s="367">
        <v>2</v>
      </c>
      <c r="G67" s="367">
        <v>1</v>
      </c>
      <c r="H67" s="367">
        <v>0</v>
      </c>
      <c r="I67" s="367">
        <v>1</v>
      </c>
      <c r="J67" s="367">
        <v>199</v>
      </c>
      <c r="K67" s="367">
        <v>12</v>
      </c>
      <c r="L67" s="367">
        <v>1</v>
      </c>
      <c r="M67" s="367">
        <v>38</v>
      </c>
      <c r="N67" s="367">
        <v>20</v>
      </c>
      <c r="O67" s="367">
        <v>1</v>
      </c>
      <c r="P67" s="367">
        <v>11</v>
      </c>
      <c r="Q67" s="368">
        <v>5</v>
      </c>
      <c r="R67" s="628">
        <f t="shared" si="15"/>
        <v>303</v>
      </c>
      <c r="S67" s="670">
        <f>R67/SUM(R65:R67)</f>
        <v>0.94099378881987583</v>
      </c>
      <c r="U67" s="14"/>
      <c r="V67" s="14"/>
      <c r="W67" s="14"/>
      <c r="X67" s="14"/>
      <c r="Y67" s="14"/>
      <c r="Z67" s="14"/>
      <c r="AA67" s="14"/>
      <c r="AB67" s="14"/>
      <c r="AC67" s="14"/>
      <c r="AD67" s="14"/>
      <c r="AE67" s="14"/>
      <c r="AF67" s="14"/>
    </row>
    <row r="68" spans="1:32" ht="17.25" customHeight="1" x14ac:dyDescent="0.25">
      <c r="A68" s="2153" t="s">
        <v>165</v>
      </c>
      <c r="B68" s="80" t="s">
        <v>202</v>
      </c>
      <c r="C68" s="371">
        <v>0</v>
      </c>
      <c r="D68" s="372">
        <v>4</v>
      </c>
      <c r="E68" s="372">
        <v>2</v>
      </c>
      <c r="F68" s="372">
        <v>4</v>
      </c>
      <c r="G68" s="372">
        <v>0</v>
      </c>
      <c r="H68" s="372">
        <v>0</v>
      </c>
      <c r="I68" s="372">
        <v>0</v>
      </c>
      <c r="J68" s="372">
        <v>7</v>
      </c>
      <c r="K68" s="372">
        <v>2</v>
      </c>
      <c r="L68" s="372">
        <v>0</v>
      </c>
      <c r="M68" s="372">
        <v>1</v>
      </c>
      <c r="N68" s="372">
        <v>14</v>
      </c>
      <c r="O68" s="372">
        <v>0</v>
      </c>
      <c r="P68" s="372">
        <v>3</v>
      </c>
      <c r="Q68" s="373">
        <v>0</v>
      </c>
      <c r="R68" s="635">
        <f t="shared" si="15"/>
        <v>37</v>
      </c>
      <c r="S68" s="665">
        <f>R68/SUM(R68:R70)</f>
        <v>3.1893802258425997E-3</v>
      </c>
      <c r="U68" s="14"/>
      <c r="V68" s="14"/>
      <c r="W68" s="14"/>
      <c r="X68" s="14"/>
      <c r="Y68" s="14"/>
      <c r="Z68" s="14"/>
      <c r="AA68" s="14"/>
      <c r="AB68" s="14"/>
      <c r="AC68" s="14"/>
      <c r="AD68" s="14"/>
      <c r="AE68" s="14"/>
      <c r="AF68" s="14"/>
    </row>
    <row r="69" spans="1:32" ht="17.25" customHeight="1" x14ac:dyDescent="0.25">
      <c r="A69" s="2154"/>
      <c r="B69" s="78" t="s">
        <v>203</v>
      </c>
      <c r="C69" s="374">
        <v>20</v>
      </c>
      <c r="D69" s="375">
        <v>40</v>
      </c>
      <c r="E69" s="375">
        <v>35</v>
      </c>
      <c r="F69" s="375">
        <v>36</v>
      </c>
      <c r="G69" s="375">
        <v>13</v>
      </c>
      <c r="H69" s="375">
        <v>3</v>
      </c>
      <c r="I69" s="375">
        <v>8</v>
      </c>
      <c r="J69" s="375">
        <v>1439</v>
      </c>
      <c r="K69" s="375">
        <v>115</v>
      </c>
      <c r="L69" s="375">
        <v>31</v>
      </c>
      <c r="M69" s="375">
        <v>426</v>
      </c>
      <c r="N69" s="375">
        <v>93</v>
      </c>
      <c r="O69" s="375">
        <v>17</v>
      </c>
      <c r="P69" s="375">
        <v>65</v>
      </c>
      <c r="Q69" s="376">
        <v>53</v>
      </c>
      <c r="R69" s="636">
        <f t="shared" si="15"/>
        <v>2394</v>
      </c>
      <c r="S69" s="666">
        <f>R69/SUM(R68:R70)</f>
        <v>0.20636152055857254</v>
      </c>
      <c r="U69" s="14"/>
      <c r="V69" s="14"/>
      <c r="W69" s="14"/>
      <c r="X69" s="14"/>
      <c r="Y69" s="14"/>
      <c r="Z69" s="14"/>
      <c r="AA69" s="14"/>
      <c r="AB69" s="14"/>
      <c r="AC69" s="14"/>
      <c r="AD69" s="14"/>
      <c r="AE69" s="14"/>
      <c r="AF69" s="14"/>
    </row>
    <row r="70" spans="1:32" ht="17.25" customHeight="1" thickBot="1" x14ac:dyDescent="0.3">
      <c r="A70" s="2155"/>
      <c r="B70" s="79" t="s">
        <v>204</v>
      </c>
      <c r="C70" s="377">
        <v>28</v>
      </c>
      <c r="D70" s="378">
        <v>139</v>
      </c>
      <c r="E70" s="378">
        <v>144</v>
      </c>
      <c r="F70" s="378">
        <v>50</v>
      </c>
      <c r="G70" s="378">
        <v>24</v>
      </c>
      <c r="H70" s="378">
        <v>7</v>
      </c>
      <c r="I70" s="378">
        <v>29</v>
      </c>
      <c r="J70" s="378">
        <v>5736</v>
      </c>
      <c r="K70" s="378">
        <v>326</v>
      </c>
      <c r="L70" s="378">
        <v>166</v>
      </c>
      <c r="M70" s="378">
        <v>1340</v>
      </c>
      <c r="N70" s="378">
        <v>611</v>
      </c>
      <c r="O70" s="378">
        <v>33</v>
      </c>
      <c r="P70" s="378">
        <v>286</v>
      </c>
      <c r="Q70" s="379">
        <v>251</v>
      </c>
      <c r="R70" s="637">
        <f t="shared" si="15"/>
        <v>9170</v>
      </c>
      <c r="S70" s="667">
        <f>R70/SUM(R68:R70)</f>
        <v>0.79044909921558482</v>
      </c>
      <c r="U70" s="14"/>
      <c r="V70" s="14"/>
      <c r="W70" s="14"/>
      <c r="X70" s="14"/>
      <c r="Y70" s="14"/>
      <c r="Z70" s="14"/>
      <c r="AA70" s="14"/>
      <c r="AB70" s="14"/>
      <c r="AC70" s="14"/>
      <c r="AD70" s="14"/>
      <c r="AE70" s="14"/>
      <c r="AF70" s="14"/>
    </row>
    <row r="71" spans="1:32" ht="17.25" customHeight="1" x14ac:dyDescent="0.25">
      <c r="A71" s="2153" t="s">
        <v>166</v>
      </c>
      <c r="B71" s="75" t="s">
        <v>202</v>
      </c>
      <c r="C71" s="361">
        <v>0</v>
      </c>
      <c r="D71" s="362">
        <v>3</v>
      </c>
      <c r="E71" s="362">
        <v>0</v>
      </c>
      <c r="F71" s="362">
        <v>0</v>
      </c>
      <c r="G71" s="362">
        <v>0</v>
      </c>
      <c r="H71" s="362">
        <v>0</v>
      </c>
      <c r="I71" s="362">
        <v>0</v>
      </c>
      <c r="J71" s="362">
        <v>1</v>
      </c>
      <c r="K71" s="362">
        <v>0</v>
      </c>
      <c r="L71" s="362">
        <v>0</v>
      </c>
      <c r="M71" s="362">
        <v>0</v>
      </c>
      <c r="N71" s="362">
        <v>3</v>
      </c>
      <c r="O71" s="362">
        <v>0</v>
      </c>
      <c r="P71" s="362">
        <v>0</v>
      </c>
      <c r="Q71" s="363">
        <v>0</v>
      </c>
      <c r="R71" s="625">
        <f t="shared" si="15"/>
        <v>7</v>
      </c>
      <c r="S71" s="668">
        <f>R71/SUM(R71:R73)</f>
        <v>9.1491308325709062E-4</v>
      </c>
      <c r="U71" s="14"/>
      <c r="V71" s="14"/>
      <c r="W71" s="14"/>
      <c r="X71" s="14"/>
      <c r="Y71" s="14"/>
      <c r="Z71" s="14"/>
      <c r="AA71" s="14"/>
      <c r="AB71" s="14"/>
      <c r="AC71" s="14"/>
      <c r="AD71" s="14"/>
      <c r="AE71" s="14"/>
      <c r="AF71" s="14"/>
    </row>
    <row r="72" spans="1:32" ht="17.25" customHeight="1" x14ac:dyDescent="0.25">
      <c r="A72" s="2154"/>
      <c r="B72" s="76" t="s">
        <v>203</v>
      </c>
      <c r="C72" s="364">
        <v>8</v>
      </c>
      <c r="D72" s="369">
        <v>31</v>
      </c>
      <c r="E72" s="369">
        <v>34</v>
      </c>
      <c r="F72" s="369">
        <v>18</v>
      </c>
      <c r="G72" s="369">
        <v>7</v>
      </c>
      <c r="H72" s="369">
        <v>5</v>
      </c>
      <c r="I72" s="369">
        <v>5</v>
      </c>
      <c r="J72" s="369">
        <v>807</v>
      </c>
      <c r="K72" s="369">
        <v>46</v>
      </c>
      <c r="L72" s="369">
        <v>11</v>
      </c>
      <c r="M72" s="369">
        <v>224</v>
      </c>
      <c r="N72" s="369">
        <v>52</v>
      </c>
      <c r="O72" s="369">
        <v>5</v>
      </c>
      <c r="P72" s="369">
        <v>47</v>
      </c>
      <c r="Q72" s="370">
        <v>17</v>
      </c>
      <c r="R72" s="626">
        <f t="shared" si="15"/>
        <v>1317</v>
      </c>
      <c r="S72" s="669">
        <f>R72/SUM(R71:R73)</f>
        <v>0.17213436152136977</v>
      </c>
      <c r="U72" s="14"/>
      <c r="V72" s="14"/>
      <c r="W72" s="14"/>
      <c r="X72" s="14"/>
      <c r="Y72" s="14"/>
      <c r="Z72" s="14"/>
      <c r="AA72" s="14"/>
      <c r="AB72" s="14"/>
      <c r="AC72" s="14"/>
      <c r="AD72" s="14"/>
      <c r="AE72" s="14"/>
      <c r="AF72" s="14"/>
    </row>
    <row r="73" spans="1:32" ht="17.25" customHeight="1" thickBot="1" x14ac:dyDescent="0.3">
      <c r="A73" s="2155"/>
      <c r="B73" s="122" t="s">
        <v>204</v>
      </c>
      <c r="C73" s="366">
        <v>22</v>
      </c>
      <c r="D73" s="367">
        <v>95</v>
      </c>
      <c r="E73" s="367">
        <v>104</v>
      </c>
      <c r="F73" s="367">
        <v>28</v>
      </c>
      <c r="G73" s="367">
        <v>21</v>
      </c>
      <c r="H73" s="367">
        <v>11</v>
      </c>
      <c r="I73" s="367">
        <v>4</v>
      </c>
      <c r="J73" s="367">
        <v>4035</v>
      </c>
      <c r="K73" s="367">
        <v>199</v>
      </c>
      <c r="L73" s="367">
        <v>96</v>
      </c>
      <c r="M73" s="367">
        <v>907</v>
      </c>
      <c r="N73" s="367">
        <v>436</v>
      </c>
      <c r="O73" s="367">
        <v>33</v>
      </c>
      <c r="P73" s="367">
        <v>183</v>
      </c>
      <c r="Q73" s="368">
        <v>153</v>
      </c>
      <c r="R73" s="628">
        <f t="shared" si="15"/>
        <v>6327</v>
      </c>
      <c r="S73" s="670">
        <f>R73/SUM(R71:R73)</f>
        <v>0.82695072539537318</v>
      </c>
      <c r="U73" s="14"/>
      <c r="V73" s="14"/>
      <c r="W73" s="14"/>
      <c r="X73" s="14"/>
      <c r="Y73" s="14"/>
      <c r="Z73" s="14"/>
      <c r="AA73" s="14"/>
      <c r="AB73" s="14"/>
      <c r="AC73" s="14"/>
      <c r="AD73" s="14"/>
      <c r="AE73" s="14"/>
      <c r="AF73" s="14"/>
    </row>
    <row r="74" spans="1:32" ht="17.25" customHeight="1" x14ac:dyDescent="0.25">
      <c r="A74" s="2153" t="s">
        <v>167</v>
      </c>
      <c r="B74" s="80" t="s">
        <v>202</v>
      </c>
      <c r="C74" s="380">
        <v>0</v>
      </c>
      <c r="D74" s="381">
        <v>0</v>
      </c>
      <c r="E74" s="381">
        <v>0</v>
      </c>
      <c r="F74" s="381">
        <v>0</v>
      </c>
      <c r="G74" s="381">
        <v>0</v>
      </c>
      <c r="H74" s="381">
        <v>0</v>
      </c>
      <c r="I74" s="381">
        <v>0</v>
      </c>
      <c r="J74" s="381">
        <v>0</v>
      </c>
      <c r="K74" s="381">
        <v>0</v>
      </c>
      <c r="L74" s="381">
        <v>0</v>
      </c>
      <c r="M74" s="381">
        <v>0</v>
      </c>
      <c r="N74" s="381">
        <v>0</v>
      </c>
      <c r="O74" s="381">
        <v>0</v>
      </c>
      <c r="P74" s="381">
        <v>0</v>
      </c>
      <c r="Q74" s="382">
        <v>0</v>
      </c>
      <c r="R74" s="635">
        <f t="shared" si="15"/>
        <v>0</v>
      </c>
      <c r="S74" s="665">
        <f>R74/SUM(R74:R76)</f>
        <v>0</v>
      </c>
      <c r="U74" s="14"/>
      <c r="V74" s="14"/>
      <c r="W74" s="14"/>
      <c r="X74" s="14"/>
      <c r="Y74" s="14"/>
      <c r="Z74" s="14"/>
      <c r="AA74" s="14"/>
      <c r="AB74" s="14"/>
      <c r="AC74" s="14"/>
      <c r="AD74" s="14"/>
      <c r="AE74" s="14"/>
      <c r="AF74" s="14"/>
    </row>
    <row r="75" spans="1:32" ht="17.25" customHeight="1" x14ac:dyDescent="0.25">
      <c r="A75" s="2154"/>
      <c r="B75" s="78" t="s">
        <v>203</v>
      </c>
      <c r="C75" s="374">
        <v>3</v>
      </c>
      <c r="D75" s="375">
        <v>7</v>
      </c>
      <c r="E75" s="375">
        <v>5</v>
      </c>
      <c r="F75" s="375">
        <v>4</v>
      </c>
      <c r="G75" s="375">
        <v>2</v>
      </c>
      <c r="H75" s="375">
        <v>0</v>
      </c>
      <c r="I75" s="375">
        <v>1</v>
      </c>
      <c r="J75" s="375">
        <v>154</v>
      </c>
      <c r="K75" s="375">
        <v>11</v>
      </c>
      <c r="L75" s="375">
        <v>2</v>
      </c>
      <c r="M75" s="375">
        <v>16</v>
      </c>
      <c r="N75" s="375">
        <v>15</v>
      </c>
      <c r="O75" s="375">
        <v>0</v>
      </c>
      <c r="P75" s="375">
        <v>7</v>
      </c>
      <c r="Q75" s="376">
        <v>6</v>
      </c>
      <c r="R75" s="636">
        <f t="shared" si="15"/>
        <v>233</v>
      </c>
      <c r="S75" s="666">
        <f>R75/SUM(R74:R76)</f>
        <v>0.30259740259740259</v>
      </c>
      <c r="U75" s="14"/>
      <c r="V75" s="14"/>
      <c r="W75" s="14"/>
      <c r="X75" s="14"/>
      <c r="Y75" s="14"/>
      <c r="Z75" s="14"/>
      <c r="AA75" s="14"/>
      <c r="AB75" s="14"/>
      <c r="AC75" s="14"/>
      <c r="AD75" s="14"/>
      <c r="AE75" s="14"/>
      <c r="AF75" s="14"/>
    </row>
    <row r="76" spans="1:32" ht="17.25" customHeight="1" thickBot="1" x14ac:dyDescent="0.3">
      <c r="A76" s="2160"/>
      <c r="B76" s="156" t="s">
        <v>204</v>
      </c>
      <c r="C76" s="383">
        <v>1</v>
      </c>
      <c r="D76" s="384">
        <v>8</v>
      </c>
      <c r="E76" s="384">
        <v>6</v>
      </c>
      <c r="F76" s="384">
        <v>7</v>
      </c>
      <c r="G76" s="384">
        <v>0</v>
      </c>
      <c r="H76" s="384">
        <v>0</v>
      </c>
      <c r="I76" s="384">
        <v>1</v>
      </c>
      <c r="J76" s="384">
        <v>322</v>
      </c>
      <c r="K76" s="384">
        <v>27</v>
      </c>
      <c r="L76" s="384">
        <v>13</v>
      </c>
      <c r="M76" s="384">
        <v>72</v>
      </c>
      <c r="N76" s="384">
        <v>40</v>
      </c>
      <c r="O76" s="384">
        <v>3</v>
      </c>
      <c r="P76" s="384">
        <v>24</v>
      </c>
      <c r="Q76" s="385">
        <v>13</v>
      </c>
      <c r="R76" s="638">
        <f t="shared" si="15"/>
        <v>537</v>
      </c>
      <c r="S76" s="682">
        <f>R76/SUM(R74:R76)</f>
        <v>0.69740259740259736</v>
      </c>
      <c r="U76" s="14"/>
      <c r="V76" s="14"/>
      <c r="W76" s="14"/>
      <c r="X76" s="14"/>
      <c r="Y76" s="14"/>
      <c r="Z76" s="14"/>
      <c r="AA76" s="14"/>
      <c r="AB76" s="14"/>
      <c r="AC76" s="14"/>
      <c r="AD76" s="14"/>
      <c r="AE76" s="14"/>
      <c r="AF76" s="14"/>
    </row>
    <row r="77" spans="1:32" ht="17.25" customHeight="1" thickTop="1" x14ac:dyDescent="0.25">
      <c r="A77" s="2154" t="s">
        <v>132</v>
      </c>
      <c r="B77" s="155" t="s">
        <v>202</v>
      </c>
      <c r="C77" s="224">
        <f>SUM(C65,C68,C71,C74)</f>
        <v>0</v>
      </c>
      <c r="D77" s="224">
        <f t="shared" ref="D77:I77" si="16">SUM(D65,D68,D71,D74)</f>
        <v>7</v>
      </c>
      <c r="E77" s="224">
        <f t="shared" si="16"/>
        <v>2</v>
      </c>
      <c r="F77" s="224">
        <f t="shared" si="16"/>
        <v>4</v>
      </c>
      <c r="G77" s="224">
        <f t="shared" si="16"/>
        <v>0</v>
      </c>
      <c r="H77" s="224">
        <f t="shared" si="16"/>
        <v>0</v>
      </c>
      <c r="I77" s="224">
        <f t="shared" si="16"/>
        <v>0</v>
      </c>
      <c r="J77" s="224">
        <f>SUM(J65,J68,J71,J74)</f>
        <v>8</v>
      </c>
      <c r="K77" s="224">
        <f t="shared" ref="K77:Q77" si="17">SUM(K65,K68,K71,K74)</f>
        <v>2</v>
      </c>
      <c r="L77" s="224">
        <f t="shared" si="17"/>
        <v>0</v>
      </c>
      <c r="M77" s="224">
        <f t="shared" si="17"/>
        <v>1</v>
      </c>
      <c r="N77" s="224">
        <f t="shared" si="17"/>
        <v>17</v>
      </c>
      <c r="O77" s="224">
        <f t="shared" si="17"/>
        <v>0</v>
      </c>
      <c r="P77" s="224">
        <f t="shared" si="17"/>
        <v>3</v>
      </c>
      <c r="Q77" s="225">
        <f t="shared" si="17"/>
        <v>0</v>
      </c>
      <c r="R77" s="1891">
        <f>SUM(C77:Q77)</f>
        <v>44</v>
      </c>
      <c r="S77" s="760">
        <f>R77/SUM(R77:R79)</f>
        <v>2.1627998427054661E-3</v>
      </c>
      <c r="U77" s="14"/>
      <c r="V77" s="14"/>
      <c r="W77" s="14"/>
      <c r="X77" s="14"/>
      <c r="Y77" s="14"/>
      <c r="Z77" s="14"/>
      <c r="AA77" s="14"/>
      <c r="AB77" s="14"/>
      <c r="AC77" s="14"/>
      <c r="AD77" s="14"/>
      <c r="AE77" s="14"/>
      <c r="AF77" s="14"/>
    </row>
    <row r="78" spans="1:32" ht="17.25" customHeight="1" x14ac:dyDescent="0.25">
      <c r="A78" s="2154"/>
      <c r="B78" s="76" t="s">
        <v>203</v>
      </c>
      <c r="C78" s="227">
        <f>SUM(C66,C69,C72,C75)</f>
        <v>31</v>
      </c>
      <c r="D78" s="227">
        <f t="shared" ref="D78:Q78" si="18">SUM(D66,D69,D72,D75)</f>
        <v>78</v>
      </c>
      <c r="E78" s="227">
        <f t="shared" si="18"/>
        <v>74</v>
      </c>
      <c r="F78" s="227">
        <f t="shared" si="18"/>
        <v>58</v>
      </c>
      <c r="G78" s="227">
        <f t="shared" si="18"/>
        <v>22</v>
      </c>
      <c r="H78" s="227">
        <f t="shared" si="18"/>
        <v>9</v>
      </c>
      <c r="I78" s="227">
        <f t="shared" si="18"/>
        <v>14</v>
      </c>
      <c r="J78" s="227">
        <f t="shared" si="18"/>
        <v>2411</v>
      </c>
      <c r="K78" s="227">
        <f t="shared" si="18"/>
        <v>172</v>
      </c>
      <c r="L78" s="227">
        <f t="shared" si="18"/>
        <v>45</v>
      </c>
      <c r="M78" s="227">
        <f t="shared" si="18"/>
        <v>668</v>
      </c>
      <c r="N78" s="227">
        <f t="shared" si="18"/>
        <v>162</v>
      </c>
      <c r="O78" s="227">
        <f t="shared" si="18"/>
        <v>22</v>
      </c>
      <c r="P78" s="227">
        <f t="shared" si="18"/>
        <v>120</v>
      </c>
      <c r="Q78" s="228">
        <f t="shared" si="18"/>
        <v>77</v>
      </c>
      <c r="R78" s="626">
        <f>SUM(C78:Q78)</f>
        <v>3963</v>
      </c>
      <c r="S78" s="671">
        <f>R78/SUM(R77:R79)</f>
        <v>0.19479944946913094</v>
      </c>
      <c r="U78" s="14"/>
      <c r="V78" s="14"/>
      <c r="W78" s="14"/>
      <c r="X78" s="14"/>
      <c r="Y78" s="14"/>
      <c r="Z78" s="14"/>
      <c r="AA78" s="14"/>
      <c r="AB78" s="14"/>
      <c r="AC78" s="14"/>
      <c r="AD78" s="14"/>
      <c r="AE78" s="14"/>
      <c r="AF78" s="14"/>
    </row>
    <row r="79" spans="1:32" ht="17.25" customHeight="1" thickBot="1" x14ac:dyDescent="0.3">
      <c r="A79" s="2155"/>
      <c r="B79" s="77" t="s">
        <v>204</v>
      </c>
      <c r="C79" s="272">
        <f>SUM(C67,C70,C73,C76)</f>
        <v>52</v>
      </c>
      <c r="D79" s="272">
        <f t="shared" ref="D79:Q79" si="19">SUM(D67,D70,D73,D76)</f>
        <v>248</v>
      </c>
      <c r="E79" s="272">
        <f t="shared" si="19"/>
        <v>259</v>
      </c>
      <c r="F79" s="272">
        <f t="shared" si="19"/>
        <v>87</v>
      </c>
      <c r="G79" s="272">
        <f t="shared" si="19"/>
        <v>46</v>
      </c>
      <c r="H79" s="272">
        <f t="shared" si="19"/>
        <v>18</v>
      </c>
      <c r="I79" s="272">
        <f t="shared" si="19"/>
        <v>35</v>
      </c>
      <c r="J79" s="272">
        <f t="shared" si="19"/>
        <v>10292</v>
      </c>
      <c r="K79" s="272">
        <f t="shared" si="19"/>
        <v>564</v>
      </c>
      <c r="L79" s="272">
        <f t="shared" si="19"/>
        <v>276</v>
      </c>
      <c r="M79" s="272">
        <f t="shared" si="19"/>
        <v>2357</v>
      </c>
      <c r="N79" s="272">
        <f t="shared" si="19"/>
        <v>1107</v>
      </c>
      <c r="O79" s="272">
        <f t="shared" si="19"/>
        <v>70</v>
      </c>
      <c r="P79" s="272">
        <f t="shared" si="19"/>
        <v>504</v>
      </c>
      <c r="Q79" s="627">
        <f t="shared" si="19"/>
        <v>422</v>
      </c>
      <c r="R79" s="628">
        <f>SUM(C79:Q79)</f>
        <v>16337</v>
      </c>
      <c r="S79" s="1173">
        <f>R79/SUM(R77:R79)</f>
        <v>0.80303775068816363</v>
      </c>
      <c r="U79" s="14"/>
      <c r="V79" s="14"/>
      <c r="W79" s="14"/>
      <c r="X79" s="14"/>
      <c r="Y79" s="14"/>
      <c r="Z79" s="14"/>
      <c r="AA79" s="14"/>
      <c r="AB79" s="14"/>
      <c r="AC79" s="14"/>
      <c r="AD79" s="14"/>
      <c r="AE79" s="14"/>
      <c r="AF79" s="14"/>
    </row>
    <row r="80" spans="1:32" ht="15.75" customHeight="1" x14ac:dyDescent="0.25">
      <c r="A80" s="2153" t="s">
        <v>131</v>
      </c>
      <c r="B80" s="80" t="s">
        <v>202</v>
      </c>
      <c r="C80" s="672">
        <f t="shared" ref="C80:R80" si="20">C77/SUM(C77:C79)</f>
        <v>0</v>
      </c>
      <c r="D80" s="673">
        <f t="shared" si="20"/>
        <v>2.1021021021021023E-2</v>
      </c>
      <c r="E80" s="673">
        <f t="shared" si="20"/>
        <v>5.9701492537313433E-3</v>
      </c>
      <c r="F80" s="673">
        <f t="shared" si="20"/>
        <v>2.6845637583892617E-2</v>
      </c>
      <c r="G80" s="673">
        <f t="shared" si="20"/>
        <v>0</v>
      </c>
      <c r="H80" s="673">
        <f t="shared" si="20"/>
        <v>0</v>
      </c>
      <c r="I80" s="673">
        <f t="shared" si="20"/>
        <v>0</v>
      </c>
      <c r="J80" s="673">
        <f t="shared" si="20"/>
        <v>6.2937613091023519E-4</v>
      </c>
      <c r="K80" s="673">
        <f t="shared" si="20"/>
        <v>2.7100271002710027E-3</v>
      </c>
      <c r="L80" s="673">
        <f t="shared" si="20"/>
        <v>0</v>
      </c>
      <c r="M80" s="673">
        <f t="shared" si="20"/>
        <v>3.3046926635822867E-4</v>
      </c>
      <c r="N80" s="673">
        <f t="shared" si="20"/>
        <v>1.3219284603421462E-2</v>
      </c>
      <c r="O80" s="673">
        <f t="shared" si="20"/>
        <v>0</v>
      </c>
      <c r="P80" s="673">
        <f t="shared" si="20"/>
        <v>4.7846889952153108E-3</v>
      </c>
      <c r="Q80" s="767">
        <f t="shared" si="20"/>
        <v>0</v>
      </c>
      <c r="R80" s="668">
        <f t="shared" si="20"/>
        <v>2.1627998427054661E-3</v>
      </c>
      <c r="S80" s="2163"/>
      <c r="T80" s="14"/>
      <c r="U80" s="14"/>
      <c r="V80" s="14"/>
      <c r="W80" s="14"/>
      <c r="X80" s="14"/>
      <c r="Y80" s="14"/>
      <c r="Z80" s="14"/>
      <c r="AA80" s="14"/>
      <c r="AB80" s="14"/>
      <c r="AC80" s="14"/>
      <c r="AD80" s="14"/>
      <c r="AE80" s="14"/>
      <c r="AF80" s="14"/>
    </row>
    <row r="81" spans="1:32" ht="15.75" customHeight="1" x14ac:dyDescent="0.25">
      <c r="A81" s="2154"/>
      <c r="B81" s="78" t="s">
        <v>203</v>
      </c>
      <c r="C81" s="675">
        <f t="shared" ref="C81:R81" si="21">C78/SUM(C77:C79)</f>
        <v>0.37349397590361444</v>
      </c>
      <c r="D81" s="676">
        <f t="shared" si="21"/>
        <v>0.23423423423423423</v>
      </c>
      <c r="E81" s="676">
        <f t="shared" si="21"/>
        <v>0.22089552238805971</v>
      </c>
      <c r="F81" s="676">
        <f t="shared" si="21"/>
        <v>0.38926174496644295</v>
      </c>
      <c r="G81" s="676">
        <f t="shared" si="21"/>
        <v>0.3235294117647059</v>
      </c>
      <c r="H81" s="676">
        <f t="shared" si="21"/>
        <v>0.33333333333333331</v>
      </c>
      <c r="I81" s="676">
        <f t="shared" si="21"/>
        <v>0.2857142857142857</v>
      </c>
      <c r="J81" s="676">
        <f t="shared" si="21"/>
        <v>0.18967823145307214</v>
      </c>
      <c r="K81" s="676">
        <f t="shared" si="21"/>
        <v>0.23306233062330622</v>
      </c>
      <c r="L81" s="676">
        <f t="shared" si="21"/>
        <v>0.14018691588785046</v>
      </c>
      <c r="M81" s="676">
        <f t="shared" si="21"/>
        <v>0.22075346992729677</v>
      </c>
      <c r="N81" s="676">
        <f t="shared" si="21"/>
        <v>0.12597200622083982</v>
      </c>
      <c r="O81" s="676">
        <f t="shared" si="21"/>
        <v>0.2391304347826087</v>
      </c>
      <c r="P81" s="676">
        <f t="shared" si="21"/>
        <v>0.19138755980861244</v>
      </c>
      <c r="Q81" s="768">
        <f t="shared" si="21"/>
        <v>0.15430861723446893</v>
      </c>
      <c r="R81" s="669">
        <f t="shared" si="21"/>
        <v>0.19479944946913094</v>
      </c>
      <c r="S81" s="2164"/>
      <c r="T81" s="14"/>
      <c r="U81" s="14"/>
      <c r="V81" s="14"/>
      <c r="W81" s="14"/>
      <c r="X81" s="14"/>
      <c r="Y81" s="14"/>
      <c r="Z81" s="14"/>
      <c r="AA81" s="14"/>
      <c r="AB81" s="14"/>
      <c r="AC81" s="14"/>
      <c r="AD81" s="14"/>
      <c r="AE81" s="14"/>
      <c r="AF81" s="14"/>
    </row>
    <row r="82" spans="1:32" ht="18.75" customHeight="1" thickBot="1" x14ac:dyDescent="0.3">
      <c r="A82" s="2155"/>
      <c r="B82" s="79" t="s">
        <v>204</v>
      </c>
      <c r="C82" s="685">
        <f t="shared" ref="C82:R82" si="22">C79/SUM(C77:C79)</f>
        <v>0.62650602409638556</v>
      </c>
      <c r="D82" s="686">
        <f t="shared" si="22"/>
        <v>0.74474474474474472</v>
      </c>
      <c r="E82" s="686">
        <f t="shared" si="22"/>
        <v>0.77313432835820894</v>
      </c>
      <c r="F82" s="686">
        <f t="shared" si="22"/>
        <v>0.58389261744966447</v>
      </c>
      <c r="G82" s="686">
        <f t="shared" si="22"/>
        <v>0.67647058823529416</v>
      </c>
      <c r="H82" s="686">
        <f t="shared" si="22"/>
        <v>0.66666666666666663</v>
      </c>
      <c r="I82" s="686">
        <f t="shared" si="22"/>
        <v>0.7142857142857143</v>
      </c>
      <c r="J82" s="686">
        <f t="shared" si="22"/>
        <v>0.80969239241601765</v>
      </c>
      <c r="K82" s="686">
        <f t="shared" si="22"/>
        <v>0.76422764227642281</v>
      </c>
      <c r="L82" s="686">
        <f t="shared" si="22"/>
        <v>0.85981308411214952</v>
      </c>
      <c r="M82" s="686">
        <f t="shared" si="22"/>
        <v>0.77891606080634501</v>
      </c>
      <c r="N82" s="686">
        <f t="shared" si="22"/>
        <v>0.86080870917573871</v>
      </c>
      <c r="O82" s="686">
        <f t="shared" si="22"/>
        <v>0.76086956521739135</v>
      </c>
      <c r="P82" s="686">
        <f t="shared" si="22"/>
        <v>0.80382775119617222</v>
      </c>
      <c r="Q82" s="769">
        <f t="shared" si="22"/>
        <v>0.84569138276553102</v>
      </c>
      <c r="R82" s="670">
        <f t="shared" si="22"/>
        <v>0.80303775068816363</v>
      </c>
      <c r="S82" s="2165"/>
      <c r="T82" s="14"/>
      <c r="U82" s="14"/>
      <c r="V82" s="14"/>
      <c r="W82" s="14"/>
      <c r="X82" s="14"/>
      <c r="Y82" s="14"/>
      <c r="Z82" s="14"/>
      <c r="AA82" s="14"/>
      <c r="AB82" s="14"/>
      <c r="AC82" s="14"/>
      <c r="AD82" s="14"/>
      <c r="AE82" s="14"/>
      <c r="AF82" s="14"/>
    </row>
    <row r="83" spans="1:32" ht="15.75" customHeight="1" thickBot="1" x14ac:dyDescent="0.3">
      <c r="A83" s="2147" t="s">
        <v>992</v>
      </c>
      <c r="B83" s="2148"/>
      <c r="C83" s="2148"/>
      <c r="D83" s="2148"/>
      <c r="E83" s="2148"/>
      <c r="F83" s="2148"/>
      <c r="G83" s="2148"/>
      <c r="H83" s="2148"/>
      <c r="I83" s="2148"/>
      <c r="J83" s="2148"/>
      <c r="K83" s="2148"/>
      <c r="L83" s="2148"/>
      <c r="M83" s="2148"/>
      <c r="N83" s="2148"/>
      <c r="O83" s="2148"/>
      <c r="P83" s="2148"/>
      <c r="Q83" s="2148"/>
      <c r="R83" s="2148"/>
      <c r="S83" s="2149"/>
      <c r="T83" s="14"/>
      <c r="U83" s="14"/>
      <c r="V83" s="14"/>
      <c r="W83" s="14"/>
      <c r="X83" s="14"/>
      <c r="Y83" s="14"/>
      <c r="Z83" s="14"/>
      <c r="AA83" s="14"/>
      <c r="AB83" s="14"/>
      <c r="AC83" s="14"/>
      <c r="AD83" s="14"/>
      <c r="AE83" s="14"/>
      <c r="AF83" s="14"/>
    </row>
    <row r="84" spans="1:32" ht="71.25" customHeight="1" thickBot="1" x14ac:dyDescent="0.3">
      <c r="A84" s="73"/>
      <c r="B84" s="157" t="s">
        <v>200</v>
      </c>
      <c r="C84" s="694" t="s">
        <v>145</v>
      </c>
      <c r="D84" s="165" t="s">
        <v>146</v>
      </c>
      <c r="E84" s="165" t="s">
        <v>147</v>
      </c>
      <c r="F84" s="165" t="s">
        <v>148</v>
      </c>
      <c r="G84" s="165" t="s">
        <v>149</v>
      </c>
      <c r="H84" s="165" t="s">
        <v>150</v>
      </c>
      <c r="I84" s="165" t="s">
        <v>151</v>
      </c>
      <c r="J84" s="165" t="s">
        <v>152</v>
      </c>
      <c r="K84" s="165" t="s">
        <v>153</v>
      </c>
      <c r="L84" s="165" t="s">
        <v>154</v>
      </c>
      <c r="M84" s="165" t="s">
        <v>155</v>
      </c>
      <c r="N84" s="165" t="s">
        <v>156</v>
      </c>
      <c r="O84" s="165" t="s">
        <v>157</v>
      </c>
      <c r="P84" s="165" t="s">
        <v>158</v>
      </c>
      <c r="Q84" s="166" t="s">
        <v>159</v>
      </c>
      <c r="R84" s="157" t="s">
        <v>160</v>
      </c>
      <c r="S84" s="157" t="s">
        <v>201</v>
      </c>
      <c r="T84" s="15"/>
      <c r="U84" s="15"/>
      <c r="V84" s="15"/>
      <c r="W84" s="15"/>
      <c r="X84" s="15"/>
      <c r="Y84" s="15"/>
      <c r="Z84" s="15"/>
      <c r="AA84" s="15"/>
      <c r="AB84" s="15"/>
      <c r="AC84" s="15"/>
      <c r="AD84" s="15"/>
      <c r="AE84" s="15"/>
      <c r="AF84" s="16"/>
    </row>
    <row r="85" spans="1:32" ht="15.75" customHeight="1" thickBot="1" x14ac:dyDescent="0.3">
      <c r="A85" s="2150" t="s">
        <v>162</v>
      </c>
      <c r="B85" s="2151"/>
      <c r="C85" s="2151"/>
      <c r="D85" s="2151"/>
      <c r="E85" s="2151"/>
      <c r="F85" s="2151"/>
      <c r="G85" s="2151"/>
      <c r="H85" s="2151"/>
      <c r="I85" s="2151"/>
      <c r="J85" s="2151"/>
      <c r="K85" s="2151"/>
      <c r="L85" s="2151"/>
      <c r="M85" s="2151"/>
      <c r="N85" s="2151"/>
      <c r="O85" s="2151"/>
      <c r="P85" s="2151"/>
      <c r="Q85" s="2151"/>
      <c r="R85" s="2151"/>
      <c r="S85" s="2152"/>
      <c r="T85" s="15"/>
      <c r="U85" s="15"/>
      <c r="V85" s="15"/>
      <c r="W85" s="17"/>
      <c r="X85" s="15"/>
      <c r="Y85" s="15"/>
      <c r="Z85" s="15"/>
      <c r="AA85" s="15"/>
      <c r="AB85" s="15"/>
      <c r="AC85" s="15"/>
      <c r="AD85" s="15"/>
      <c r="AE85" s="17"/>
      <c r="AF85" s="16"/>
    </row>
    <row r="86" spans="1:32" ht="17.25" customHeight="1" x14ac:dyDescent="0.25">
      <c r="A86" s="2153" t="s">
        <v>109</v>
      </c>
      <c r="B86" s="75" t="s">
        <v>202</v>
      </c>
      <c r="C86" s="555">
        <v>2</v>
      </c>
      <c r="D86" s="362">
        <v>1</v>
      </c>
      <c r="E86" s="362">
        <v>9</v>
      </c>
      <c r="F86" s="362">
        <v>7</v>
      </c>
      <c r="G86" s="362">
        <v>4</v>
      </c>
      <c r="H86" s="362">
        <v>0</v>
      </c>
      <c r="I86" s="362">
        <v>2</v>
      </c>
      <c r="J86" s="362">
        <v>44</v>
      </c>
      <c r="K86" s="362">
        <v>18</v>
      </c>
      <c r="L86" s="362">
        <v>5</v>
      </c>
      <c r="M86" s="362">
        <v>19</v>
      </c>
      <c r="N86" s="362">
        <v>12</v>
      </c>
      <c r="O86" s="362">
        <v>0</v>
      </c>
      <c r="P86" s="362">
        <v>9</v>
      </c>
      <c r="Q86" s="556">
        <v>4</v>
      </c>
      <c r="R86" s="625">
        <f t="shared" ref="R86:R94" si="23">SUM(C86:Q86)</f>
        <v>136</v>
      </c>
      <c r="S86" s="668">
        <f>R86/SUM(R86:R88)</f>
        <v>4.6687263989014759E-2</v>
      </c>
      <c r="T86" s="15"/>
      <c r="U86" s="15"/>
      <c r="V86" s="15"/>
      <c r="W86" s="17"/>
      <c r="X86" s="15"/>
      <c r="Y86" s="15"/>
      <c r="Z86" s="15"/>
      <c r="AA86" s="15"/>
      <c r="AB86" s="15"/>
      <c r="AC86" s="15"/>
      <c r="AD86" s="15"/>
      <c r="AE86" s="17"/>
      <c r="AF86" s="16"/>
    </row>
    <row r="87" spans="1:32" ht="17.25" customHeight="1" x14ac:dyDescent="0.25">
      <c r="A87" s="2154"/>
      <c r="B87" s="76" t="s">
        <v>203</v>
      </c>
      <c r="C87" s="557">
        <v>10</v>
      </c>
      <c r="D87" s="364">
        <v>19</v>
      </c>
      <c r="E87" s="364">
        <v>17</v>
      </c>
      <c r="F87" s="364">
        <v>11</v>
      </c>
      <c r="G87" s="364">
        <v>2</v>
      </c>
      <c r="H87" s="364">
        <v>2</v>
      </c>
      <c r="I87" s="364">
        <v>2</v>
      </c>
      <c r="J87" s="364">
        <v>508</v>
      </c>
      <c r="K87" s="364">
        <v>53</v>
      </c>
      <c r="L87" s="364">
        <v>18</v>
      </c>
      <c r="M87" s="364">
        <v>108</v>
      </c>
      <c r="N87" s="364">
        <v>47</v>
      </c>
      <c r="O87" s="364">
        <v>6</v>
      </c>
      <c r="P87" s="364">
        <v>20</v>
      </c>
      <c r="Q87" s="558">
        <v>13</v>
      </c>
      <c r="R87" s="626">
        <f t="shared" si="23"/>
        <v>836</v>
      </c>
      <c r="S87" s="669">
        <f>R87/SUM(R86:R88)</f>
        <v>0.28698935805012016</v>
      </c>
      <c r="T87" s="15"/>
      <c r="U87" s="15"/>
      <c r="V87" s="15"/>
      <c r="W87" s="17"/>
      <c r="X87" s="15"/>
      <c r="Y87" s="15"/>
      <c r="Z87" s="15"/>
      <c r="AA87" s="15"/>
      <c r="AB87" s="15"/>
      <c r="AC87" s="15"/>
      <c r="AD87" s="15"/>
      <c r="AE87" s="17"/>
      <c r="AF87" s="16"/>
    </row>
    <row r="88" spans="1:32" ht="17.25" customHeight="1" thickBot="1" x14ac:dyDescent="0.3">
      <c r="A88" s="2155"/>
      <c r="B88" s="77" t="s">
        <v>204</v>
      </c>
      <c r="C88" s="559">
        <v>6</v>
      </c>
      <c r="D88" s="367">
        <v>33</v>
      </c>
      <c r="E88" s="367">
        <v>23</v>
      </c>
      <c r="F88" s="367">
        <v>9</v>
      </c>
      <c r="G88" s="367">
        <v>4</v>
      </c>
      <c r="H88" s="367">
        <v>1</v>
      </c>
      <c r="I88" s="367">
        <v>3</v>
      </c>
      <c r="J88" s="367">
        <v>1273</v>
      </c>
      <c r="K88" s="367">
        <v>36</v>
      </c>
      <c r="L88" s="367">
        <v>22</v>
      </c>
      <c r="M88" s="367">
        <v>283</v>
      </c>
      <c r="N88" s="367">
        <v>143</v>
      </c>
      <c r="O88" s="367">
        <v>8</v>
      </c>
      <c r="P88" s="367">
        <v>43</v>
      </c>
      <c r="Q88" s="560">
        <v>54</v>
      </c>
      <c r="R88" s="628">
        <f t="shared" si="23"/>
        <v>1941</v>
      </c>
      <c r="S88" s="670">
        <f>R88/SUM(R86:R88)</f>
        <v>0.66632337796086505</v>
      </c>
      <c r="T88" s="15"/>
      <c r="U88" s="15"/>
      <c r="V88" s="15"/>
      <c r="W88" s="15"/>
      <c r="X88" s="15"/>
      <c r="Y88" s="15"/>
      <c r="Z88" s="15"/>
      <c r="AA88" s="15"/>
      <c r="AB88" s="15"/>
      <c r="AC88" s="15"/>
      <c r="AD88" s="15"/>
      <c r="AE88" s="15"/>
      <c r="AF88" s="16"/>
    </row>
    <row r="89" spans="1:32" ht="17.25" customHeight="1" x14ac:dyDescent="0.25">
      <c r="A89" s="2153" t="s">
        <v>110</v>
      </c>
      <c r="B89" s="80" t="s">
        <v>202</v>
      </c>
      <c r="C89" s="561">
        <v>2</v>
      </c>
      <c r="D89" s="372">
        <v>4</v>
      </c>
      <c r="E89" s="372">
        <v>8</v>
      </c>
      <c r="F89" s="372">
        <v>11</v>
      </c>
      <c r="G89" s="372">
        <v>7</v>
      </c>
      <c r="H89" s="372">
        <v>0</v>
      </c>
      <c r="I89" s="372">
        <v>1</v>
      </c>
      <c r="J89" s="372">
        <v>84</v>
      </c>
      <c r="K89" s="372">
        <v>33</v>
      </c>
      <c r="L89" s="372">
        <v>9</v>
      </c>
      <c r="M89" s="372">
        <v>61</v>
      </c>
      <c r="N89" s="372">
        <v>42</v>
      </c>
      <c r="O89" s="372">
        <v>0</v>
      </c>
      <c r="P89" s="372">
        <v>25</v>
      </c>
      <c r="Q89" s="562">
        <v>4</v>
      </c>
      <c r="R89" s="635">
        <f t="shared" si="23"/>
        <v>291</v>
      </c>
      <c r="S89" s="665">
        <f>R89/SUM(R89:R91)</f>
        <v>3.7207518220176448E-2</v>
      </c>
      <c r="T89" s="15"/>
      <c r="U89" s="15"/>
      <c r="V89" s="15"/>
      <c r="W89" s="15"/>
      <c r="X89" s="15"/>
      <c r="Y89" s="15"/>
      <c r="Z89" s="15"/>
      <c r="AA89" s="15"/>
      <c r="AB89" s="15"/>
      <c r="AC89" s="15"/>
      <c r="AD89" s="15"/>
      <c r="AE89" s="15"/>
      <c r="AF89" s="16"/>
    </row>
    <row r="90" spans="1:32" ht="17.25" customHeight="1" x14ac:dyDescent="0.25">
      <c r="A90" s="2154"/>
      <c r="B90" s="78" t="s">
        <v>203</v>
      </c>
      <c r="C90" s="563">
        <v>8</v>
      </c>
      <c r="D90" s="375">
        <v>29</v>
      </c>
      <c r="E90" s="375">
        <v>35</v>
      </c>
      <c r="F90" s="375">
        <v>24</v>
      </c>
      <c r="G90" s="375">
        <v>7</v>
      </c>
      <c r="H90" s="375">
        <v>1</v>
      </c>
      <c r="I90" s="375">
        <v>8</v>
      </c>
      <c r="J90" s="375">
        <v>1186</v>
      </c>
      <c r="K90" s="375">
        <v>68</v>
      </c>
      <c r="L90" s="375">
        <v>22</v>
      </c>
      <c r="M90" s="375">
        <v>389</v>
      </c>
      <c r="N90" s="375">
        <v>72</v>
      </c>
      <c r="O90" s="375">
        <v>12</v>
      </c>
      <c r="P90" s="375">
        <v>45</v>
      </c>
      <c r="Q90" s="564">
        <v>29</v>
      </c>
      <c r="R90" s="636">
        <f t="shared" si="23"/>
        <v>1935</v>
      </c>
      <c r="S90" s="666">
        <f>R90/SUM(R89:R91)</f>
        <v>0.24741081703107021</v>
      </c>
      <c r="T90" s="15"/>
      <c r="U90" s="15"/>
      <c r="V90" s="15"/>
      <c r="W90" s="15"/>
      <c r="X90" s="15"/>
      <c r="Y90" s="15"/>
      <c r="Z90" s="15"/>
      <c r="AA90" s="15"/>
      <c r="AB90" s="15"/>
      <c r="AC90" s="15"/>
      <c r="AD90" s="15"/>
      <c r="AE90" s="15"/>
      <c r="AF90" s="16"/>
    </row>
    <row r="91" spans="1:32" ht="17.25" customHeight="1" thickBot="1" x14ac:dyDescent="0.3">
      <c r="A91" s="2155"/>
      <c r="B91" s="79" t="s">
        <v>204</v>
      </c>
      <c r="C91" s="565">
        <v>21</v>
      </c>
      <c r="D91" s="378">
        <v>97</v>
      </c>
      <c r="E91" s="378">
        <v>75</v>
      </c>
      <c r="F91" s="378">
        <v>29</v>
      </c>
      <c r="G91" s="378">
        <v>30</v>
      </c>
      <c r="H91" s="378">
        <v>8</v>
      </c>
      <c r="I91" s="378">
        <v>8</v>
      </c>
      <c r="J91" s="378">
        <v>3463</v>
      </c>
      <c r="K91" s="378">
        <v>178</v>
      </c>
      <c r="L91" s="378">
        <v>100</v>
      </c>
      <c r="M91" s="378">
        <v>838</v>
      </c>
      <c r="N91" s="378">
        <v>357</v>
      </c>
      <c r="O91" s="378">
        <v>28</v>
      </c>
      <c r="P91" s="378">
        <v>213</v>
      </c>
      <c r="Q91" s="566">
        <v>150</v>
      </c>
      <c r="R91" s="637">
        <f t="shared" si="23"/>
        <v>5595</v>
      </c>
      <c r="S91" s="667">
        <f>R91/SUM(R89:R91)</f>
        <v>0.71538166474875331</v>
      </c>
      <c r="T91" s="15"/>
      <c r="U91" s="15"/>
      <c r="V91" s="15"/>
      <c r="W91" s="15"/>
      <c r="X91" s="15"/>
      <c r="Y91" s="15"/>
      <c r="Z91" s="15"/>
      <c r="AA91" s="15"/>
      <c r="AB91" s="15"/>
      <c r="AC91" s="15"/>
      <c r="AD91" s="15"/>
      <c r="AE91" s="15"/>
      <c r="AF91" s="16"/>
    </row>
    <row r="92" spans="1:32" ht="17.25" customHeight="1" x14ac:dyDescent="0.25">
      <c r="A92" s="2153" t="s">
        <v>111</v>
      </c>
      <c r="B92" s="75" t="s">
        <v>202</v>
      </c>
      <c r="C92" s="555">
        <v>1</v>
      </c>
      <c r="D92" s="362">
        <v>0</v>
      </c>
      <c r="E92" s="362">
        <v>8</v>
      </c>
      <c r="F92" s="362">
        <v>6</v>
      </c>
      <c r="G92" s="362">
        <v>3</v>
      </c>
      <c r="H92" s="362">
        <v>0</v>
      </c>
      <c r="I92" s="362">
        <v>2</v>
      </c>
      <c r="J92" s="362">
        <v>35</v>
      </c>
      <c r="K92" s="362">
        <v>19</v>
      </c>
      <c r="L92" s="362">
        <v>5</v>
      </c>
      <c r="M92" s="362">
        <v>33</v>
      </c>
      <c r="N92" s="362">
        <v>21</v>
      </c>
      <c r="O92" s="362">
        <v>2</v>
      </c>
      <c r="P92" s="362">
        <v>12</v>
      </c>
      <c r="Q92" s="556">
        <v>7</v>
      </c>
      <c r="R92" s="625">
        <f t="shared" si="23"/>
        <v>154</v>
      </c>
      <c r="S92" s="668">
        <f>R92/SUM(R92:R94)</f>
        <v>1.4344262295081968E-2</v>
      </c>
      <c r="T92" s="15"/>
      <c r="U92" s="15"/>
      <c r="V92" s="15"/>
      <c r="W92" s="15"/>
      <c r="X92" s="15"/>
      <c r="Y92" s="15"/>
      <c r="Z92" s="15"/>
      <c r="AA92" s="15"/>
      <c r="AB92" s="15"/>
      <c r="AC92" s="15"/>
      <c r="AD92" s="15"/>
      <c r="AE92" s="15"/>
      <c r="AF92" s="16"/>
    </row>
    <row r="93" spans="1:32" ht="17.25" customHeight="1" x14ac:dyDescent="0.25">
      <c r="A93" s="2154"/>
      <c r="B93" s="76" t="s">
        <v>203</v>
      </c>
      <c r="C93" s="557">
        <v>3</v>
      </c>
      <c r="D93" s="369">
        <v>44</v>
      </c>
      <c r="E93" s="369">
        <v>19</v>
      </c>
      <c r="F93" s="369">
        <v>17</v>
      </c>
      <c r="G93" s="369">
        <v>2</v>
      </c>
      <c r="H93" s="369">
        <v>3</v>
      </c>
      <c r="I93" s="369">
        <v>2</v>
      </c>
      <c r="J93" s="369">
        <v>527</v>
      </c>
      <c r="K93" s="369">
        <v>32</v>
      </c>
      <c r="L93" s="369">
        <v>7</v>
      </c>
      <c r="M93" s="369">
        <v>212</v>
      </c>
      <c r="N93" s="369">
        <v>52</v>
      </c>
      <c r="O93" s="369">
        <v>2</v>
      </c>
      <c r="P93" s="369">
        <v>21</v>
      </c>
      <c r="Q93" s="567">
        <v>18</v>
      </c>
      <c r="R93" s="626">
        <f t="shared" si="23"/>
        <v>961</v>
      </c>
      <c r="S93" s="669">
        <f>R93/SUM(R92:R94)</f>
        <v>8.9511922503725777E-2</v>
      </c>
      <c r="T93" s="15"/>
      <c r="U93" s="15"/>
      <c r="V93" s="15"/>
      <c r="W93" s="15"/>
      <c r="X93" s="15"/>
      <c r="Y93" s="15"/>
      <c r="Z93" s="15"/>
      <c r="AA93" s="15"/>
      <c r="AB93" s="15"/>
      <c r="AC93" s="15"/>
      <c r="AD93" s="15"/>
      <c r="AE93" s="15"/>
      <c r="AF93" s="16"/>
    </row>
    <row r="94" spans="1:32" ht="17.25" customHeight="1" thickBot="1" x14ac:dyDescent="0.3">
      <c r="A94" s="2155"/>
      <c r="B94" s="77" t="s">
        <v>204</v>
      </c>
      <c r="C94" s="559">
        <v>41</v>
      </c>
      <c r="D94" s="367">
        <v>182</v>
      </c>
      <c r="E94" s="367">
        <v>159</v>
      </c>
      <c r="F94" s="367">
        <v>49</v>
      </c>
      <c r="G94" s="367">
        <v>53</v>
      </c>
      <c r="H94" s="367">
        <v>7</v>
      </c>
      <c r="I94" s="367">
        <v>6</v>
      </c>
      <c r="J94" s="367">
        <v>6029</v>
      </c>
      <c r="K94" s="367">
        <v>274</v>
      </c>
      <c r="L94" s="367">
        <v>139</v>
      </c>
      <c r="M94" s="367">
        <v>1521</v>
      </c>
      <c r="N94" s="367">
        <v>579</v>
      </c>
      <c r="O94" s="367">
        <v>37</v>
      </c>
      <c r="P94" s="367">
        <v>307</v>
      </c>
      <c r="Q94" s="560">
        <v>238</v>
      </c>
      <c r="R94" s="628">
        <f t="shared" si="23"/>
        <v>9621</v>
      </c>
      <c r="S94" s="670">
        <f>R94/SUM(R92:R94)</f>
        <v>0.89614381520119224</v>
      </c>
      <c r="T94" s="15"/>
      <c r="U94" s="15"/>
      <c r="V94" s="15"/>
      <c r="W94" s="17"/>
      <c r="X94" s="15"/>
      <c r="Y94" s="15"/>
      <c r="Z94" s="15"/>
      <c r="AA94" s="15"/>
      <c r="AB94" s="15"/>
      <c r="AC94" s="15"/>
      <c r="AD94" s="15"/>
      <c r="AE94" s="17"/>
      <c r="AF94" s="16"/>
    </row>
    <row r="95" spans="1:32" ht="17.25" customHeight="1" x14ac:dyDescent="0.25">
      <c r="A95" s="2153" t="s">
        <v>112</v>
      </c>
      <c r="B95" s="221" t="s">
        <v>202</v>
      </c>
      <c r="C95" s="568">
        <v>0</v>
      </c>
      <c r="D95" s="381">
        <v>0</v>
      </c>
      <c r="E95" s="381">
        <v>0</v>
      </c>
      <c r="F95" s="381">
        <v>0</v>
      </c>
      <c r="G95" s="381">
        <v>0</v>
      </c>
      <c r="H95" s="381">
        <v>0</v>
      </c>
      <c r="I95" s="381">
        <v>0</v>
      </c>
      <c r="J95" s="381">
        <v>4</v>
      </c>
      <c r="K95" s="381">
        <v>1</v>
      </c>
      <c r="L95" s="381">
        <v>0</v>
      </c>
      <c r="M95" s="381">
        <v>1</v>
      </c>
      <c r="N95" s="381">
        <v>2</v>
      </c>
      <c r="O95" s="381">
        <v>0</v>
      </c>
      <c r="P95" s="381">
        <v>0</v>
      </c>
      <c r="Q95" s="569">
        <v>0</v>
      </c>
      <c r="R95" s="635">
        <f t="shared" ref="R95:R100" si="24">SUM(C95:Q95)</f>
        <v>8</v>
      </c>
      <c r="S95" s="665">
        <f>R95/SUM(R95:R97)</f>
        <v>2.8985507246376812E-2</v>
      </c>
      <c r="T95" s="15"/>
      <c r="U95" s="15"/>
      <c r="V95" s="15"/>
      <c r="W95" s="17"/>
      <c r="X95" s="15"/>
      <c r="Y95" s="15"/>
      <c r="Z95" s="15"/>
      <c r="AA95" s="15"/>
      <c r="AB95" s="15"/>
      <c r="AC95" s="15"/>
      <c r="AD95" s="15"/>
      <c r="AE95" s="17"/>
      <c r="AF95" s="16"/>
    </row>
    <row r="96" spans="1:32" ht="17.25" customHeight="1" x14ac:dyDescent="0.25">
      <c r="A96" s="2154"/>
      <c r="B96" s="78" t="s">
        <v>203</v>
      </c>
      <c r="C96" s="563">
        <v>0</v>
      </c>
      <c r="D96" s="375">
        <v>2</v>
      </c>
      <c r="E96" s="375">
        <v>0</v>
      </c>
      <c r="F96" s="375">
        <v>0</v>
      </c>
      <c r="G96" s="375">
        <v>1</v>
      </c>
      <c r="H96" s="375">
        <v>0</v>
      </c>
      <c r="I96" s="375">
        <v>0</v>
      </c>
      <c r="J96" s="375">
        <v>91</v>
      </c>
      <c r="K96" s="375">
        <v>0</v>
      </c>
      <c r="L96" s="375">
        <v>0</v>
      </c>
      <c r="M96" s="375">
        <v>3</v>
      </c>
      <c r="N96" s="375">
        <v>2</v>
      </c>
      <c r="O96" s="375">
        <v>0</v>
      </c>
      <c r="P96" s="375">
        <v>0</v>
      </c>
      <c r="Q96" s="564">
        <v>0</v>
      </c>
      <c r="R96" s="636">
        <f t="shared" si="24"/>
        <v>99</v>
      </c>
      <c r="S96" s="666">
        <f>R96/SUM(R95:R97)</f>
        <v>0.35869565217391303</v>
      </c>
      <c r="T96" s="15"/>
      <c r="U96" s="15"/>
      <c r="V96" s="15"/>
      <c r="W96" s="17"/>
      <c r="X96" s="15"/>
      <c r="Y96" s="15"/>
      <c r="Z96" s="15"/>
      <c r="AA96" s="15"/>
      <c r="AB96" s="15"/>
      <c r="AC96" s="15"/>
      <c r="AD96" s="15"/>
      <c r="AE96" s="17"/>
      <c r="AF96" s="16"/>
    </row>
    <row r="97" spans="1:32" ht="17.25" customHeight="1" thickBot="1" x14ac:dyDescent="0.3">
      <c r="A97" s="2160"/>
      <c r="B97" s="156" t="s">
        <v>204</v>
      </c>
      <c r="C97" s="570">
        <v>0</v>
      </c>
      <c r="D97" s="384">
        <v>5</v>
      </c>
      <c r="E97" s="384">
        <v>2</v>
      </c>
      <c r="F97" s="384">
        <v>0</v>
      </c>
      <c r="G97" s="384">
        <v>1</v>
      </c>
      <c r="H97" s="384">
        <v>1</v>
      </c>
      <c r="I97" s="384">
        <v>0</v>
      </c>
      <c r="J97" s="384">
        <v>109</v>
      </c>
      <c r="K97" s="384">
        <v>4</v>
      </c>
      <c r="L97" s="384">
        <v>1</v>
      </c>
      <c r="M97" s="384">
        <v>28</v>
      </c>
      <c r="N97" s="384">
        <v>10</v>
      </c>
      <c r="O97" s="384">
        <v>2</v>
      </c>
      <c r="P97" s="384">
        <v>4</v>
      </c>
      <c r="Q97" s="571">
        <v>2</v>
      </c>
      <c r="R97" s="638">
        <f t="shared" si="24"/>
        <v>169</v>
      </c>
      <c r="S97" s="682">
        <f>R97/SUM(R95:R97)</f>
        <v>0.6123188405797102</v>
      </c>
      <c r="T97" s="16"/>
      <c r="U97" s="16"/>
      <c r="V97" s="16"/>
      <c r="W97" s="16"/>
      <c r="X97" s="16"/>
      <c r="Y97" s="16"/>
      <c r="Z97" s="16"/>
      <c r="AA97" s="16"/>
      <c r="AB97" s="16"/>
      <c r="AC97" s="16"/>
      <c r="AD97" s="16"/>
      <c r="AE97" s="16"/>
      <c r="AF97" s="15"/>
    </row>
    <row r="98" spans="1:32" ht="17.25" customHeight="1" thickTop="1" x14ac:dyDescent="0.25">
      <c r="A98" s="2154" t="s">
        <v>132</v>
      </c>
      <c r="B98" s="155" t="s">
        <v>202</v>
      </c>
      <c r="C98" s="1818">
        <f t="shared" ref="C98:D100" si="25">SUM(C86,C89,C92,C95)</f>
        <v>5</v>
      </c>
      <c r="D98" s="1701">
        <f t="shared" si="25"/>
        <v>5</v>
      </c>
      <c r="E98" s="1701">
        <f t="shared" ref="E98:Q98" si="26">SUM(E86,E89,E92,E95)</f>
        <v>25</v>
      </c>
      <c r="F98" s="1701">
        <f t="shared" si="26"/>
        <v>24</v>
      </c>
      <c r="G98" s="1701">
        <f t="shared" si="26"/>
        <v>14</v>
      </c>
      <c r="H98" s="1701">
        <f t="shared" si="26"/>
        <v>0</v>
      </c>
      <c r="I98" s="1701">
        <f t="shared" si="26"/>
        <v>5</v>
      </c>
      <c r="J98" s="1701">
        <f t="shared" si="26"/>
        <v>167</v>
      </c>
      <c r="K98" s="1701">
        <f t="shared" si="26"/>
        <v>71</v>
      </c>
      <c r="L98" s="1701">
        <f t="shared" si="26"/>
        <v>19</v>
      </c>
      <c r="M98" s="1701">
        <f t="shared" si="26"/>
        <v>114</v>
      </c>
      <c r="N98" s="1701">
        <f t="shared" si="26"/>
        <v>77</v>
      </c>
      <c r="O98" s="1701">
        <f t="shared" si="26"/>
        <v>2</v>
      </c>
      <c r="P98" s="1701">
        <f t="shared" si="26"/>
        <v>46</v>
      </c>
      <c r="Q98" s="1701">
        <f t="shared" si="26"/>
        <v>15</v>
      </c>
      <c r="R98" s="1891">
        <f t="shared" si="24"/>
        <v>589</v>
      </c>
      <c r="S98" s="760">
        <f>R98/SUM(R98:R100)</f>
        <v>2.7085441000643796E-2</v>
      </c>
      <c r="T98" s="16"/>
      <c r="U98" s="16"/>
      <c r="V98" s="16"/>
      <c r="W98" s="16"/>
      <c r="X98" s="16"/>
      <c r="Y98" s="16"/>
      <c r="Z98" s="16"/>
      <c r="AA98" s="16"/>
      <c r="AB98" s="16"/>
      <c r="AC98" s="16"/>
      <c r="AD98" s="16"/>
      <c r="AE98" s="16"/>
      <c r="AF98" s="15"/>
    </row>
    <row r="99" spans="1:32" ht="17.25" customHeight="1" x14ac:dyDescent="0.25">
      <c r="A99" s="2154"/>
      <c r="B99" s="76" t="s">
        <v>203</v>
      </c>
      <c r="C99" s="651">
        <f t="shared" si="25"/>
        <v>21</v>
      </c>
      <c r="D99" s="1588">
        <f t="shared" si="25"/>
        <v>94</v>
      </c>
      <c r="E99" s="1588">
        <f t="shared" ref="E99:Q99" si="27">SUM(E87,E90,E93,E96)</f>
        <v>71</v>
      </c>
      <c r="F99" s="1588">
        <f t="shared" si="27"/>
        <v>52</v>
      </c>
      <c r="G99" s="1588">
        <f t="shared" si="27"/>
        <v>12</v>
      </c>
      <c r="H99" s="1588">
        <f t="shared" si="27"/>
        <v>6</v>
      </c>
      <c r="I99" s="1588">
        <f t="shared" si="27"/>
        <v>12</v>
      </c>
      <c r="J99" s="1588">
        <f t="shared" si="27"/>
        <v>2312</v>
      </c>
      <c r="K99" s="1588">
        <f t="shared" si="27"/>
        <v>153</v>
      </c>
      <c r="L99" s="1588">
        <f t="shared" si="27"/>
        <v>47</v>
      </c>
      <c r="M99" s="1588">
        <f t="shared" si="27"/>
        <v>712</v>
      </c>
      <c r="N99" s="1588">
        <f t="shared" si="27"/>
        <v>173</v>
      </c>
      <c r="O99" s="1588">
        <f t="shared" si="27"/>
        <v>20</v>
      </c>
      <c r="P99" s="1588">
        <f t="shared" si="27"/>
        <v>86</v>
      </c>
      <c r="Q99" s="1588">
        <f t="shared" si="27"/>
        <v>60</v>
      </c>
      <c r="R99" s="626">
        <f t="shared" si="24"/>
        <v>3831</v>
      </c>
      <c r="S99" s="671">
        <f>R99/SUM(R98:R100)</f>
        <v>0.1761703301756645</v>
      </c>
      <c r="T99" s="16"/>
      <c r="U99" s="16"/>
      <c r="V99" s="16"/>
      <c r="W99" s="16"/>
      <c r="X99" s="16"/>
      <c r="Y99" s="16"/>
      <c r="Z99" s="16"/>
      <c r="AA99" s="16"/>
      <c r="AB99" s="16"/>
      <c r="AC99" s="16"/>
      <c r="AD99" s="16"/>
      <c r="AE99" s="16"/>
      <c r="AF99" s="15"/>
    </row>
    <row r="100" spans="1:32" ht="17.25" customHeight="1" thickBot="1" x14ac:dyDescent="0.3">
      <c r="A100" s="2154"/>
      <c r="B100" s="122" t="s">
        <v>204</v>
      </c>
      <c r="C100" s="658">
        <f t="shared" si="25"/>
        <v>68</v>
      </c>
      <c r="D100" s="1704">
        <f t="shared" si="25"/>
        <v>317</v>
      </c>
      <c r="E100" s="1704">
        <f t="shared" ref="E100:Q100" si="28">SUM(E88,E91,E94,E97)</f>
        <v>259</v>
      </c>
      <c r="F100" s="1704">
        <f t="shared" si="28"/>
        <v>87</v>
      </c>
      <c r="G100" s="1704">
        <f t="shared" si="28"/>
        <v>88</v>
      </c>
      <c r="H100" s="1704">
        <f t="shared" si="28"/>
        <v>17</v>
      </c>
      <c r="I100" s="1704">
        <f t="shared" si="28"/>
        <v>17</v>
      </c>
      <c r="J100" s="1704">
        <f t="shared" si="28"/>
        <v>10874</v>
      </c>
      <c r="K100" s="1704">
        <f t="shared" si="28"/>
        <v>492</v>
      </c>
      <c r="L100" s="1704">
        <f t="shared" si="28"/>
        <v>262</v>
      </c>
      <c r="M100" s="1704">
        <f t="shared" si="28"/>
        <v>2670</v>
      </c>
      <c r="N100" s="1704">
        <f t="shared" si="28"/>
        <v>1089</v>
      </c>
      <c r="O100" s="1704">
        <f t="shared" si="28"/>
        <v>75</v>
      </c>
      <c r="P100" s="1704">
        <f t="shared" si="28"/>
        <v>567</v>
      </c>
      <c r="Q100" s="1704">
        <f t="shared" si="28"/>
        <v>444</v>
      </c>
      <c r="R100" s="628">
        <f t="shared" si="24"/>
        <v>17326</v>
      </c>
      <c r="S100" s="1173">
        <f>R100/SUM(R98:R100)</f>
        <v>0.79674422882369167</v>
      </c>
      <c r="T100" s="14"/>
      <c r="U100" s="14"/>
      <c r="V100" s="14"/>
      <c r="W100" s="14"/>
      <c r="X100" s="14"/>
      <c r="Y100" s="14"/>
      <c r="Z100" s="14"/>
      <c r="AA100" s="14"/>
      <c r="AB100" s="14"/>
      <c r="AC100" s="14"/>
      <c r="AD100" s="14"/>
      <c r="AE100" s="14"/>
      <c r="AF100" s="14"/>
    </row>
    <row r="101" spans="1:32" ht="17.25" customHeight="1" thickBot="1" x14ac:dyDescent="0.3">
      <c r="A101" s="2157" t="s">
        <v>163</v>
      </c>
      <c r="B101" s="2158"/>
      <c r="C101" s="2151"/>
      <c r="D101" s="2151"/>
      <c r="E101" s="2151"/>
      <c r="F101" s="2151"/>
      <c r="G101" s="2151"/>
      <c r="H101" s="2151"/>
      <c r="I101" s="2151"/>
      <c r="J101" s="2151"/>
      <c r="K101" s="2151"/>
      <c r="L101" s="2151"/>
      <c r="M101" s="2151"/>
      <c r="N101" s="2151"/>
      <c r="O101" s="2151"/>
      <c r="P101" s="2151"/>
      <c r="Q101" s="2151"/>
      <c r="R101" s="2158"/>
      <c r="S101" s="2197"/>
      <c r="T101" s="14"/>
      <c r="U101" s="14"/>
      <c r="V101" s="14"/>
      <c r="W101" s="14"/>
      <c r="X101" s="14"/>
      <c r="Y101" s="14"/>
      <c r="Z101" s="14"/>
      <c r="AA101" s="14"/>
      <c r="AB101" s="14"/>
      <c r="AC101" s="14"/>
      <c r="AD101" s="14"/>
      <c r="AE101" s="14"/>
      <c r="AF101" s="14"/>
    </row>
    <row r="102" spans="1:32" ht="17.25" customHeight="1" x14ac:dyDescent="0.25">
      <c r="A102" s="2153" t="s">
        <v>164</v>
      </c>
      <c r="B102" s="75" t="s">
        <v>202</v>
      </c>
      <c r="C102" s="361">
        <v>0</v>
      </c>
      <c r="D102" s="362">
        <v>0</v>
      </c>
      <c r="E102" s="362">
        <v>0</v>
      </c>
      <c r="F102" s="362">
        <v>0</v>
      </c>
      <c r="G102" s="362">
        <v>0</v>
      </c>
      <c r="H102" s="362">
        <v>0</v>
      </c>
      <c r="I102" s="362">
        <v>0</v>
      </c>
      <c r="J102" s="362">
        <v>0</v>
      </c>
      <c r="K102" s="362">
        <v>0</v>
      </c>
      <c r="L102" s="362">
        <v>0</v>
      </c>
      <c r="M102" s="362">
        <v>0</v>
      </c>
      <c r="N102" s="362">
        <v>0</v>
      </c>
      <c r="O102" s="362">
        <v>0</v>
      </c>
      <c r="P102" s="362">
        <v>0</v>
      </c>
      <c r="Q102" s="363">
        <v>0</v>
      </c>
      <c r="R102" s="650">
        <f>SUM(C102:Q102)</f>
        <v>0</v>
      </c>
      <c r="S102" s="668">
        <f>R102/SUM(R102:R104)</f>
        <v>0</v>
      </c>
      <c r="T102" s="15"/>
      <c r="U102" s="14"/>
      <c r="V102" s="14"/>
      <c r="W102" s="14"/>
      <c r="X102" s="14"/>
      <c r="Y102" s="14"/>
      <c r="Z102" s="14"/>
      <c r="AA102" s="14"/>
      <c r="AB102" s="14"/>
      <c r="AC102" s="14"/>
      <c r="AD102" s="14"/>
      <c r="AE102" s="14"/>
      <c r="AF102" s="14"/>
    </row>
    <row r="103" spans="1:32" ht="17.25" customHeight="1" x14ac:dyDescent="0.25">
      <c r="A103" s="2154"/>
      <c r="B103" s="76" t="s">
        <v>203</v>
      </c>
      <c r="C103" s="364">
        <v>0</v>
      </c>
      <c r="D103" s="364">
        <v>0</v>
      </c>
      <c r="E103" s="364">
        <v>0</v>
      </c>
      <c r="F103" s="364">
        <v>0</v>
      </c>
      <c r="G103" s="364">
        <v>0</v>
      </c>
      <c r="H103" s="364">
        <v>0</v>
      </c>
      <c r="I103" s="364">
        <v>0</v>
      </c>
      <c r="J103" s="364">
        <v>4</v>
      </c>
      <c r="K103" s="364">
        <v>1</v>
      </c>
      <c r="L103" s="364">
        <v>0</v>
      </c>
      <c r="M103" s="364">
        <v>1</v>
      </c>
      <c r="N103" s="364">
        <v>1</v>
      </c>
      <c r="O103" s="364">
        <v>0</v>
      </c>
      <c r="P103" s="364">
        <v>0</v>
      </c>
      <c r="Q103" s="365">
        <v>0</v>
      </c>
      <c r="R103" s="651">
        <f>SUM(C103:Q103)</f>
        <v>7</v>
      </c>
      <c r="S103" s="669">
        <f>R103/SUM(R102:R104)</f>
        <v>2.5925925925925925E-2</v>
      </c>
      <c r="T103" s="15"/>
      <c r="U103" s="14"/>
      <c r="V103" s="14"/>
      <c r="W103" s="14"/>
      <c r="X103" s="14"/>
      <c r="Y103" s="14"/>
      <c r="Z103" s="14"/>
      <c r="AA103" s="14"/>
      <c r="AB103" s="14"/>
      <c r="AC103" s="14"/>
      <c r="AD103" s="14"/>
      <c r="AE103" s="14"/>
      <c r="AF103" s="14"/>
    </row>
    <row r="104" spans="1:32" ht="17.25" customHeight="1" thickBot="1" x14ac:dyDescent="0.3">
      <c r="A104" s="2155"/>
      <c r="B104" s="77" t="s">
        <v>204</v>
      </c>
      <c r="C104" s="366">
        <v>1</v>
      </c>
      <c r="D104" s="367">
        <v>5</v>
      </c>
      <c r="E104" s="367">
        <v>6</v>
      </c>
      <c r="F104" s="367">
        <v>0</v>
      </c>
      <c r="G104" s="367">
        <v>1</v>
      </c>
      <c r="H104" s="367">
        <v>0</v>
      </c>
      <c r="I104" s="367">
        <v>0</v>
      </c>
      <c r="J104" s="367">
        <v>173</v>
      </c>
      <c r="K104" s="367">
        <v>5</v>
      </c>
      <c r="L104" s="367">
        <v>3</v>
      </c>
      <c r="M104" s="367">
        <v>34</v>
      </c>
      <c r="N104" s="367">
        <v>18</v>
      </c>
      <c r="O104" s="367">
        <v>0</v>
      </c>
      <c r="P104" s="367">
        <v>7</v>
      </c>
      <c r="Q104" s="368">
        <v>10</v>
      </c>
      <c r="R104" s="652">
        <f>SUM(C104:Q104)</f>
        <v>263</v>
      </c>
      <c r="S104" s="670">
        <f>R104/SUM(R102:R104)</f>
        <v>0.97407407407407409</v>
      </c>
      <c r="T104" s="15"/>
      <c r="U104" s="14"/>
      <c r="V104" s="14"/>
      <c r="W104" s="14"/>
      <c r="X104" s="14"/>
      <c r="Y104" s="14"/>
      <c r="Z104" s="14"/>
      <c r="AA104" s="14"/>
      <c r="AB104" s="14"/>
      <c r="AC104" s="14"/>
      <c r="AD104" s="14"/>
      <c r="AE104" s="14"/>
      <c r="AF104" s="14"/>
    </row>
    <row r="105" spans="1:32" ht="17.25" customHeight="1" x14ac:dyDescent="0.25">
      <c r="A105" s="2153" t="s">
        <v>165</v>
      </c>
      <c r="B105" s="80" t="s">
        <v>202</v>
      </c>
      <c r="C105" s="371">
        <v>4</v>
      </c>
      <c r="D105" s="372">
        <v>3</v>
      </c>
      <c r="E105" s="372">
        <v>14</v>
      </c>
      <c r="F105" s="372">
        <v>16</v>
      </c>
      <c r="G105" s="372">
        <v>10</v>
      </c>
      <c r="H105" s="372">
        <v>0</v>
      </c>
      <c r="I105" s="372">
        <v>3</v>
      </c>
      <c r="J105" s="372">
        <v>87</v>
      </c>
      <c r="K105" s="372">
        <v>47</v>
      </c>
      <c r="L105" s="372">
        <v>12</v>
      </c>
      <c r="M105" s="372">
        <v>83</v>
      </c>
      <c r="N105" s="372">
        <v>54</v>
      </c>
      <c r="O105" s="372">
        <v>1</v>
      </c>
      <c r="P105" s="372">
        <v>32</v>
      </c>
      <c r="Q105" s="373">
        <v>14</v>
      </c>
      <c r="R105" s="653">
        <f>SUM(C105:Q105)</f>
        <v>380</v>
      </c>
      <c r="S105" s="665">
        <f>R105/SUM(R105:R107)</f>
        <v>3.0603205283079648E-2</v>
      </c>
      <c r="T105" s="15"/>
      <c r="U105" s="14"/>
      <c r="V105" s="14"/>
      <c r="W105" s="14"/>
      <c r="X105" s="14"/>
      <c r="Y105" s="14"/>
      <c r="Z105" s="14"/>
      <c r="AA105" s="14"/>
      <c r="AB105" s="14"/>
      <c r="AC105" s="14"/>
      <c r="AD105" s="14"/>
      <c r="AE105" s="14"/>
      <c r="AF105" s="14"/>
    </row>
    <row r="106" spans="1:32" ht="17.25" customHeight="1" x14ac:dyDescent="0.25">
      <c r="A106" s="2154"/>
      <c r="B106" s="78" t="s">
        <v>203</v>
      </c>
      <c r="C106" s="374">
        <v>14</v>
      </c>
      <c r="D106" s="375">
        <v>53</v>
      </c>
      <c r="E106" s="375">
        <v>36</v>
      </c>
      <c r="F106" s="375">
        <v>31</v>
      </c>
      <c r="G106" s="375">
        <v>6</v>
      </c>
      <c r="H106" s="375">
        <v>4</v>
      </c>
      <c r="I106" s="375">
        <v>9</v>
      </c>
      <c r="J106" s="375">
        <v>1364</v>
      </c>
      <c r="K106" s="375">
        <v>98</v>
      </c>
      <c r="L106" s="375">
        <v>32</v>
      </c>
      <c r="M106" s="375">
        <v>440</v>
      </c>
      <c r="N106" s="375">
        <v>93</v>
      </c>
      <c r="O106" s="375">
        <v>9</v>
      </c>
      <c r="P106" s="375">
        <v>51</v>
      </c>
      <c r="Q106" s="376">
        <v>33</v>
      </c>
      <c r="R106" s="654">
        <f t="shared" ref="R106:R113" si="29">SUM(C106:Q106)</f>
        <v>2273</v>
      </c>
      <c r="S106" s="666">
        <f>R106/SUM(R105:R107)</f>
        <v>0.18305548844326328</v>
      </c>
      <c r="T106" s="15"/>
      <c r="U106" s="14"/>
      <c r="V106" s="14"/>
      <c r="W106" s="14"/>
      <c r="X106" s="14"/>
      <c r="Y106" s="14"/>
      <c r="Z106" s="14"/>
      <c r="AA106" s="14"/>
      <c r="AB106" s="14"/>
      <c r="AC106" s="14"/>
      <c r="AD106" s="14"/>
      <c r="AE106" s="14"/>
      <c r="AF106" s="14"/>
    </row>
    <row r="107" spans="1:32" ht="17.25" customHeight="1" thickBot="1" x14ac:dyDescent="0.3">
      <c r="A107" s="2155"/>
      <c r="B107" s="79" t="s">
        <v>204</v>
      </c>
      <c r="C107" s="377">
        <v>41</v>
      </c>
      <c r="D107" s="378">
        <v>192</v>
      </c>
      <c r="E107" s="378">
        <v>155</v>
      </c>
      <c r="F107" s="378">
        <v>52</v>
      </c>
      <c r="G107" s="378">
        <v>40</v>
      </c>
      <c r="H107" s="378">
        <v>10</v>
      </c>
      <c r="I107" s="378">
        <v>11</v>
      </c>
      <c r="J107" s="378">
        <v>6071</v>
      </c>
      <c r="K107" s="378">
        <v>277</v>
      </c>
      <c r="L107" s="378">
        <v>154</v>
      </c>
      <c r="M107" s="378">
        <v>1576</v>
      </c>
      <c r="N107" s="378">
        <v>569</v>
      </c>
      <c r="O107" s="378">
        <v>34</v>
      </c>
      <c r="P107" s="378">
        <v>316</v>
      </c>
      <c r="Q107" s="379">
        <v>266</v>
      </c>
      <c r="R107" s="655">
        <f t="shared" si="29"/>
        <v>9764</v>
      </c>
      <c r="S107" s="667">
        <f>R107/SUM(R105:R107)</f>
        <v>0.78634130627365706</v>
      </c>
      <c r="T107" s="15"/>
      <c r="U107" s="14"/>
      <c r="V107" s="14"/>
      <c r="W107" s="14"/>
      <c r="X107" s="14"/>
      <c r="Y107" s="14"/>
      <c r="Z107" s="14"/>
      <c r="AA107" s="14"/>
      <c r="AB107" s="14"/>
      <c r="AC107" s="14"/>
      <c r="AD107" s="14"/>
      <c r="AE107" s="14"/>
      <c r="AF107" s="14"/>
    </row>
    <row r="108" spans="1:32" ht="17.25" customHeight="1" x14ac:dyDescent="0.25">
      <c r="A108" s="2153" t="s">
        <v>166</v>
      </c>
      <c r="B108" s="75" t="s">
        <v>202</v>
      </c>
      <c r="C108" s="361">
        <v>0</v>
      </c>
      <c r="D108" s="362">
        <v>2</v>
      </c>
      <c r="E108" s="362">
        <v>9</v>
      </c>
      <c r="F108" s="362">
        <v>8</v>
      </c>
      <c r="G108" s="362">
        <v>3</v>
      </c>
      <c r="H108" s="362">
        <v>0</v>
      </c>
      <c r="I108" s="362">
        <v>1</v>
      </c>
      <c r="J108" s="362">
        <v>69</v>
      </c>
      <c r="K108" s="362">
        <v>20</v>
      </c>
      <c r="L108" s="362">
        <v>7</v>
      </c>
      <c r="M108" s="362">
        <v>28</v>
      </c>
      <c r="N108" s="362">
        <v>20</v>
      </c>
      <c r="O108" s="362">
        <v>1</v>
      </c>
      <c r="P108" s="362">
        <v>14</v>
      </c>
      <c r="Q108" s="363">
        <v>0</v>
      </c>
      <c r="R108" s="650">
        <f t="shared" si="29"/>
        <v>182</v>
      </c>
      <c r="S108" s="668">
        <f>R108/SUM(R108:R110)</f>
        <v>2.2446965959546126E-2</v>
      </c>
      <c r="T108" s="15"/>
      <c r="U108" s="14"/>
      <c r="V108" s="14"/>
      <c r="W108" s="14"/>
      <c r="X108" s="14"/>
      <c r="Y108" s="14"/>
      <c r="Z108" s="14"/>
      <c r="AA108" s="14"/>
      <c r="AB108" s="14"/>
      <c r="AC108" s="14"/>
      <c r="AD108" s="14"/>
      <c r="AE108" s="14"/>
      <c r="AF108" s="14"/>
    </row>
    <row r="109" spans="1:32" ht="17.25" customHeight="1" x14ac:dyDescent="0.25">
      <c r="A109" s="2154"/>
      <c r="B109" s="76" t="s">
        <v>203</v>
      </c>
      <c r="C109" s="364">
        <v>4</v>
      </c>
      <c r="D109" s="369">
        <v>38</v>
      </c>
      <c r="E109" s="369">
        <v>31</v>
      </c>
      <c r="F109" s="369">
        <v>19</v>
      </c>
      <c r="G109" s="369">
        <v>4</v>
      </c>
      <c r="H109" s="369">
        <v>1</v>
      </c>
      <c r="I109" s="369">
        <v>2</v>
      </c>
      <c r="J109" s="369">
        <v>750</v>
      </c>
      <c r="K109" s="369">
        <v>45</v>
      </c>
      <c r="L109" s="369">
        <v>8</v>
      </c>
      <c r="M109" s="369">
        <v>242</v>
      </c>
      <c r="N109" s="369">
        <v>62</v>
      </c>
      <c r="O109" s="369">
        <v>5</v>
      </c>
      <c r="P109" s="369">
        <v>27</v>
      </c>
      <c r="Q109" s="370">
        <v>23</v>
      </c>
      <c r="R109" s="651">
        <f t="shared" si="29"/>
        <v>1261</v>
      </c>
      <c r="S109" s="669">
        <f>R109/SUM(R108:R110)</f>
        <v>0.15552540700542675</v>
      </c>
      <c r="T109" s="15"/>
      <c r="U109" s="14"/>
      <c r="V109" s="14"/>
      <c r="W109" s="14"/>
      <c r="X109" s="14"/>
      <c r="Y109" s="14"/>
      <c r="Z109" s="14"/>
      <c r="AA109" s="14"/>
      <c r="AB109" s="14"/>
      <c r="AC109" s="14"/>
      <c r="AD109" s="14"/>
      <c r="AE109" s="14"/>
      <c r="AF109" s="14"/>
    </row>
    <row r="110" spans="1:32" ht="17.25" customHeight="1" thickBot="1" x14ac:dyDescent="0.3">
      <c r="A110" s="2155"/>
      <c r="B110" s="122" t="s">
        <v>204</v>
      </c>
      <c r="C110" s="366">
        <v>21</v>
      </c>
      <c r="D110" s="367">
        <v>111</v>
      </c>
      <c r="E110" s="367">
        <v>83</v>
      </c>
      <c r="F110" s="367">
        <v>30</v>
      </c>
      <c r="G110" s="367">
        <v>47</v>
      </c>
      <c r="H110" s="367">
        <v>6</v>
      </c>
      <c r="I110" s="367">
        <v>4</v>
      </c>
      <c r="J110" s="367">
        <v>4249</v>
      </c>
      <c r="K110" s="367">
        <v>194</v>
      </c>
      <c r="L110" s="367">
        <v>95</v>
      </c>
      <c r="M110" s="367">
        <v>969</v>
      </c>
      <c r="N110" s="367">
        <v>450</v>
      </c>
      <c r="O110" s="367">
        <v>39</v>
      </c>
      <c r="P110" s="367">
        <v>214</v>
      </c>
      <c r="Q110" s="368">
        <v>153</v>
      </c>
      <c r="R110" s="652">
        <f t="shared" si="29"/>
        <v>6665</v>
      </c>
      <c r="S110" s="670">
        <f>R110/SUM(R108:R110)</f>
        <v>0.82202762703502719</v>
      </c>
      <c r="T110" s="15"/>
      <c r="U110" s="14"/>
      <c r="V110" s="14"/>
      <c r="W110" s="14"/>
      <c r="X110" s="14"/>
      <c r="Y110" s="14"/>
      <c r="Z110" s="14"/>
      <c r="AA110" s="14"/>
      <c r="AB110" s="14"/>
      <c r="AC110" s="14"/>
      <c r="AD110" s="14"/>
      <c r="AE110" s="14"/>
      <c r="AF110" s="14"/>
    </row>
    <row r="111" spans="1:32" ht="17.25" customHeight="1" x14ac:dyDescent="0.25">
      <c r="A111" s="2153" t="s">
        <v>167</v>
      </c>
      <c r="B111" s="80" t="s">
        <v>202</v>
      </c>
      <c r="C111" s="380">
        <v>1</v>
      </c>
      <c r="D111" s="381">
        <v>0</v>
      </c>
      <c r="E111" s="381">
        <v>2</v>
      </c>
      <c r="F111" s="381">
        <v>0</v>
      </c>
      <c r="G111" s="381">
        <v>1</v>
      </c>
      <c r="H111" s="381">
        <v>0</v>
      </c>
      <c r="I111" s="381">
        <v>1</v>
      </c>
      <c r="J111" s="381">
        <v>11</v>
      </c>
      <c r="K111" s="381">
        <v>4</v>
      </c>
      <c r="L111" s="381">
        <v>0</v>
      </c>
      <c r="M111" s="381">
        <v>3</v>
      </c>
      <c r="N111" s="381">
        <v>3</v>
      </c>
      <c r="O111" s="381">
        <v>0</v>
      </c>
      <c r="P111" s="381">
        <v>0</v>
      </c>
      <c r="Q111" s="382">
        <v>1</v>
      </c>
      <c r="R111" s="653">
        <f t="shared" si="29"/>
        <v>27</v>
      </c>
      <c r="S111" s="665">
        <f>R111/SUM(R111:R113)</f>
        <v>2.8391167192429023E-2</v>
      </c>
      <c r="T111" s="15"/>
      <c r="U111" s="14"/>
      <c r="V111" s="14"/>
      <c r="W111" s="14"/>
      <c r="X111" s="14"/>
      <c r="Y111" s="14"/>
      <c r="Z111" s="14"/>
      <c r="AA111" s="14"/>
      <c r="AB111" s="14"/>
      <c r="AC111" s="14"/>
      <c r="AD111" s="14"/>
      <c r="AE111" s="14"/>
      <c r="AF111" s="14"/>
    </row>
    <row r="112" spans="1:32" ht="17.25" customHeight="1" x14ac:dyDescent="0.25">
      <c r="A112" s="2154"/>
      <c r="B112" s="78" t="s">
        <v>203</v>
      </c>
      <c r="C112" s="374">
        <v>3</v>
      </c>
      <c r="D112" s="375">
        <v>3</v>
      </c>
      <c r="E112" s="375">
        <v>4</v>
      </c>
      <c r="F112" s="375">
        <v>2</v>
      </c>
      <c r="G112" s="375">
        <v>2</v>
      </c>
      <c r="H112" s="375">
        <v>1</v>
      </c>
      <c r="I112" s="375">
        <v>1</v>
      </c>
      <c r="J112" s="375">
        <v>194</v>
      </c>
      <c r="K112" s="375">
        <v>9</v>
      </c>
      <c r="L112" s="375">
        <v>7</v>
      </c>
      <c r="M112" s="375">
        <v>29</v>
      </c>
      <c r="N112" s="375">
        <v>17</v>
      </c>
      <c r="O112" s="375">
        <v>6</v>
      </c>
      <c r="P112" s="375">
        <v>8</v>
      </c>
      <c r="Q112" s="376">
        <v>4</v>
      </c>
      <c r="R112" s="654">
        <f t="shared" si="29"/>
        <v>290</v>
      </c>
      <c r="S112" s="666">
        <f>R112/SUM(R111:R113)</f>
        <v>0.3049421661409043</v>
      </c>
      <c r="T112" s="15"/>
      <c r="U112" s="14"/>
      <c r="V112" s="14"/>
      <c r="W112" s="14"/>
      <c r="X112" s="14"/>
      <c r="Y112" s="14"/>
      <c r="Z112" s="14"/>
      <c r="AA112" s="14"/>
      <c r="AB112" s="14"/>
      <c r="AC112" s="14"/>
      <c r="AD112" s="14"/>
      <c r="AE112" s="14"/>
      <c r="AF112" s="14"/>
    </row>
    <row r="113" spans="1:32" ht="17.25" customHeight="1" thickBot="1" x14ac:dyDescent="0.3">
      <c r="A113" s="2160"/>
      <c r="B113" s="156" t="s">
        <v>204</v>
      </c>
      <c r="C113" s="383">
        <v>5</v>
      </c>
      <c r="D113" s="384">
        <v>9</v>
      </c>
      <c r="E113" s="384">
        <v>15</v>
      </c>
      <c r="F113" s="384">
        <v>5</v>
      </c>
      <c r="G113" s="384">
        <v>0</v>
      </c>
      <c r="H113" s="384">
        <v>1</v>
      </c>
      <c r="I113" s="384">
        <v>2</v>
      </c>
      <c r="J113" s="384">
        <v>381</v>
      </c>
      <c r="K113" s="384">
        <v>16</v>
      </c>
      <c r="L113" s="384">
        <v>10</v>
      </c>
      <c r="M113" s="384">
        <v>91</v>
      </c>
      <c r="N113" s="384">
        <v>52</v>
      </c>
      <c r="O113" s="384">
        <v>2</v>
      </c>
      <c r="P113" s="384">
        <v>30</v>
      </c>
      <c r="Q113" s="385">
        <v>15</v>
      </c>
      <c r="R113" s="657">
        <f t="shared" si="29"/>
        <v>634</v>
      </c>
      <c r="S113" s="682">
        <f>R113/SUM(R111:R113)</f>
        <v>0.66666666666666663</v>
      </c>
      <c r="T113" s="16"/>
      <c r="U113" s="14"/>
      <c r="V113" s="14"/>
      <c r="W113" s="14"/>
      <c r="X113" s="14"/>
      <c r="Y113" s="14"/>
      <c r="Z113" s="14"/>
      <c r="AA113" s="14"/>
      <c r="AB113" s="14"/>
      <c r="AC113" s="14"/>
      <c r="AD113" s="14"/>
      <c r="AE113" s="14"/>
      <c r="AF113" s="14"/>
    </row>
    <row r="114" spans="1:32" ht="17.25" customHeight="1" thickTop="1" x14ac:dyDescent="0.25">
      <c r="A114" s="2154" t="s">
        <v>132</v>
      </c>
      <c r="B114" s="155" t="s">
        <v>202</v>
      </c>
      <c r="C114" s="224">
        <f t="shared" ref="C114:Q114" si="30">SUM(C102,C105,C108,C111)</f>
        <v>5</v>
      </c>
      <c r="D114" s="224">
        <f t="shared" si="30"/>
        <v>5</v>
      </c>
      <c r="E114" s="224">
        <f t="shared" si="30"/>
        <v>25</v>
      </c>
      <c r="F114" s="224">
        <f t="shared" si="30"/>
        <v>24</v>
      </c>
      <c r="G114" s="224">
        <f t="shared" si="30"/>
        <v>14</v>
      </c>
      <c r="H114" s="224">
        <f t="shared" si="30"/>
        <v>0</v>
      </c>
      <c r="I114" s="224">
        <f t="shared" si="30"/>
        <v>5</v>
      </c>
      <c r="J114" s="224">
        <f t="shared" si="30"/>
        <v>167</v>
      </c>
      <c r="K114" s="224">
        <f t="shared" si="30"/>
        <v>71</v>
      </c>
      <c r="L114" s="224">
        <f t="shared" si="30"/>
        <v>19</v>
      </c>
      <c r="M114" s="224">
        <f t="shared" si="30"/>
        <v>114</v>
      </c>
      <c r="N114" s="224">
        <f t="shared" si="30"/>
        <v>77</v>
      </c>
      <c r="O114" s="224">
        <f t="shared" si="30"/>
        <v>2</v>
      </c>
      <c r="P114" s="224">
        <f t="shared" si="30"/>
        <v>46</v>
      </c>
      <c r="Q114" s="225">
        <f t="shared" si="30"/>
        <v>15</v>
      </c>
      <c r="R114" s="629">
        <f>SUM(C114:Q114)</f>
        <v>589</v>
      </c>
      <c r="S114" s="760">
        <f>R114/SUM(R114:R116)</f>
        <v>2.7085441000643796E-2</v>
      </c>
      <c r="T114" s="16"/>
      <c r="U114" s="14"/>
      <c r="V114" s="14"/>
      <c r="W114" s="14"/>
      <c r="X114" s="14"/>
      <c r="Y114" s="14"/>
      <c r="Z114" s="14"/>
      <c r="AA114" s="14"/>
      <c r="AB114" s="14"/>
      <c r="AC114" s="14"/>
      <c r="AD114" s="14"/>
      <c r="AE114" s="14"/>
      <c r="AF114" s="14"/>
    </row>
    <row r="115" spans="1:32" ht="17.25" customHeight="1" x14ac:dyDescent="0.25">
      <c r="A115" s="2154"/>
      <c r="B115" s="76" t="s">
        <v>203</v>
      </c>
      <c r="C115" s="227">
        <f t="shared" ref="C115:Q115" si="31">SUM(C103,C106,C109,C112)</f>
        <v>21</v>
      </c>
      <c r="D115" s="227">
        <f t="shared" si="31"/>
        <v>94</v>
      </c>
      <c r="E115" s="227">
        <f t="shared" si="31"/>
        <v>71</v>
      </c>
      <c r="F115" s="227">
        <f t="shared" si="31"/>
        <v>52</v>
      </c>
      <c r="G115" s="227">
        <f t="shared" si="31"/>
        <v>12</v>
      </c>
      <c r="H115" s="227">
        <f t="shared" si="31"/>
        <v>6</v>
      </c>
      <c r="I115" s="227">
        <f t="shared" si="31"/>
        <v>12</v>
      </c>
      <c r="J115" s="227">
        <f t="shared" si="31"/>
        <v>2312</v>
      </c>
      <c r="K115" s="227">
        <f t="shared" si="31"/>
        <v>153</v>
      </c>
      <c r="L115" s="227">
        <f t="shared" si="31"/>
        <v>47</v>
      </c>
      <c r="M115" s="227">
        <f t="shared" si="31"/>
        <v>712</v>
      </c>
      <c r="N115" s="227">
        <f t="shared" si="31"/>
        <v>173</v>
      </c>
      <c r="O115" s="227">
        <f t="shared" si="31"/>
        <v>20</v>
      </c>
      <c r="P115" s="227">
        <f t="shared" si="31"/>
        <v>86</v>
      </c>
      <c r="Q115" s="228">
        <f t="shared" si="31"/>
        <v>60</v>
      </c>
      <c r="R115" s="626">
        <f>SUM(C115:Q115)</f>
        <v>3831</v>
      </c>
      <c r="S115" s="671">
        <f>R115/SUM(R114:R116)</f>
        <v>0.1761703301756645</v>
      </c>
      <c r="T115" s="16"/>
      <c r="U115" s="14"/>
      <c r="V115" s="14"/>
      <c r="W115" s="14"/>
      <c r="X115" s="14"/>
      <c r="Y115" s="14"/>
      <c r="Z115" s="14"/>
      <c r="AA115" s="14"/>
      <c r="AB115" s="14"/>
      <c r="AC115" s="14"/>
      <c r="AD115" s="14"/>
      <c r="AE115" s="14"/>
      <c r="AF115" s="14"/>
    </row>
    <row r="116" spans="1:32" ht="17.25" customHeight="1" thickBot="1" x14ac:dyDescent="0.3">
      <c r="A116" s="2155"/>
      <c r="B116" s="77" t="s">
        <v>204</v>
      </c>
      <c r="C116" s="272">
        <f t="shared" ref="C116:Q116" si="32">SUM(C104,C107,C110,C113)</f>
        <v>68</v>
      </c>
      <c r="D116" s="272">
        <f t="shared" si="32"/>
        <v>317</v>
      </c>
      <c r="E116" s="272">
        <f t="shared" si="32"/>
        <v>259</v>
      </c>
      <c r="F116" s="272">
        <f t="shared" si="32"/>
        <v>87</v>
      </c>
      <c r="G116" s="272">
        <f t="shared" si="32"/>
        <v>88</v>
      </c>
      <c r="H116" s="272">
        <f t="shared" si="32"/>
        <v>17</v>
      </c>
      <c r="I116" s="272">
        <f t="shared" si="32"/>
        <v>17</v>
      </c>
      <c r="J116" s="272">
        <f t="shared" si="32"/>
        <v>10874</v>
      </c>
      <c r="K116" s="272">
        <f t="shared" si="32"/>
        <v>492</v>
      </c>
      <c r="L116" s="272">
        <f t="shared" si="32"/>
        <v>262</v>
      </c>
      <c r="M116" s="272">
        <f t="shared" si="32"/>
        <v>2670</v>
      </c>
      <c r="N116" s="272">
        <f t="shared" si="32"/>
        <v>1089</v>
      </c>
      <c r="O116" s="272">
        <f t="shared" si="32"/>
        <v>75</v>
      </c>
      <c r="P116" s="272">
        <f t="shared" si="32"/>
        <v>567</v>
      </c>
      <c r="Q116" s="627">
        <f t="shared" si="32"/>
        <v>444</v>
      </c>
      <c r="R116" s="628">
        <f>SUM(C116:Q116)</f>
        <v>17326</v>
      </c>
      <c r="S116" s="1173">
        <f>R116/SUM(R114:R116)</f>
        <v>0.79674422882369167</v>
      </c>
      <c r="T116" s="14"/>
      <c r="U116" s="14"/>
      <c r="V116" s="14"/>
      <c r="W116" s="14"/>
      <c r="X116" s="14"/>
      <c r="Y116" s="14"/>
      <c r="Z116" s="14"/>
      <c r="AA116" s="14"/>
      <c r="AB116" s="14"/>
      <c r="AC116" s="14"/>
      <c r="AD116" s="14"/>
      <c r="AE116" s="14"/>
      <c r="AF116" s="14"/>
    </row>
    <row r="117" spans="1:32" ht="15.75" customHeight="1" x14ac:dyDescent="0.25">
      <c r="A117" s="2153" t="s">
        <v>131</v>
      </c>
      <c r="B117" s="80" t="s">
        <v>202</v>
      </c>
      <c r="C117" s="672">
        <f t="shared" ref="C117:R117" si="33">C114/SUM(C114:C116)</f>
        <v>5.3191489361702128E-2</v>
      </c>
      <c r="D117" s="673">
        <f t="shared" si="33"/>
        <v>1.201923076923077E-2</v>
      </c>
      <c r="E117" s="673">
        <f t="shared" si="33"/>
        <v>7.0422535211267609E-2</v>
      </c>
      <c r="F117" s="673">
        <f t="shared" si="33"/>
        <v>0.14723926380368099</v>
      </c>
      <c r="G117" s="673">
        <f t="shared" si="33"/>
        <v>0.12280701754385964</v>
      </c>
      <c r="H117" s="673">
        <f t="shared" si="33"/>
        <v>0</v>
      </c>
      <c r="I117" s="673">
        <f t="shared" si="33"/>
        <v>0.14705882352941177</v>
      </c>
      <c r="J117" s="673">
        <f t="shared" si="33"/>
        <v>1.250655283456901E-2</v>
      </c>
      <c r="K117" s="673">
        <f t="shared" si="33"/>
        <v>9.9162011173184364E-2</v>
      </c>
      <c r="L117" s="673">
        <f t="shared" si="33"/>
        <v>5.7926829268292686E-2</v>
      </c>
      <c r="M117" s="673">
        <f t="shared" si="33"/>
        <v>3.2608695652173912E-2</v>
      </c>
      <c r="N117" s="673">
        <f t="shared" si="33"/>
        <v>5.7505601194921582E-2</v>
      </c>
      <c r="O117" s="673">
        <f t="shared" si="33"/>
        <v>2.0618556701030927E-2</v>
      </c>
      <c r="P117" s="673">
        <f t="shared" si="33"/>
        <v>6.5808297567954227E-2</v>
      </c>
      <c r="Q117" s="767">
        <f t="shared" si="33"/>
        <v>2.8901734104046242E-2</v>
      </c>
      <c r="R117" s="668">
        <f t="shared" si="33"/>
        <v>2.7085441000643796E-2</v>
      </c>
      <c r="S117" s="2164"/>
      <c r="T117" s="14"/>
      <c r="U117" s="14"/>
      <c r="V117" s="14"/>
      <c r="W117" s="14"/>
      <c r="X117" s="14"/>
      <c r="Y117" s="14"/>
      <c r="Z117" s="14"/>
      <c r="AA117" s="14"/>
      <c r="AB117" s="14"/>
      <c r="AC117" s="14"/>
      <c r="AD117" s="14"/>
      <c r="AE117" s="14"/>
      <c r="AF117" s="14"/>
    </row>
    <row r="118" spans="1:32" ht="15.75" customHeight="1" x14ac:dyDescent="0.25">
      <c r="A118" s="2154"/>
      <c r="B118" s="78" t="s">
        <v>203</v>
      </c>
      <c r="C118" s="675">
        <f t="shared" ref="C118:R118" si="34">C115/SUM(C114:C116)</f>
        <v>0.22340425531914893</v>
      </c>
      <c r="D118" s="676">
        <f t="shared" si="34"/>
        <v>0.22596153846153846</v>
      </c>
      <c r="E118" s="676">
        <f t="shared" si="34"/>
        <v>0.2</v>
      </c>
      <c r="F118" s="676">
        <f t="shared" si="34"/>
        <v>0.31901840490797545</v>
      </c>
      <c r="G118" s="676">
        <f t="shared" si="34"/>
        <v>0.10526315789473684</v>
      </c>
      <c r="H118" s="676">
        <f t="shared" si="34"/>
        <v>0.2608695652173913</v>
      </c>
      <c r="I118" s="676">
        <f t="shared" si="34"/>
        <v>0.35294117647058826</v>
      </c>
      <c r="J118" s="676">
        <f t="shared" si="34"/>
        <v>0.17314461169774584</v>
      </c>
      <c r="K118" s="676">
        <f t="shared" si="34"/>
        <v>0.21368715083798884</v>
      </c>
      <c r="L118" s="676">
        <f t="shared" si="34"/>
        <v>0.14329268292682926</v>
      </c>
      <c r="M118" s="676">
        <f t="shared" si="34"/>
        <v>0.20366132723112129</v>
      </c>
      <c r="N118" s="676">
        <f t="shared" si="34"/>
        <v>0.12920089619118746</v>
      </c>
      <c r="O118" s="676">
        <f t="shared" si="34"/>
        <v>0.20618556701030927</v>
      </c>
      <c r="P118" s="676">
        <f t="shared" si="34"/>
        <v>0.12303290414878398</v>
      </c>
      <c r="Q118" s="768">
        <f t="shared" si="34"/>
        <v>0.11560693641618497</v>
      </c>
      <c r="R118" s="669">
        <f t="shared" si="34"/>
        <v>0.1761703301756645</v>
      </c>
      <c r="S118" s="2164"/>
      <c r="T118" s="14"/>
      <c r="U118" s="14"/>
      <c r="V118" s="14"/>
      <c r="W118" s="14"/>
      <c r="X118" s="14"/>
      <c r="Y118" s="14"/>
      <c r="Z118" s="14"/>
      <c r="AA118" s="14"/>
      <c r="AB118" s="14"/>
      <c r="AC118" s="14"/>
      <c r="AD118" s="14"/>
      <c r="AE118" s="14"/>
      <c r="AF118" s="14"/>
    </row>
    <row r="119" spans="1:32" ht="18.75" customHeight="1" thickBot="1" x14ac:dyDescent="0.3">
      <c r="A119" s="2155"/>
      <c r="B119" s="79" t="s">
        <v>204</v>
      </c>
      <c r="C119" s="685">
        <f t="shared" ref="C119:R119" si="35">C116/SUM(C114:C116)</f>
        <v>0.72340425531914898</v>
      </c>
      <c r="D119" s="686">
        <f t="shared" si="35"/>
        <v>0.76201923076923073</v>
      </c>
      <c r="E119" s="686">
        <f t="shared" si="35"/>
        <v>0.72957746478873242</v>
      </c>
      <c r="F119" s="686">
        <f t="shared" si="35"/>
        <v>0.53374233128834359</v>
      </c>
      <c r="G119" s="686">
        <f t="shared" si="35"/>
        <v>0.77192982456140347</v>
      </c>
      <c r="H119" s="686">
        <f t="shared" si="35"/>
        <v>0.73913043478260865</v>
      </c>
      <c r="I119" s="686">
        <f t="shared" si="35"/>
        <v>0.5</v>
      </c>
      <c r="J119" s="686">
        <f t="shared" si="35"/>
        <v>0.81434883546768522</v>
      </c>
      <c r="K119" s="686">
        <f t="shared" si="35"/>
        <v>0.68715083798882681</v>
      </c>
      <c r="L119" s="686">
        <f t="shared" si="35"/>
        <v>0.79878048780487809</v>
      </c>
      <c r="M119" s="686">
        <f t="shared" si="35"/>
        <v>0.76372997711670476</v>
      </c>
      <c r="N119" s="686">
        <f t="shared" si="35"/>
        <v>0.813293502613891</v>
      </c>
      <c r="O119" s="686">
        <f t="shared" si="35"/>
        <v>0.77319587628865982</v>
      </c>
      <c r="P119" s="686">
        <f t="shared" si="35"/>
        <v>0.81115879828326176</v>
      </c>
      <c r="Q119" s="769">
        <f t="shared" si="35"/>
        <v>0.8554913294797688</v>
      </c>
      <c r="R119" s="670">
        <f t="shared" si="35"/>
        <v>0.79674422882369167</v>
      </c>
      <c r="S119" s="2165"/>
      <c r="T119" s="14"/>
      <c r="U119" s="14"/>
      <c r="V119" s="14"/>
      <c r="W119" s="14"/>
      <c r="X119" s="14"/>
      <c r="Y119" s="14"/>
      <c r="Z119" s="14"/>
      <c r="AA119" s="14"/>
      <c r="AB119" s="14"/>
      <c r="AC119" s="14"/>
      <c r="AD119" s="14"/>
      <c r="AE119" s="14"/>
      <c r="AF119" s="14"/>
    </row>
    <row r="120" spans="1:32" ht="15.75" customHeight="1" thickBot="1" x14ac:dyDescent="0.3">
      <c r="A120" s="2147" t="s">
        <v>114</v>
      </c>
      <c r="B120" s="2148"/>
      <c r="C120" s="2148"/>
      <c r="D120" s="2148"/>
      <c r="E120" s="2148"/>
      <c r="F120" s="2148"/>
      <c r="G120" s="2148"/>
      <c r="H120" s="2148"/>
      <c r="I120" s="2148"/>
      <c r="J120" s="2148"/>
      <c r="K120" s="2148"/>
      <c r="L120" s="2148"/>
      <c r="M120" s="2148"/>
      <c r="N120" s="2148"/>
      <c r="O120" s="2148"/>
      <c r="P120" s="2148"/>
      <c r="Q120" s="2148"/>
      <c r="R120" s="2148"/>
      <c r="S120" s="2149"/>
      <c r="T120" s="14"/>
      <c r="U120" s="14"/>
      <c r="V120" s="14"/>
      <c r="W120" s="14"/>
      <c r="X120" s="14"/>
      <c r="Y120" s="14"/>
      <c r="Z120" s="14"/>
      <c r="AA120" s="14"/>
      <c r="AB120" s="14"/>
      <c r="AC120" s="14"/>
      <c r="AD120" s="14"/>
      <c r="AE120" s="14"/>
      <c r="AF120" s="14"/>
    </row>
    <row r="121" spans="1:32" ht="71.25" customHeight="1" thickBot="1" x14ac:dyDescent="0.3">
      <c r="A121" s="73"/>
      <c r="B121" s="157" t="s">
        <v>200</v>
      </c>
      <c r="C121" s="694" t="s">
        <v>145</v>
      </c>
      <c r="D121" s="165" t="s">
        <v>146</v>
      </c>
      <c r="E121" s="165" t="s">
        <v>147</v>
      </c>
      <c r="F121" s="165" t="s">
        <v>148</v>
      </c>
      <c r="G121" s="165" t="s">
        <v>149</v>
      </c>
      <c r="H121" s="165" t="s">
        <v>150</v>
      </c>
      <c r="I121" s="165" t="s">
        <v>151</v>
      </c>
      <c r="J121" s="165" t="s">
        <v>152</v>
      </c>
      <c r="K121" s="165" t="s">
        <v>153</v>
      </c>
      <c r="L121" s="165" t="s">
        <v>154</v>
      </c>
      <c r="M121" s="165" t="s">
        <v>155</v>
      </c>
      <c r="N121" s="165" t="s">
        <v>156</v>
      </c>
      <c r="O121" s="165" t="s">
        <v>157</v>
      </c>
      <c r="P121" s="165" t="s">
        <v>158</v>
      </c>
      <c r="Q121" s="166" t="s">
        <v>159</v>
      </c>
      <c r="R121" s="157" t="s">
        <v>160</v>
      </c>
      <c r="S121" s="157" t="s">
        <v>201</v>
      </c>
      <c r="T121" s="15"/>
      <c r="U121" s="15"/>
      <c r="V121" s="15"/>
      <c r="W121" s="15"/>
      <c r="X121" s="15"/>
      <c r="Y121" s="15"/>
      <c r="Z121" s="15"/>
      <c r="AA121" s="15"/>
      <c r="AB121" s="15"/>
      <c r="AC121" s="15"/>
      <c r="AD121" s="15"/>
      <c r="AE121" s="15"/>
      <c r="AF121" s="16"/>
    </row>
    <row r="122" spans="1:32" ht="15.75" customHeight="1" thickBot="1" x14ac:dyDescent="0.3">
      <c r="A122" s="2150" t="s">
        <v>162</v>
      </c>
      <c r="B122" s="2151"/>
      <c r="C122" s="2151"/>
      <c r="D122" s="2151"/>
      <c r="E122" s="2151"/>
      <c r="F122" s="2151"/>
      <c r="G122" s="2151"/>
      <c r="H122" s="2151"/>
      <c r="I122" s="2151"/>
      <c r="J122" s="2151"/>
      <c r="K122" s="2151"/>
      <c r="L122" s="2151"/>
      <c r="M122" s="2151"/>
      <c r="N122" s="2151"/>
      <c r="O122" s="2151"/>
      <c r="P122" s="2151"/>
      <c r="Q122" s="2151"/>
      <c r="R122" s="2151"/>
      <c r="S122" s="2152"/>
      <c r="T122" s="15"/>
      <c r="U122" s="15"/>
      <c r="V122" s="15"/>
      <c r="W122" s="17"/>
      <c r="X122" s="15"/>
      <c r="Y122" s="15"/>
      <c r="Z122" s="15"/>
      <c r="AA122" s="15"/>
      <c r="AB122" s="15"/>
      <c r="AC122" s="15"/>
      <c r="AD122" s="15"/>
      <c r="AE122" s="17"/>
      <c r="AF122" s="16"/>
    </row>
    <row r="123" spans="1:32" ht="17.25" customHeight="1" x14ac:dyDescent="0.25">
      <c r="A123" s="2153" t="s">
        <v>109</v>
      </c>
      <c r="B123" s="75" t="s">
        <v>202</v>
      </c>
      <c r="C123" s="555">
        <v>1</v>
      </c>
      <c r="D123" s="362">
        <v>20</v>
      </c>
      <c r="E123" s="362">
        <v>9</v>
      </c>
      <c r="F123" s="362">
        <v>3</v>
      </c>
      <c r="G123" s="362">
        <v>6</v>
      </c>
      <c r="H123" s="362">
        <v>0</v>
      </c>
      <c r="I123" s="362">
        <v>2</v>
      </c>
      <c r="J123" s="362">
        <v>347</v>
      </c>
      <c r="K123" s="362">
        <v>43</v>
      </c>
      <c r="L123" s="362">
        <v>6</v>
      </c>
      <c r="M123" s="362">
        <v>98</v>
      </c>
      <c r="N123" s="362">
        <v>39</v>
      </c>
      <c r="O123" s="362">
        <v>2</v>
      </c>
      <c r="P123" s="362">
        <v>10</v>
      </c>
      <c r="Q123" s="556">
        <v>15</v>
      </c>
      <c r="R123" s="625">
        <f t="shared" ref="R123:R131" si="36">SUM(C123:Q123)</f>
        <v>601</v>
      </c>
      <c r="S123" s="668">
        <f>R123/SUM(R123:R125)</f>
        <v>0.18618339529120198</v>
      </c>
      <c r="T123" s="15"/>
      <c r="U123" s="15"/>
      <c r="V123" s="15"/>
      <c r="W123" s="17"/>
      <c r="X123" s="15"/>
      <c r="Y123" s="15"/>
      <c r="Z123" s="15"/>
      <c r="AA123" s="15"/>
      <c r="AB123" s="15"/>
      <c r="AC123" s="15"/>
      <c r="AD123" s="15"/>
      <c r="AE123" s="17"/>
      <c r="AF123" s="16"/>
    </row>
    <row r="124" spans="1:32" ht="17.25" customHeight="1" x14ac:dyDescent="0.25">
      <c r="A124" s="2154"/>
      <c r="B124" s="76" t="s">
        <v>203</v>
      </c>
      <c r="C124" s="557">
        <v>1</v>
      </c>
      <c r="D124" s="364">
        <v>2</v>
      </c>
      <c r="E124" s="364">
        <v>6</v>
      </c>
      <c r="F124" s="364">
        <v>7</v>
      </c>
      <c r="G124" s="364">
        <v>3</v>
      </c>
      <c r="H124" s="364">
        <v>0</v>
      </c>
      <c r="I124" s="364">
        <v>2</v>
      </c>
      <c r="J124" s="364">
        <v>192</v>
      </c>
      <c r="K124" s="364">
        <v>29</v>
      </c>
      <c r="L124" s="364">
        <v>4</v>
      </c>
      <c r="M124" s="364">
        <v>35</v>
      </c>
      <c r="N124" s="364">
        <v>12</v>
      </c>
      <c r="O124" s="364">
        <v>1</v>
      </c>
      <c r="P124" s="364">
        <v>5</v>
      </c>
      <c r="Q124" s="558">
        <v>4</v>
      </c>
      <c r="R124" s="626">
        <f t="shared" si="36"/>
        <v>303</v>
      </c>
      <c r="S124" s="669">
        <f>R124/SUM(R123:R125)</f>
        <v>9.3866171003717469E-2</v>
      </c>
      <c r="T124" s="15"/>
      <c r="U124" s="15"/>
      <c r="V124" s="15"/>
      <c r="W124" s="17"/>
      <c r="X124" s="15"/>
      <c r="Y124" s="15"/>
      <c r="Z124" s="15"/>
      <c r="AA124" s="15"/>
      <c r="AB124" s="15"/>
      <c r="AC124" s="15"/>
      <c r="AD124" s="15"/>
      <c r="AE124" s="17"/>
      <c r="AF124" s="16"/>
    </row>
    <row r="125" spans="1:32" ht="17.25" customHeight="1" thickBot="1" x14ac:dyDescent="0.3">
      <c r="A125" s="2155"/>
      <c r="B125" s="77" t="s">
        <v>204</v>
      </c>
      <c r="C125" s="559">
        <v>2</v>
      </c>
      <c r="D125" s="367">
        <v>40</v>
      </c>
      <c r="E125" s="367">
        <v>24</v>
      </c>
      <c r="F125" s="367">
        <v>15</v>
      </c>
      <c r="G125" s="367">
        <v>5</v>
      </c>
      <c r="H125" s="367">
        <v>3</v>
      </c>
      <c r="I125" s="367">
        <v>3</v>
      </c>
      <c r="J125" s="367">
        <v>1529</v>
      </c>
      <c r="K125" s="367">
        <v>52</v>
      </c>
      <c r="L125" s="367">
        <v>41</v>
      </c>
      <c r="M125" s="367">
        <v>304</v>
      </c>
      <c r="N125" s="367">
        <v>175</v>
      </c>
      <c r="O125" s="367">
        <v>4</v>
      </c>
      <c r="P125" s="367">
        <v>47</v>
      </c>
      <c r="Q125" s="560">
        <v>80</v>
      </c>
      <c r="R125" s="628">
        <f t="shared" si="36"/>
        <v>2324</v>
      </c>
      <c r="S125" s="670">
        <f>R125/SUM(R123:R125)</f>
        <v>0.71995043370508049</v>
      </c>
      <c r="T125" s="15"/>
      <c r="U125" s="15"/>
      <c r="V125" s="15"/>
      <c r="W125" s="15"/>
      <c r="X125" s="15"/>
      <c r="Y125" s="15"/>
      <c r="Z125" s="15"/>
      <c r="AA125" s="15"/>
      <c r="AB125" s="15"/>
      <c r="AC125" s="15"/>
      <c r="AD125" s="15"/>
      <c r="AE125" s="15"/>
      <c r="AF125" s="16"/>
    </row>
    <row r="126" spans="1:32" ht="17.25" customHeight="1" x14ac:dyDescent="0.25">
      <c r="A126" s="2153" t="s">
        <v>110</v>
      </c>
      <c r="B126" s="80" t="s">
        <v>202</v>
      </c>
      <c r="C126" s="561">
        <v>4</v>
      </c>
      <c r="D126" s="372">
        <v>40</v>
      </c>
      <c r="E126" s="372">
        <v>26</v>
      </c>
      <c r="F126" s="372">
        <v>17</v>
      </c>
      <c r="G126" s="372">
        <v>5</v>
      </c>
      <c r="H126" s="372">
        <v>0</v>
      </c>
      <c r="I126" s="372">
        <v>1</v>
      </c>
      <c r="J126" s="372">
        <v>719</v>
      </c>
      <c r="K126" s="372">
        <v>84</v>
      </c>
      <c r="L126" s="372">
        <v>17</v>
      </c>
      <c r="M126" s="372">
        <v>327</v>
      </c>
      <c r="N126" s="372">
        <v>76</v>
      </c>
      <c r="O126" s="372">
        <v>8</v>
      </c>
      <c r="P126" s="372">
        <v>53</v>
      </c>
      <c r="Q126" s="562">
        <v>21</v>
      </c>
      <c r="R126" s="635">
        <f t="shared" si="36"/>
        <v>1398</v>
      </c>
      <c r="S126" s="665">
        <f>R126/SUM(R126:R128)</f>
        <v>0.18560807222517259</v>
      </c>
      <c r="T126" s="15"/>
      <c r="U126" s="15"/>
      <c r="V126" s="15"/>
      <c r="W126" s="15"/>
      <c r="X126" s="15"/>
      <c r="Y126" s="15"/>
      <c r="Z126" s="15"/>
      <c r="AA126" s="15"/>
      <c r="AB126" s="15"/>
      <c r="AC126" s="15"/>
      <c r="AD126" s="15"/>
      <c r="AE126" s="15"/>
      <c r="AF126" s="16"/>
    </row>
    <row r="127" spans="1:32" ht="17.25" customHeight="1" x14ac:dyDescent="0.25">
      <c r="A127" s="2154"/>
      <c r="B127" s="78" t="s">
        <v>203</v>
      </c>
      <c r="C127" s="563">
        <v>1</v>
      </c>
      <c r="D127" s="375">
        <v>20</v>
      </c>
      <c r="E127" s="375">
        <v>12</v>
      </c>
      <c r="F127" s="375">
        <v>12</v>
      </c>
      <c r="G127" s="375">
        <v>2</v>
      </c>
      <c r="H127" s="375">
        <v>0</v>
      </c>
      <c r="I127" s="375">
        <v>2</v>
      </c>
      <c r="J127" s="375">
        <v>483</v>
      </c>
      <c r="K127" s="375">
        <v>26</v>
      </c>
      <c r="L127" s="375">
        <v>6</v>
      </c>
      <c r="M127" s="375">
        <v>94</v>
      </c>
      <c r="N127" s="375">
        <v>27</v>
      </c>
      <c r="O127" s="375">
        <v>4</v>
      </c>
      <c r="P127" s="375">
        <v>10</v>
      </c>
      <c r="Q127" s="564">
        <v>18</v>
      </c>
      <c r="R127" s="636">
        <f t="shared" si="36"/>
        <v>717</v>
      </c>
      <c r="S127" s="666">
        <f>R127/SUM(R126:R128)</f>
        <v>9.5193839617631434E-2</v>
      </c>
      <c r="T127" s="15"/>
      <c r="U127" s="15"/>
      <c r="V127" s="15"/>
      <c r="W127" s="15"/>
      <c r="X127" s="15"/>
      <c r="Y127" s="15"/>
      <c r="Z127" s="15"/>
      <c r="AA127" s="15"/>
      <c r="AB127" s="15"/>
      <c r="AC127" s="15"/>
      <c r="AD127" s="15"/>
      <c r="AE127" s="15"/>
      <c r="AF127" s="16"/>
    </row>
    <row r="128" spans="1:32" ht="17.25" customHeight="1" thickBot="1" x14ac:dyDescent="0.3">
      <c r="A128" s="2155"/>
      <c r="B128" s="79" t="s">
        <v>204</v>
      </c>
      <c r="C128" s="565">
        <v>9</v>
      </c>
      <c r="D128" s="378">
        <v>110</v>
      </c>
      <c r="E128" s="378">
        <v>76</v>
      </c>
      <c r="F128" s="378">
        <v>22</v>
      </c>
      <c r="G128" s="378">
        <v>30</v>
      </c>
      <c r="H128" s="378">
        <v>5</v>
      </c>
      <c r="I128" s="378">
        <v>14</v>
      </c>
      <c r="J128" s="378">
        <v>3432</v>
      </c>
      <c r="K128" s="378">
        <v>185</v>
      </c>
      <c r="L128" s="378">
        <v>57</v>
      </c>
      <c r="M128" s="378">
        <v>856</v>
      </c>
      <c r="N128" s="378">
        <v>307</v>
      </c>
      <c r="O128" s="378">
        <v>22</v>
      </c>
      <c r="P128" s="378">
        <v>161</v>
      </c>
      <c r="Q128" s="566">
        <v>131</v>
      </c>
      <c r="R128" s="637">
        <f t="shared" si="36"/>
        <v>5417</v>
      </c>
      <c r="S128" s="667">
        <f>R128/SUM(R126:R128)</f>
        <v>0.71919808815719599</v>
      </c>
      <c r="T128" s="15"/>
      <c r="U128" s="15"/>
      <c r="V128" s="15"/>
      <c r="W128" s="15"/>
      <c r="X128" s="15"/>
      <c r="Y128" s="15"/>
      <c r="Z128" s="15"/>
      <c r="AA128" s="15"/>
      <c r="AB128" s="15"/>
      <c r="AC128" s="15"/>
      <c r="AD128" s="15"/>
      <c r="AE128" s="15"/>
      <c r="AF128" s="16"/>
    </row>
    <row r="129" spans="1:32" ht="17.25" customHeight="1" x14ac:dyDescent="0.25">
      <c r="A129" s="2153" t="s">
        <v>111</v>
      </c>
      <c r="B129" s="75" t="s">
        <v>202</v>
      </c>
      <c r="C129" s="555">
        <v>3</v>
      </c>
      <c r="D129" s="362">
        <v>25</v>
      </c>
      <c r="E129" s="362">
        <v>14</v>
      </c>
      <c r="F129" s="362">
        <v>12</v>
      </c>
      <c r="G129" s="362">
        <v>11</v>
      </c>
      <c r="H129" s="362">
        <v>1</v>
      </c>
      <c r="I129" s="362">
        <v>11</v>
      </c>
      <c r="J129" s="362">
        <v>367</v>
      </c>
      <c r="K129" s="362">
        <v>41</v>
      </c>
      <c r="L129" s="362">
        <v>16</v>
      </c>
      <c r="M129" s="362">
        <v>168</v>
      </c>
      <c r="N129" s="362">
        <v>42</v>
      </c>
      <c r="O129" s="362">
        <v>6</v>
      </c>
      <c r="P129" s="362">
        <v>36</v>
      </c>
      <c r="Q129" s="556">
        <v>11</v>
      </c>
      <c r="R129" s="625">
        <f t="shared" si="36"/>
        <v>764</v>
      </c>
      <c r="S129" s="668">
        <f>R129/SUM(R129:R131)</f>
        <v>7.4857926709778561E-2</v>
      </c>
      <c r="T129" s="15"/>
      <c r="U129" s="15"/>
      <c r="V129" s="15"/>
      <c r="W129" s="15"/>
      <c r="X129" s="15"/>
      <c r="Y129" s="15"/>
      <c r="Z129" s="15"/>
      <c r="AA129" s="15"/>
      <c r="AB129" s="15"/>
      <c r="AC129" s="15"/>
      <c r="AD129" s="15"/>
      <c r="AE129" s="15"/>
      <c r="AF129" s="16"/>
    </row>
    <row r="130" spans="1:32" ht="17.25" customHeight="1" x14ac:dyDescent="0.25">
      <c r="A130" s="2154"/>
      <c r="B130" s="76" t="s">
        <v>203</v>
      </c>
      <c r="C130" s="557">
        <v>0</v>
      </c>
      <c r="D130" s="369">
        <v>22</v>
      </c>
      <c r="E130" s="369">
        <v>8</v>
      </c>
      <c r="F130" s="369">
        <v>8</v>
      </c>
      <c r="G130" s="369">
        <v>2</v>
      </c>
      <c r="H130" s="369">
        <v>1</v>
      </c>
      <c r="I130" s="369">
        <v>0</v>
      </c>
      <c r="J130" s="369">
        <v>204</v>
      </c>
      <c r="K130" s="369">
        <v>12</v>
      </c>
      <c r="L130" s="369">
        <v>4</v>
      </c>
      <c r="M130" s="369">
        <v>54</v>
      </c>
      <c r="N130" s="369">
        <v>22</v>
      </c>
      <c r="O130" s="369">
        <v>1</v>
      </c>
      <c r="P130" s="369">
        <v>8</v>
      </c>
      <c r="Q130" s="567">
        <v>3</v>
      </c>
      <c r="R130" s="626">
        <f t="shared" si="36"/>
        <v>349</v>
      </c>
      <c r="S130" s="669">
        <f>R130/SUM(R129:R131)</f>
        <v>3.4195571232608267E-2</v>
      </c>
      <c r="T130" s="15"/>
      <c r="U130" s="15"/>
      <c r="V130" s="15"/>
      <c r="W130" s="15"/>
      <c r="X130" s="15"/>
      <c r="Y130" s="15"/>
      <c r="Z130" s="15"/>
      <c r="AA130" s="15"/>
      <c r="AB130" s="15"/>
      <c r="AC130" s="15"/>
      <c r="AD130" s="15"/>
      <c r="AE130" s="15"/>
      <c r="AF130" s="16"/>
    </row>
    <row r="131" spans="1:32" ht="17.25" customHeight="1" thickBot="1" x14ac:dyDescent="0.3">
      <c r="A131" s="2155"/>
      <c r="B131" s="77" t="s">
        <v>204</v>
      </c>
      <c r="C131" s="559">
        <v>17</v>
      </c>
      <c r="D131" s="367">
        <v>194</v>
      </c>
      <c r="E131" s="367">
        <v>136</v>
      </c>
      <c r="F131" s="367">
        <v>49</v>
      </c>
      <c r="G131" s="367">
        <v>42</v>
      </c>
      <c r="H131" s="367">
        <v>4</v>
      </c>
      <c r="I131" s="367">
        <v>7</v>
      </c>
      <c r="J131" s="367">
        <v>5603</v>
      </c>
      <c r="K131" s="367">
        <v>311</v>
      </c>
      <c r="L131" s="367">
        <v>150</v>
      </c>
      <c r="M131" s="367">
        <v>1467</v>
      </c>
      <c r="N131" s="367">
        <v>543</v>
      </c>
      <c r="O131" s="367">
        <v>31</v>
      </c>
      <c r="P131" s="367">
        <v>282</v>
      </c>
      <c r="Q131" s="560">
        <v>257</v>
      </c>
      <c r="R131" s="628">
        <f t="shared" si="36"/>
        <v>9093</v>
      </c>
      <c r="S131" s="670">
        <f>R131/SUM(R129:R131)</f>
        <v>0.89094650205761317</v>
      </c>
      <c r="T131" s="15"/>
      <c r="U131" s="15"/>
      <c r="V131" s="15"/>
      <c r="W131" s="17"/>
      <c r="X131" s="15"/>
      <c r="Y131" s="15"/>
      <c r="Z131" s="15"/>
      <c r="AA131" s="15"/>
      <c r="AB131" s="15"/>
      <c r="AC131" s="15"/>
      <c r="AD131" s="15"/>
      <c r="AE131" s="17"/>
      <c r="AF131" s="16"/>
    </row>
    <row r="132" spans="1:32" ht="17.25" customHeight="1" x14ac:dyDescent="0.25">
      <c r="A132" s="2153" t="s">
        <v>112</v>
      </c>
      <c r="B132" s="221" t="s">
        <v>202</v>
      </c>
      <c r="C132" s="568">
        <v>0</v>
      </c>
      <c r="D132" s="381">
        <v>0</v>
      </c>
      <c r="E132" s="381">
        <v>0</v>
      </c>
      <c r="F132" s="381">
        <v>0</v>
      </c>
      <c r="G132" s="381">
        <v>0</v>
      </c>
      <c r="H132" s="381">
        <v>0</v>
      </c>
      <c r="I132" s="381">
        <v>0</v>
      </c>
      <c r="J132" s="381">
        <v>54</v>
      </c>
      <c r="K132" s="381">
        <v>0</v>
      </c>
      <c r="L132" s="381">
        <v>0</v>
      </c>
      <c r="M132" s="381">
        <v>8</v>
      </c>
      <c r="N132" s="381">
        <v>13</v>
      </c>
      <c r="O132" s="381">
        <v>0</v>
      </c>
      <c r="P132" s="381">
        <v>0</v>
      </c>
      <c r="Q132" s="569">
        <v>0</v>
      </c>
      <c r="R132" s="635">
        <f t="shared" ref="R132:R137" si="37">SUM(C132:Q132)</f>
        <v>75</v>
      </c>
      <c r="S132" s="665">
        <f>R132/SUM(R132:R134)</f>
        <v>0.22590361445783133</v>
      </c>
      <c r="T132" s="15"/>
      <c r="U132" s="15"/>
      <c r="V132" s="15"/>
      <c r="W132" s="17"/>
      <c r="X132" s="15"/>
      <c r="Y132" s="15"/>
      <c r="Z132" s="15"/>
      <c r="AA132" s="15"/>
      <c r="AB132" s="15"/>
      <c r="AC132" s="15"/>
      <c r="AD132" s="15"/>
      <c r="AE132" s="17"/>
      <c r="AF132" s="16"/>
    </row>
    <row r="133" spans="1:32" ht="17.25" customHeight="1" x14ac:dyDescent="0.25">
      <c r="A133" s="2154"/>
      <c r="B133" s="78" t="s">
        <v>203</v>
      </c>
      <c r="C133" s="563">
        <v>0</v>
      </c>
      <c r="D133" s="375">
        <v>1</v>
      </c>
      <c r="E133" s="375">
        <v>1</v>
      </c>
      <c r="F133" s="375">
        <v>0</v>
      </c>
      <c r="G133" s="375">
        <v>0</v>
      </c>
      <c r="H133" s="375">
        <v>0</v>
      </c>
      <c r="I133" s="375">
        <v>0</v>
      </c>
      <c r="J133" s="375">
        <v>28</v>
      </c>
      <c r="K133" s="375">
        <v>0</v>
      </c>
      <c r="L133" s="375">
        <v>0</v>
      </c>
      <c r="M133" s="375">
        <v>1</v>
      </c>
      <c r="N133" s="375">
        <v>5</v>
      </c>
      <c r="O133" s="375">
        <v>0</v>
      </c>
      <c r="P133" s="375">
        <v>1</v>
      </c>
      <c r="Q133" s="564">
        <v>0</v>
      </c>
      <c r="R133" s="636">
        <f t="shared" si="37"/>
        <v>37</v>
      </c>
      <c r="S133" s="666">
        <f>R133/SUM(R132:R134)</f>
        <v>0.11144578313253012</v>
      </c>
      <c r="T133" s="15"/>
      <c r="U133" s="15"/>
      <c r="V133" s="15"/>
      <c r="W133" s="17"/>
      <c r="X133" s="15"/>
      <c r="Y133" s="15"/>
      <c r="Z133" s="15"/>
      <c r="AA133" s="15"/>
      <c r="AB133" s="15"/>
      <c r="AC133" s="15"/>
      <c r="AD133" s="15"/>
      <c r="AE133" s="17"/>
      <c r="AF133" s="16"/>
    </row>
    <row r="134" spans="1:32" ht="17.25" customHeight="1" thickBot="1" x14ac:dyDescent="0.3">
      <c r="A134" s="2160"/>
      <c r="B134" s="156" t="s">
        <v>204</v>
      </c>
      <c r="C134" s="570">
        <v>0</v>
      </c>
      <c r="D134" s="384">
        <v>3</v>
      </c>
      <c r="E134" s="384">
        <v>3</v>
      </c>
      <c r="F134" s="384">
        <v>1</v>
      </c>
      <c r="G134" s="384">
        <v>0</v>
      </c>
      <c r="H134" s="384">
        <v>0</v>
      </c>
      <c r="I134" s="384">
        <v>0</v>
      </c>
      <c r="J134" s="384">
        <v>159</v>
      </c>
      <c r="K134" s="384">
        <v>1</v>
      </c>
      <c r="L134" s="384">
        <v>0</v>
      </c>
      <c r="M134" s="384">
        <v>31</v>
      </c>
      <c r="N134" s="384">
        <v>13</v>
      </c>
      <c r="O134" s="384">
        <v>0</v>
      </c>
      <c r="P134" s="384">
        <v>4</v>
      </c>
      <c r="Q134" s="571">
        <v>5</v>
      </c>
      <c r="R134" s="638">
        <f t="shared" si="37"/>
        <v>220</v>
      </c>
      <c r="S134" s="682">
        <f>R134/SUM(R132:R134)</f>
        <v>0.66265060240963858</v>
      </c>
      <c r="T134" s="16"/>
      <c r="U134" s="16"/>
      <c r="V134" s="16"/>
      <c r="W134" s="16"/>
      <c r="X134" s="16"/>
      <c r="Y134" s="16"/>
      <c r="Z134" s="16"/>
      <c r="AA134" s="16"/>
      <c r="AB134" s="16"/>
      <c r="AC134" s="16"/>
      <c r="AD134" s="16"/>
      <c r="AE134" s="16"/>
      <c r="AF134" s="15"/>
    </row>
    <row r="135" spans="1:32" ht="17.25" customHeight="1" thickTop="1" x14ac:dyDescent="0.25">
      <c r="A135" s="2156" t="s">
        <v>132</v>
      </c>
      <c r="B135" s="155" t="s">
        <v>202</v>
      </c>
      <c r="C135" s="1700">
        <f>SUM(C123,C126,C129,C132)</f>
        <v>8</v>
      </c>
      <c r="D135" s="1701">
        <f t="shared" ref="D135:Q135" si="38">SUM(D123,D126,D129,D132)</f>
        <v>85</v>
      </c>
      <c r="E135" s="1701">
        <f t="shared" si="38"/>
        <v>49</v>
      </c>
      <c r="F135" s="1701">
        <f t="shared" si="38"/>
        <v>32</v>
      </c>
      <c r="G135" s="1701">
        <f t="shared" si="38"/>
        <v>22</v>
      </c>
      <c r="H135" s="1701">
        <f t="shared" si="38"/>
        <v>1</v>
      </c>
      <c r="I135" s="1701">
        <f t="shared" si="38"/>
        <v>14</v>
      </c>
      <c r="J135" s="1701">
        <f t="shared" si="38"/>
        <v>1487</v>
      </c>
      <c r="K135" s="1701">
        <f t="shared" si="38"/>
        <v>168</v>
      </c>
      <c r="L135" s="1701">
        <f t="shared" si="38"/>
        <v>39</v>
      </c>
      <c r="M135" s="1701">
        <f t="shared" si="38"/>
        <v>601</v>
      </c>
      <c r="N135" s="1701">
        <f t="shared" si="38"/>
        <v>170</v>
      </c>
      <c r="O135" s="1701">
        <f t="shared" si="38"/>
        <v>16</v>
      </c>
      <c r="P135" s="1701">
        <f t="shared" si="38"/>
        <v>99</v>
      </c>
      <c r="Q135" s="1702">
        <f t="shared" si="38"/>
        <v>47</v>
      </c>
      <c r="R135" s="629">
        <f>SUM(C135:Q135)</f>
        <v>2838</v>
      </c>
      <c r="S135" s="760">
        <f>R135/SUM(R135:R137)</f>
        <v>0.13325194853976899</v>
      </c>
      <c r="T135" s="16"/>
      <c r="U135" s="16"/>
      <c r="V135" s="16"/>
      <c r="W135" s="16"/>
      <c r="X135" s="16"/>
      <c r="Y135" s="16"/>
      <c r="Z135" s="16"/>
      <c r="AA135" s="16"/>
      <c r="AB135" s="16"/>
      <c r="AC135" s="16"/>
      <c r="AD135" s="16"/>
      <c r="AE135" s="16"/>
      <c r="AF135" s="15"/>
    </row>
    <row r="136" spans="1:32" ht="17.25" customHeight="1" x14ac:dyDescent="0.25">
      <c r="A136" s="2156"/>
      <c r="B136" s="76" t="s">
        <v>203</v>
      </c>
      <c r="C136" s="222">
        <f>SUM(C124,C127,C130,C133)</f>
        <v>2</v>
      </c>
      <c r="D136" s="1588">
        <f t="shared" ref="D136:Q136" si="39">SUM(D124,D127,D130,D133)</f>
        <v>45</v>
      </c>
      <c r="E136" s="1588">
        <f t="shared" si="39"/>
        <v>27</v>
      </c>
      <c r="F136" s="1588">
        <f t="shared" si="39"/>
        <v>27</v>
      </c>
      <c r="G136" s="1588">
        <f t="shared" si="39"/>
        <v>7</v>
      </c>
      <c r="H136" s="1588">
        <f t="shared" si="39"/>
        <v>1</v>
      </c>
      <c r="I136" s="1588">
        <f t="shared" si="39"/>
        <v>4</v>
      </c>
      <c r="J136" s="1588">
        <f t="shared" si="39"/>
        <v>907</v>
      </c>
      <c r="K136" s="1588">
        <f t="shared" si="39"/>
        <v>67</v>
      </c>
      <c r="L136" s="1588">
        <f t="shared" si="39"/>
        <v>14</v>
      </c>
      <c r="M136" s="1588">
        <f t="shared" si="39"/>
        <v>184</v>
      </c>
      <c r="N136" s="1588">
        <f t="shared" si="39"/>
        <v>66</v>
      </c>
      <c r="O136" s="1588">
        <f t="shared" si="39"/>
        <v>6</v>
      </c>
      <c r="P136" s="1588">
        <f t="shared" si="39"/>
        <v>24</v>
      </c>
      <c r="Q136" s="1703">
        <f t="shared" si="39"/>
        <v>25</v>
      </c>
      <c r="R136" s="626">
        <f t="shared" si="37"/>
        <v>1406</v>
      </c>
      <c r="S136" s="671">
        <f>R136/SUM(R135:R137)</f>
        <v>6.6015588318151935E-2</v>
      </c>
      <c r="T136" s="16"/>
      <c r="U136" s="16"/>
      <c r="V136" s="16"/>
      <c r="W136" s="16"/>
      <c r="X136" s="16"/>
      <c r="Y136" s="16"/>
      <c r="Z136" s="16"/>
      <c r="AA136" s="16"/>
      <c r="AB136" s="16"/>
      <c r="AC136" s="16"/>
      <c r="AD136" s="16"/>
      <c r="AE136" s="16"/>
      <c r="AF136" s="15"/>
    </row>
    <row r="137" spans="1:32" ht="17.25" customHeight="1" thickBot="1" x14ac:dyDescent="0.3">
      <c r="A137" s="2156"/>
      <c r="B137" s="122" t="s">
        <v>204</v>
      </c>
      <c r="C137" s="223">
        <f>SUM(C125,C128,C131,C134)</f>
        <v>28</v>
      </c>
      <c r="D137" s="1704">
        <f t="shared" ref="D137:Q137" si="40">SUM(D125,D128,D131,D134)</f>
        <v>347</v>
      </c>
      <c r="E137" s="1704">
        <f t="shared" si="40"/>
        <v>239</v>
      </c>
      <c r="F137" s="1704">
        <f t="shared" si="40"/>
        <v>87</v>
      </c>
      <c r="G137" s="1704">
        <f t="shared" si="40"/>
        <v>77</v>
      </c>
      <c r="H137" s="1704">
        <f t="shared" si="40"/>
        <v>12</v>
      </c>
      <c r="I137" s="1704">
        <f t="shared" si="40"/>
        <v>24</v>
      </c>
      <c r="J137" s="1704">
        <f t="shared" si="40"/>
        <v>10723</v>
      </c>
      <c r="K137" s="1704">
        <f t="shared" si="40"/>
        <v>549</v>
      </c>
      <c r="L137" s="1704">
        <f t="shared" si="40"/>
        <v>248</v>
      </c>
      <c r="M137" s="1704">
        <f t="shared" si="40"/>
        <v>2658</v>
      </c>
      <c r="N137" s="1704">
        <f t="shared" si="40"/>
        <v>1038</v>
      </c>
      <c r="O137" s="1704">
        <f t="shared" si="40"/>
        <v>57</v>
      </c>
      <c r="P137" s="1704">
        <f t="shared" si="40"/>
        <v>494</v>
      </c>
      <c r="Q137" s="1705">
        <f t="shared" si="40"/>
        <v>473</v>
      </c>
      <c r="R137" s="628">
        <f t="shared" si="37"/>
        <v>17054</v>
      </c>
      <c r="S137" s="671">
        <f>R137/SUM(R135:R137)</f>
        <v>0.80073246314207902</v>
      </c>
      <c r="T137" s="14"/>
      <c r="U137" s="14"/>
      <c r="V137" s="14"/>
      <c r="W137" s="14"/>
      <c r="X137" s="14"/>
      <c r="Y137" s="14"/>
      <c r="Z137" s="14"/>
      <c r="AA137" s="14"/>
      <c r="AB137" s="14"/>
      <c r="AC137" s="14"/>
      <c r="AD137" s="14"/>
      <c r="AE137" s="14"/>
      <c r="AF137" s="14"/>
    </row>
    <row r="138" spans="1:32" ht="17.25" customHeight="1" thickBot="1" x14ac:dyDescent="0.3">
      <c r="A138" s="2157" t="s">
        <v>163</v>
      </c>
      <c r="B138" s="2158"/>
      <c r="C138" s="2151"/>
      <c r="D138" s="2151"/>
      <c r="E138" s="2151"/>
      <c r="F138" s="2151"/>
      <c r="G138" s="2151"/>
      <c r="H138" s="2151"/>
      <c r="I138" s="2151"/>
      <c r="J138" s="2151"/>
      <c r="K138" s="2151"/>
      <c r="L138" s="2151"/>
      <c r="M138" s="2151"/>
      <c r="N138" s="2151"/>
      <c r="O138" s="2151"/>
      <c r="P138" s="2151"/>
      <c r="Q138" s="2151"/>
      <c r="R138" s="2158"/>
      <c r="S138" s="2152"/>
      <c r="T138" s="14"/>
      <c r="U138" s="14"/>
      <c r="V138" s="14"/>
      <c r="W138" s="14"/>
      <c r="X138" s="14"/>
      <c r="Y138" s="14"/>
      <c r="Z138" s="14"/>
      <c r="AA138" s="14"/>
      <c r="AB138" s="14"/>
      <c r="AC138" s="14"/>
      <c r="AD138" s="14"/>
      <c r="AE138" s="14"/>
      <c r="AF138" s="14"/>
    </row>
    <row r="139" spans="1:32" ht="17.25" customHeight="1" x14ac:dyDescent="0.25">
      <c r="A139" s="2153" t="s">
        <v>164</v>
      </c>
      <c r="B139" s="75" t="s">
        <v>202</v>
      </c>
      <c r="C139" s="361">
        <v>0</v>
      </c>
      <c r="D139" s="362">
        <v>0</v>
      </c>
      <c r="E139" s="362">
        <v>0</v>
      </c>
      <c r="F139" s="362">
        <v>0</v>
      </c>
      <c r="G139" s="362">
        <v>0</v>
      </c>
      <c r="H139" s="362">
        <v>0</v>
      </c>
      <c r="I139" s="362">
        <v>0</v>
      </c>
      <c r="J139" s="362">
        <v>2</v>
      </c>
      <c r="K139" s="362">
        <v>0</v>
      </c>
      <c r="L139" s="362">
        <v>0</v>
      </c>
      <c r="M139" s="362">
        <v>3</v>
      </c>
      <c r="N139" s="362">
        <v>1</v>
      </c>
      <c r="O139" s="362">
        <v>0</v>
      </c>
      <c r="P139" s="362">
        <v>0</v>
      </c>
      <c r="Q139" s="363">
        <v>0</v>
      </c>
      <c r="R139" s="650">
        <f t="shared" ref="R139:R150" si="41">SUM(C139:Q139)</f>
        <v>6</v>
      </c>
      <c r="S139" s="668">
        <f>R139/SUM(R139:R141)</f>
        <v>2.5316455696202531E-2</v>
      </c>
      <c r="T139" s="14"/>
      <c r="U139" s="14"/>
      <c r="V139" s="14"/>
      <c r="W139" s="14"/>
      <c r="X139" s="14"/>
      <c r="Y139" s="14"/>
      <c r="Z139" s="14"/>
      <c r="AA139" s="14"/>
      <c r="AB139" s="14"/>
      <c r="AC139" s="14"/>
      <c r="AD139" s="14"/>
      <c r="AE139" s="14"/>
      <c r="AF139" s="14"/>
    </row>
    <row r="140" spans="1:32" ht="17.25" customHeight="1" x14ac:dyDescent="0.25">
      <c r="A140" s="2154"/>
      <c r="B140" s="76" t="s">
        <v>203</v>
      </c>
      <c r="C140" s="364">
        <v>0</v>
      </c>
      <c r="D140" s="364">
        <v>0</v>
      </c>
      <c r="E140" s="364">
        <v>0</v>
      </c>
      <c r="F140" s="364">
        <v>0</v>
      </c>
      <c r="G140" s="364">
        <v>0</v>
      </c>
      <c r="H140" s="364">
        <v>0</v>
      </c>
      <c r="I140" s="364">
        <v>0</v>
      </c>
      <c r="J140" s="364">
        <v>0</v>
      </c>
      <c r="K140" s="364">
        <v>0</v>
      </c>
      <c r="L140" s="364">
        <v>0</v>
      </c>
      <c r="M140" s="364">
        <v>2</v>
      </c>
      <c r="N140" s="364">
        <v>0</v>
      </c>
      <c r="O140" s="364">
        <v>0</v>
      </c>
      <c r="P140" s="364">
        <v>0</v>
      </c>
      <c r="Q140" s="365">
        <v>0</v>
      </c>
      <c r="R140" s="651">
        <f t="shared" si="41"/>
        <v>2</v>
      </c>
      <c r="S140" s="669">
        <f>R140/SUM(R139:R141)</f>
        <v>8.4388185654008432E-3</v>
      </c>
      <c r="T140" s="14"/>
      <c r="U140" s="14"/>
      <c r="V140" s="14"/>
      <c r="W140" s="14"/>
      <c r="X140" s="14"/>
      <c r="Y140" s="14"/>
      <c r="Z140" s="14"/>
      <c r="AA140" s="14"/>
      <c r="AB140" s="14"/>
      <c r="AC140" s="14"/>
      <c r="AD140" s="14"/>
      <c r="AE140" s="14"/>
      <c r="AF140" s="14"/>
    </row>
    <row r="141" spans="1:32" ht="17.25" customHeight="1" thickBot="1" x14ac:dyDescent="0.3">
      <c r="A141" s="2155"/>
      <c r="B141" s="77" t="s">
        <v>204</v>
      </c>
      <c r="C141" s="366">
        <v>0</v>
      </c>
      <c r="D141" s="367">
        <v>7</v>
      </c>
      <c r="E141" s="367">
        <v>5</v>
      </c>
      <c r="F141" s="367">
        <v>0</v>
      </c>
      <c r="G141" s="367">
        <v>1</v>
      </c>
      <c r="H141" s="367">
        <v>0</v>
      </c>
      <c r="I141" s="367">
        <v>0</v>
      </c>
      <c r="J141" s="367">
        <v>138</v>
      </c>
      <c r="K141" s="367">
        <v>7</v>
      </c>
      <c r="L141" s="367">
        <v>4</v>
      </c>
      <c r="M141" s="367">
        <v>41</v>
      </c>
      <c r="N141" s="367">
        <v>15</v>
      </c>
      <c r="O141" s="367">
        <v>1</v>
      </c>
      <c r="P141" s="367">
        <v>3</v>
      </c>
      <c r="Q141" s="368">
        <v>7</v>
      </c>
      <c r="R141" s="652">
        <f t="shared" si="41"/>
        <v>229</v>
      </c>
      <c r="S141" s="670">
        <f>R141/SUM(R139:R141)</f>
        <v>0.96624472573839659</v>
      </c>
      <c r="T141" s="14"/>
      <c r="U141" s="14"/>
      <c r="V141" s="14"/>
      <c r="W141" s="14"/>
      <c r="X141" s="14"/>
      <c r="Y141" s="14"/>
      <c r="Z141" s="14"/>
      <c r="AA141" s="14"/>
      <c r="AB141" s="14"/>
      <c r="AC141" s="14"/>
      <c r="AD141" s="14"/>
      <c r="AE141" s="14"/>
      <c r="AF141" s="14"/>
    </row>
    <row r="142" spans="1:32" ht="17.25" customHeight="1" x14ac:dyDescent="0.25">
      <c r="A142" s="2153" t="s">
        <v>165</v>
      </c>
      <c r="B142" s="80" t="s">
        <v>202</v>
      </c>
      <c r="C142" s="371">
        <v>6</v>
      </c>
      <c r="D142" s="372">
        <v>60</v>
      </c>
      <c r="E142" s="372">
        <v>32</v>
      </c>
      <c r="F142" s="372">
        <v>13</v>
      </c>
      <c r="G142" s="372">
        <v>9</v>
      </c>
      <c r="H142" s="372">
        <v>1</v>
      </c>
      <c r="I142" s="372">
        <v>7</v>
      </c>
      <c r="J142" s="372">
        <v>999</v>
      </c>
      <c r="K142" s="372">
        <v>116</v>
      </c>
      <c r="L142" s="372">
        <v>23</v>
      </c>
      <c r="M142" s="372">
        <v>391</v>
      </c>
      <c r="N142" s="372">
        <v>110</v>
      </c>
      <c r="O142" s="372">
        <v>8</v>
      </c>
      <c r="P142" s="372">
        <v>53</v>
      </c>
      <c r="Q142" s="373">
        <v>33</v>
      </c>
      <c r="R142" s="653">
        <f t="shared" si="41"/>
        <v>1861</v>
      </c>
      <c r="S142" s="665">
        <f>R142/SUM(R142:R144)</f>
        <v>0.14897534422030098</v>
      </c>
      <c r="T142" s="14"/>
      <c r="U142" s="14"/>
      <c r="V142" s="14"/>
      <c r="W142" s="14"/>
      <c r="X142" s="14"/>
      <c r="Y142" s="14"/>
      <c r="Z142" s="14"/>
      <c r="AA142" s="14"/>
      <c r="AB142" s="14"/>
      <c r="AC142" s="14"/>
      <c r="AD142" s="14"/>
      <c r="AE142" s="14"/>
      <c r="AF142" s="14"/>
    </row>
    <row r="143" spans="1:32" ht="17.25" customHeight="1" x14ac:dyDescent="0.25">
      <c r="A143" s="2154"/>
      <c r="B143" s="78" t="s">
        <v>203</v>
      </c>
      <c r="C143" s="374">
        <v>1</v>
      </c>
      <c r="D143" s="375">
        <v>24</v>
      </c>
      <c r="E143" s="375">
        <v>18</v>
      </c>
      <c r="F143" s="375">
        <v>16</v>
      </c>
      <c r="G143" s="375">
        <v>4</v>
      </c>
      <c r="H143" s="375">
        <v>0</v>
      </c>
      <c r="I143" s="375">
        <v>2</v>
      </c>
      <c r="J143" s="375">
        <v>510</v>
      </c>
      <c r="K143" s="375">
        <v>52</v>
      </c>
      <c r="L143" s="375">
        <v>8</v>
      </c>
      <c r="M143" s="375">
        <v>94</v>
      </c>
      <c r="N143" s="375">
        <v>40</v>
      </c>
      <c r="O143" s="375">
        <v>3</v>
      </c>
      <c r="P143" s="375">
        <v>13</v>
      </c>
      <c r="Q143" s="376">
        <v>14</v>
      </c>
      <c r="R143" s="654">
        <f t="shared" si="41"/>
        <v>799</v>
      </c>
      <c r="S143" s="666">
        <f>R143/SUM(R142:R144)</f>
        <v>6.3960934998398972E-2</v>
      </c>
      <c r="T143" s="14"/>
      <c r="U143" s="14"/>
      <c r="V143" s="14"/>
      <c r="W143" s="14"/>
      <c r="X143" s="14"/>
      <c r="Y143" s="14"/>
      <c r="Z143" s="14"/>
      <c r="AA143" s="14"/>
      <c r="AB143" s="14"/>
      <c r="AC143" s="14"/>
      <c r="AD143" s="14"/>
      <c r="AE143" s="14"/>
      <c r="AF143" s="14"/>
    </row>
    <row r="144" spans="1:32" ht="17.25" customHeight="1" thickBot="1" x14ac:dyDescent="0.3">
      <c r="A144" s="2155"/>
      <c r="B144" s="79" t="s">
        <v>204</v>
      </c>
      <c r="C144" s="377">
        <v>19</v>
      </c>
      <c r="D144" s="378">
        <v>192</v>
      </c>
      <c r="E144" s="378">
        <v>122</v>
      </c>
      <c r="F144" s="378">
        <v>55</v>
      </c>
      <c r="G144" s="378">
        <v>37</v>
      </c>
      <c r="H144" s="378">
        <v>3</v>
      </c>
      <c r="I144" s="378">
        <v>18</v>
      </c>
      <c r="J144" s="378">
        <v>6105</v>
      </c>
      <c r="K144" s="378">
        <v>317</v>
      </c>
      <c r="L144" s="378">
        <v>157</v>
      </c>
      <c r="M144" s="378">
        <v>1604</v>
      </c>
      <c r="N144" s="378">
        <v>592</v>
      </c>
      <c r="O144" s="378">
        <v>32</v>
      </c>
      <c r="P144" s="378">
        <v>274</v>
      </c>
      <c r="Q144" s="379">
        <v>305</v>
      </c>
      <c r="R144" s="655">
        <f t="shared" si="41"/>
        <v>9832</v>
      </c>
      <c r="S144" s="667">
        <f>R144/SUM(R142:R144)</f>
        <v>0.78706372078130005</v>
      </c>
      <c r="T144" s="14"/>
      <c r="U144" s="14"/>
      <c r="V144" s="14"/>
      <c r="W144" s="14"/>
      <c r="X144" s="14"/>
      <c r="Y144" s="14"/>
      <c r="Z144" s="14"/>
      <c r="AA144" s="14"/>
      <c r="AB144" s="14"/>
      <c r="AC144" s="14"/>
      <c r="AD144" s="14"/>
      <c r="AE144" s="14"/>
      <c r="AF144" s="14"/>
    </row>
    <row r="145" spans="1:32" ht="17.25" customHeight="1" x14ac:dyDescent="0.25">
      <c r="A145" s="2153" t="s">
        <v>166</v>
      </c>
      <c r="B145" s="75" t="s">
        <v>202</v>
      </c>
      <c r="C145" s="361">
        <v>2</v>
      </c>
      <c r="D145" s="362">
        <v>23</v>
      </c>
      <c r="E145" s="362">
        <v>14</v>
      </c>
      <c r="F145" s="362">
        <v>16</v>
      </c>
      <c r="G145" s="362">
        <v>11</v>
      </c>
      <c r="H145" s="362">
        <v>0</v>
      </c>
      <c r="I145" s="362">
        <v>6</v>
      </c>
      <c r="J145" s="362">
        <v>407</v>
      </c>
      <c r="K145" s="362">
        <v>37</v>
      </c>
      <c r="L145" s="362">
        <v>13</v>
      </c>
      <c r="M145" s="362">
        <v>186</v>
      </c>
      <c r="N145" s="362">
        <v>49</v>
      </c>
      <c r="O145" s="362">
        <v>8</v>
      </c>
      <c r="P145" s="362">
        <v>41</v>
      </c>
      <c r="Q145" s="363">
        <v>7</v>
      </c>
      <c r="R145" s="650">
        <f t="shared" si="41"/>
        <v>820</v>
      </c>
      <c r="S145" s="668">
        <f>R145/SUM(R145:R147)</f>
        <v>0.10741419963321981</v>
      </c>
      <c r="T145" s="14"/>
      <c r="U145" s="14"/>
      <c r="V145" s="14"/>
      <c r="W145" s="14"/>
      <c r="X145" s="14"/>
      <c r="Y145" s="14"/>
      <c r="Z145" s="14"/>
      <c r="AA145" s="14"/>
      <c r="AB145" s="14"/>
      <c r="AC145" s="14"/>
      <c r="AD145" s="14"/>
      <c r="AE145" s="14"/>
      <c r="AF145" s="14"/>
    </row>
    <row r="146" spans="1:32" ht="17.25" customHeight="1" x14ac:dyDescent="0.25">
      <c r="A146" s="2154"/>
      <c r="B146" s="76" t="s">
        <v>203</v>
      </c>
      <c r="C146" s="364">
        <v>1</v>
      </c>
      <c r="D146" s="369">
        <v>20</v>
      </c>
      <c r="E146" s="369">
        <v>7</v>
      </c>
      <c r="F146" s="369">
        <v>9</v>
      </c>
      <c r="G146" s="369">
        <v>2</v>
      </c>
      <c r="H146" s="369">
        <v>0</v>
      </c>
      <c r="I146" s="369">
        <v>1</v>
      </c>
      <c r="J146" s="369">
        <v>298</v>
      </c>
      <c r="K146" s="369">
        <v>11</v>
      </c>
      <c r="L146" s="369">
        <v>5</v>
      </c>
      <c r="M146" s="369">
        <v>72</v>
      </c>
      <c r="N146" s="369">
        <v>22</v>
      </c>
      <c r="O146" s="369">
        <v>3</v>
      </c>
      <c r="P146" s="369">
        <v>8</v>
      </c>
      <c r="Q146" s="370">
        <v>7</v>
      </c>
      <c r="R146" s="651">
        <f t="shared" si="41"/>
        <v>466</v>
      </c>
      <c r="S146" s="669">
        <f>R146/SUM(R145:R147)</f>
        <v>6.1042703694000527E-2</v>
      </c>
      <c r="T146" s="14"/>
      <c r="U146" s="14"/>
      <c r="V146" s="14"/>
      <c r="W146" s="14"/>
      <c r="X146" s="14"/>
      <c r="Y146" s="14"/>
      <c r="Z146" s="14"/>
      <c r="AA146" s="14"/>
      <c r="AB146" s="14"/>
      <c r="AC146" s="14"/>
      <c r="AD146" s="14"/>
      <c r="AE146" s="14"/>
      <c r="AF146" s="14"/>
    </row>
    <row r="147" spans="1:32" ht="17.25" customHeight="1" thickBot="1" x14ac:dyDescent="0.3">
      <c r="A147" s="2155"/>
      <c r="B147" s="122" t="s">
        <v>204</v>
      </c>
      <c r="C147" s="366">
        <v>9</v>
      </c>
      <c r="D147" s="367">
        <v>134</v>
      </c>
      <c r="E147" s="367">
        <v>102</v>
      </c>
      <c r="F147" s="367">
        <v>30</v>
      </c>
      <c r="G147" s="367">
        <v>35</v>
      </c>
      <c r="H147" s="367">
        <v>8</v>
      </c>
      <c r="I147" s="367">
        <v>6</v>
      </c>
      <c r="J147" s="367">
        <v>4047</v>
      </c>
      <c r="K147" s="367">
        <v>212</v>
      </c>
      <c r="L147" s="367">
        <v>78</v>
      </c>
      <c r="M147" s="367">
        <v>925</v>
      </c>
      <c r="N147" s="367">
        <v>392</v>
      </c>
      <c r="O147" s="367">
        <v>19</v>
      </c>
      <c r="P147" s="367">
        <v>198</v>
      </c>
      <c r="Q147" s="368">
        <v>153</v>
      </c>
      <c r="R147" s="652">
        <f t="shared" si="41"/>
        <v>6348</v>
      </c>
      <c r="S147" s="670">
        <f>R147/SUM(R145:R147)</f>
        <v>0.8315430966727797</v>
      </c>
      <c r="T147" s="14"/>
      <c r="U147" s="14"/>
      <c r="V147" s="14"/>
      <c r="W147" s="14"/>
      <c r="X147" s="14"/>
      <c r="Y147" s="14"/>
      <c r="Z147" s="14"/>
      <c r="AA147" s="14"/>
      <c r="AB147" s="14"/>
      <c r="AC147" s="14"/>
      <c r="AD147" s="14"/>
      <c r="AE147" s="14"/>
      <c r="AF147" s="14"/>
    </row>
    <row r="148" spans="1:32" ht="17.25" customHeight="1" x14ac:dyDescent="0.25">
      <c r="A148" s="2153" t="s">
        <v>167</v>
      </c>
      <c r="B148" s="80" t="s">
        <v>202</v>
      </c>
      <c r="C148" s="380">
        <v>0</v>
      </c>
      <c r="D148" s="381">
        <v>2</v>
      </c>
      <c r="E148" s="381">
        <v>3</v>
      </c>
      <c r="F148" s="381">
        <v>3</v>
      </c>
      <c r="G148" s="381">
        <v>2</v>
      </c>
      <c r="H148" s="381">
        <v>0</v>
      </c>
      <c r="I148" s="381">
        <v>1</v>
      </c>
      <c r="J148" s="381">
        <v>79</v>
      </c>
      <c r="K148" s="381">
        <v>15</v>
      </c>
      <c r="L148" s="381">
        <v>3</v>
      </c>
      <c r="M148" s="381">
        <v>21</v>
      </c>
      <c r="N148" s="381">
        <v>10</v>
      </c>
      <c r="O148" s="381">
        <v>0</v>
      </c>
      <c r="P148" s="381">
        <v>5</v>
      </c>
      <c r="Q148" s="382">
        <v>7</v>
      </c>
      <c r="R148" s="653">
        <f t="shared" si="41"/>
        <v>151</v>
      </c>
      <c r="S148" s="665">
        <f>R148/SUM(R148:R150)</f>
        <v>0.16149732620320856</v>
      </c>
      <c r="T148" s="14"/>
      <c r="U148" s="14"/>
      <c r="V148" s="14"/>
      <c r="W148" s="14"/>
      <c r="X148" s="14"/>
      <c r="Y148" s="14"/>
      <c r="Z148" s="14"/>
      <c r="AA148" s="14"/>
      <c r="AB148" s="14"/>
      <c r="AC148" s="14"/>
      <c r="AD148" s="14"/>
      <c r="AE148" s="14"/>
      <c r="AF148" s="14"/>
    </row>
    <row r="149" spans="1:32" ht="17.25" customHeight="1" x14ac:dyDescent="0.25">
      <c r="A149" s="2154"/>
      <c r="B149" s="78" t="s">
        <v>203</v>
      </c>
      <c r="C149" s="374">
        <v>0</v>
      </c>
      <c r="D149" s="375">
        <v>1</v>
      </c>
      <c r="E149" s="375">
        <v>2</v>
      </c>
      <c r="F149" s="375">
        <v>2</v>
      </c>
      <c r="G149" s="375">
        <v>1</v>
      </c>
      <c r="H149" s="375">
        <v>1</v>
      </c>
      <c r="I149" s="375">
        <v>1</v>
      </c>
      <c r="J149" s="375">
        <v>99</v>
      </c>
      <c r="K149" s="375">
        <v>4</v>
      </c>
      <c r="L149" s="375">
        <v>1</v>
      </c>
      <c r="M149" s="375">
        <v>16</v>
      </c>
      <c r="N149" s="375">
        <v>4</v>
      </c>
      <c r="O149" s="375">
        <v>0</v>
      </c>
      <c r="P149" s="375">
        <v>3</v>
      </c>
      <c r="Q149" s="376">
        <v>4</v>
      </c>
      <c r="R149" s="654">
        <f t="shared" si="41"/>
        <v>139</v>
      </c>
      <c r="S149" s="666">
        <f>R149/SUM(R148:R150)</f>
        <v>0.14866310160427806</v>
      </c>
      <c r="T149" s="14"/>
      <c r="U149" s="14"/>
      <c r="V149" s="14"/>
      <c r="W149" s="14"/>
      <c r="X149" s="14"/>
      <c r="Y149" s="14"/>
      <c r="Z149" s="14"/>
      <c r="AA149" s="14"/>
      <c r="AB149" s="14"/>
      <c r="AC149" s="14"/>
      <c r="AD149" s="14"/>
      <c r="AE149" s="14"/>
      <c r="AF149" s="14"/>
    </row>
    <row r="150" spans="1:32" ht="17.25" customHeight="1" thickBot="1" x14ac:dyDescent="0.3">
      <c r="A150" s="2160"/>
      <c r="B150" s="156" t="s">
        <v>204</v>
      </c>
      <c r="C150" s="383">
        <v>0</v>
      </c>
      <c r="D150" s="384">
        <v>14</v>
      </c>
      <c r="E150" s="384">
        <v>10</v>
      </c>
      <c r="F150" s="384">
        <v>2</v>
      </c>
      <c r="G150" s="384">
        <v>4</v>
      </c>
      <c r="H150" s="384">
        <v>1</v>
      </c>
      <c r="I150" s="384">
        <v>0</v>
      </c>
      <c r="J150" s="384">
        <v>433</v>
      </c>
      <c r="K150" s="384">
        <v>13</v>
      </c>
      <c r="L150" s="384">
        <v>9</v>
      </c>
      <c r="M150" s="384">
        <v>88</v>
      </c>
      <c r="N150" s="384">
        <v>39</v>
      </c>
      <c r="O150" s="384">
        <v>5</v>
      </c>
      <c r="P150" s="384">
        <v>19</v>
      </c>
      <c r="Q150" s="385">
        <v>8</v>
      </c>
      <c r="R150" s="657">
        <f t="shared" si="41"/>
        <v>645</v>
      </c>
      <c r="S150" s="682">
        <f>R150/SUM(R148:R150)</f>
        <v>0.68983957219251335</v>
      </c>
      <c r="T150" s="14"/>
      <c r="U150" s="14"/>
      <c r="V150" s="14"/>
      <c r="W150" s="14"/>
      <c r="X150" s="14"/>
      <c r="Y150" s="14"/>
      <c r="Z150" s="14"/>
      <c r="AA150" s="14"/>
      <c r="AB150" s="14"/>
      <c r="AC150" s="14"/>
      <c r="AD150" s="14"/>
      <c r="AE150" s="14"/>
      <c r="AF150" s="14"/>
    </row>
    <row r="151" spans="1:32" ht="17.25" customHeight="1" thickTop="1" x14ac:dyDescent="0.25">
      <c r="A151" s="2156" t="s">
        <v>132</v>
      </c>
      <c r="B151" s="155" t="s">
        <v>202</v>
      </c>
      <c r="C151" s="224">
        <f>SUM(C139,C142,C145,C148)</f>
        <v>8</v>
      </c>
      <c r="D151" s="224">
        <f t="shared" ref="D151:I151" si="42">SUM(D139,D142,D145,D148)</f>
        <v>85</v>
      </c>
      <c r="E151" s="224">
        <f t="shared" si="42"/>
        <v>49</v>
      </c>
      <c r="F151" s="224">
        <f t="shared" si="42"/>
        <v>32</v>
      </c>
      <c r="G151" s="224">
        <f t="shared" si="42"/>
        <v>22</v>
      </c>
      <c r="H151" s="224">
        <f t="shared" si="42"/>
        <v>1</v>
      </c>
      <c r="I151" s="224">
        <f t="shared" si="42"/>
        <v>14</v>
      </c>
      <c r="J151" s="224">
        <f>SUM(J139,J142,J145,J148)</f>
        <v>1487</v>
      </c>
      <c r="K151" s="224">
        <f t="shared" ref="K151:Q151" si="43">SUM(K139,K142,K145,K148)</f>
        <v>168</v>
      </c>
      <c r="L151" s="224">
        <f t="shared" si="43"/>
        <v>39</v>
      </c>
      <c r="M151" s="224">
        <f t="shared" si="43"/>
        <v>601</v>
      </c>
      <c r="N151" s="224">
        <f t="shared" si="43"/>
        <v>170</v>
      </c>
      <c r="O151" s="224">
        <f t="shared" si="43"/>
        <v>16</v>
      </c>
      <c r="P151" s="224">
        <f t="shared" si="43"/>
        <v>99</v>
      </c>
      <c r="Q151" s="225">
        <f t="shared" si="43"/>
        <v>47</v>
      </c>
      <c r="R151" s="629">
        <f>SUM(C151:Q151)</f>
        <v>2838</v>
      </c>
      <c r="S151" s="760">
        <f>R151/SUM(R151:R153)</f>
        <v>0.13325194853976899</v>
      </c>
      <c r="T151" s="14"/>
      <c r="U151" s="14"/>
      <c r="V151" s="14"/>
      <c r="W151" s="14"/>
      <c r="X151" s="14"/>
      <c r="Y151" s="14"/>
      <c r="Z151" s="14"/>
      <c r="AA151" s="14"/>
      <c r="AB151" s="14"/>
      <c r="AC151" s="14"/>
      <c r="AD151" s="14"/>
      <c r="AE151" s="14"/>
      <c r="AF151" s="14"/>
    </row>
    <row r="152" spans="1:32" ht="17.25" customHeight="1" x14ac:dyDescent="0.25">
      <c r="A152" s="2156"/>
      <c r="B152" s="76" t="s">
        <v>203</v>
      </c>
      <c r="C152" s="227">
        <f>SUM(C140,C143,C146,C149)</f>
        <v>2</v>
      </c>
      <c r="D152" s="227">
        <f t="shared" ref="D152:Q152" si="44">SUM(D140,D143,D146,D149)</f>
        <v>45</v>
      </c>
      <c r="E152" s="227">
        <f t="shared" si="44"/>
        <v>27</v>
      </c>
      <c r="F152" s="227">
        <f t="shared" si="44"/>
        <v>27</v>
      </c>
      <c r="G152" s="227">
        <f t="shared" si="44"/>
        <v>7</v>
      </c>
      <c r="H152" s="227">
        <f t="shared" si="44"/>
        <v>1</v>
      </c>
      <c r="I152" s="227">
        <f t="shared" si="44"/>
        <v>4</v>
      </c>
      <c r="J152" s="227">
        <f t="shared" si="44"/>
        <v>907</v>
      </c>
      <c r="K152" s="227">
        <f t="shared" si="44"/>
        <v>67</v>
      </c>
      <c r="L152" s="227">
        <f t="shared" si="44"/>
        <v>14</v>
      </c>
      <c r="M152" s="227">
        <f t="shared" si="44"/>
        <v>184</v>
      </c>
      <c r="N152" s="227">
        <f t="shared" si="44"/>
        <v>66</v>
      </c>
      <c r="O152" s="227">
        <f t="shared" si="44"/>
        <v>6</v>
      </c>
      <c r="P152" s="227">
        <f t="shared" si="44"/>
        <v>24</v>
      </c>
      <c r="Q152" s="228">
        <f t="shared" si="44"/>
        <v>25</v>
      </c>
      <c r="R152" s="626">
        <f>SUM(C152:Q152)</f>
        <v>1406</v>
      </c>
      <c r="S152" s="671">
        <f>R152/SUM(R151:R153)</f>
        <v>6.6015588318151935E-2</v>
      </c>
      <c r="T152" s="14"/>
      <c r="U152" s="14"/>
      <c r="V152" s="14"/>
      <c r="W152" s="14"/>
      <c r="X152" s="14"/>
      <c r="Y152" s="14"/>
      <c r="Z152" s="14"/>
      <c r="AA152" s="14"/>
      <c r="AB152" s="14"/>
      <c r="AC152" s="14"/>
      <c r="AD152" s="14"/>
      <c r="AE152" s="14"/>
      <c r="AF152" s="14"/>
    </row>
    <row r="153" spans="1:32" ht="17.25" customHeight="1" thickBot="1" x14ac:dyDescent="0.3">
      <c r="A153" s="2162"/>
      <c r="B153" s="77" t="s">
        <v>204</v>
      </c>
      <c r="C153" s="272">
        <f>SUM(C141,C144,C147,C150)</f>
        <v>28</v>
      </c>
      <c r="D153" s="272">
        <f t="shared" ref="D153:Q153" si="45">SUM(D141,D144,D147,D150)</f>
        <v>347</v>
      </c>
      <c r="E153" s="272">
        <f t="shared" si="45"/>
        <v>239</v>
      </c>
      <c r="F153" s="272">
        <f t="shared" si="45"/>
        <v>87</v>
      </c>
      <c r="G153" s="272">
        <f t="shared" si="45"/>
        <v>77</v>
      </c>
      <c r="H153" s="272">
        <f t="shared" si="45"/>
        <v>12</v>
      </c>
      <c r="I153" s="272">
        <f t="shared" si="45"/>
        <v>24</v>
      </c>
      <c r="J153" s="272">
        <f t="shared" si="45"/>
        <v>10723</v>
      </c>
      <c r="K153" s="272">
        <f t="shared" si="45"/>
        <v>549</v>
      </c>
      <c r="L153" s="272">
        <f t="shared" si="45"/>
        <v>248</v>
      </c>
      <c r="M153" s="272">
        <f t="shared" si="45"/>
        <v>2658</v>
      </c>
      <c r="N153" s="272">
        <f t="shared" si="45"/>
        <v>1038</v>
      </c>
      <c r="O153" s="272">
        <f t="shared" si="45"/>
        <v>57</v>
      </c>
      <c r="P153" s="272">
        <f t="shared" si="45"/>
        <v>494</v>
      </c>
      <c r="Q153" s="627">
        <f t="shared" si="45"/>
        <v>473</v>
      </c>
      <c r="R153" s="628">
        <f>SUM(C153:Q153)</f>
        <v>17054</v>
      </c>
      <c r="S153" s="1173">
        <f>R153/SUM(R151:R153)</f>
        <v>0.80073246314207902</v>
      </c>
      <c r="T153" s="14"/>
      <c r="U153" s="14"/>
      <c r="V153" s="14"/>
      <c r="W153" s="14"/>
      <c r="X153" s="14"/>
      <c r="Y153" s="14"/>
      <c r="Z153" s="14"/>
      <c r="AA153" s="14"/>
      <c r="AB153" s="14"/>
      <c r="AC153" s="14"/>
      <c r="AD153" s="14"/>
      <c r="AE153" s="14"/>
      <c r="AF153" s="14"/>
    </row>
    <row r="154" spans="1:32" ht="15.75" customHeight="1" x14ac:dyDescent="0.25">
      <c r="A154" s="2161" t="s">
        <v>131</v>
      </c>
      <c r="B154" s="80" t="s">
        <v>202</v>
      </c>
      <c r="C154" s="672">
        <f t="shared" ref="C154:Q154" si="46">C151/SUM(C151:C153)</f>
        <v>0.21052631578947367</v>
      </c>
      <c r="D154" s="673">
        <f t="shared" si="46"/>
        <v>0.17819706498951782</v>
      </c>
      <c r="E154" s="673">
        <f t="shared" si="46"/>
        <v>0.15555555555555556</v>
      </c>
      <c r="F154" s="673">
        <f t="shared" si="46"/>
        <v>0.21917808219178081</v>
      </c>
      <c r="G154" s="673">
        <f t="shared" si="46"/>
        <v>0.20754716981132076</v>
      </c>
      <c r="H154" s="673">
        <f t="shared" si="46"/>
        <v>7.1428571428571425E-2</v>
      </c>
      <c r="I154" s="673">
        <f t="shared" si="46"/>
        <v>0.33333333333333331</v>
      </c>
      <c r="J154" s="673">
        <f t="shared" si="46"/>
        <v>0.1133643363573988</v>
      </c>
      <c r="K154" s="673">
        <f t="shared" si="46"/>
        <v>0.21428571428571427</v>
      </c>
      <c r="L154" s="673">
        <f t="shared" si="46"/>
        <v>0.12956810631229235</v>
      </c>
      <c r="M154" s="673">
        <f t="shared" si="46"/>
        <v>0.1745570723206506</v>
      </c>
      <c r="N154" s="673">
        <f t="shared" si="46"/>
        <v>0.13343799058084774</v>
      </c>
      <c r="O154" s="673">
        <f t="shared" si="46"/>
        <v>0.20253164556962025</v>
      </c>
      <c r="P154" s="673">
        <f t="shared" si="46"/>
        <v>0.16045380875202594</v>
      </c>
      <c r="Q154" s="767">
        <f t="shared" si="46"/>
        <v>8.6238532110091748E-2</v>
      </c>
      <c r="R154" s="668">
        <f>R151/SUM(R151:R153)</f>
        <v>0.13325194853976899</v>
      </c>
      <c r="S154" s="2163"/>
      <c r="T154" s="14"/>
      <c r="U154" s="14"/>
      <c r="V154" s="14"/>
      <c r="W154" s="14"/>
      <c r="X154" s="14"/>
      <c r="Y154" s="14"/>
      <c r="Z154" s="14"/>
      <c r="AA154" s="14"/>
      <c r="AB154" s="14"/>
      <c r="AC154" s="14"/>
      <c r="AD154" s="14"/>
      <c r="AE154" s="14"/>
      <c r="AF154" s="14"/>
    </row>
    <row r="155" spans="1:32" ht="15.75" customHeight="1" x14ac:dyDescent="0.25">
      <c r="A155" s="2156"/>
      <c r="B155" s="78" t="s">
        <v>203</v>
      </c>
      <c r="C155" s="675">
        <f t="shared" ref="C155:R155" si="47">C152/SUM(C151:C153)</f>
        <v>5.2631578947368418E-2</v>
      </c>
      <c r="D155" s="676">
        <f t="shared" si="47"/>
        <v>9.4339622641509441E-2</v>
      </c>
      <c r="E155" s="676">
        <f t="shared" si="47"/>
        <v>8.5714285714285715E-2</v>
      </c>
      <c r="F155" s="676">
        <f t="shared" si="47"/>
        <v>0.18493150684931506</v>
      </c>
      <c r="G155" s="676">
        <f t="shared" si="47"/>
        <v>6.6037735849056603E-2</v>
      </c>
      <c r="H155" s="676">
        <f t="shared" si="47"/>
        <v>7.1428571428571425E-2</v>
      </c>
      <c r="I155" s="676">
        <f t="shared" si="47"/>
        <v>9.5238095238095233E-2</v>
      </c>
      <c r="J155" s="676">
        <f t="shared" si="47"/>
        <v>6.914690859190363E-2</v>
      </c>
      <c r="K155" s="676">
        <f t="shared" si="47"/>
        <v>8.5459183673469385E-2</v>
      </c>
      <c r="L155" s="676">
        <f t="shared" si="47"/>
        <v>4.6511627906976744E-2</v>
      </c>
      <c r="M155" s="676">
        <f t="shared" si="47"/>
        <v>5.3441765901829801E-2</v>
      </c>
      <c r="N155" s="676">
        <f t="shared" si="47"/>
        <v>5.1805337519623233E-2</v>
      </c>
      <c r="O155" s="676">
        <f t="shared" si="47"/>
        <v>7.5949367088607597E-2</v>
      </c>
      <c r="P155" s="676">
        <f t="shared" si="47"/>
        <v>3.8897893030794169E-2</v>
      </c>
      <c r="Q155" s="768">
        <f t="shared" si="47"/>
        <v>4.5871559633027525E-2</v>
      </c>
      <c r="R155" s="669">
        <f t="shared" si="47"/>
        <v>6.6015588318151935E-2</v>
      </c>
      <c r="S155" s="2164"/>
      <c r="T155" s="14"/>
      <c r="U155" s="14"/>
      <c r="V155" s="14"/>
      <c r="W155" s="14"/>
      <c r="X155" s="14"/>
      <c r="Y155" s="14"/>
      <c r="Z155" s="14"/>
      <c r="AA155" s="14"/>
      <c r="AB155" s="14"/>
      <c r="AC155" s="14"/>
      <c r="AD155" s="14"/>
      <c r="AE155" s="14"/>
      <c r="AF155" s="14"/>
    </row>
    <row r="156" spans="1:32" ht="18.75" customHeight="1" thickBot="1" x14ac:dyDescent="0.3">
      <c r="A156" s="2162"/>
      <c r="B156" s="79" t="s">
        <v>204</v>
      </c>
      <c r="C156" s="685">
        <f t="shared" ref="C156:R156" si="48">C153/SUM(C151:C153)</f>
        <v>0.73684210526315785</v>
      </c>
      <c r="D156" s="686">
        <f t="shared" si="48"/>
        <v>0.72746331236897277</v>
      </c>
      <c r="E156" s="686">
        <f t="shared" si="48"/>
        <v>0.7587301587301587</v>
      </c>
      <c r="F156" s="686">
        <f t="shared" si="48"/>
        <v>0.59589041095890416</v>
      </c>
      <c r="G156" s="686">
        <f t="shared" si="48"/>
        <v>0.72641509433962259</v>
      </c>
      <c r="H156" s="686">
        <f t="shared" si="48"/>
        <v>0.8571428571428571</v>
      </c>
      <c r="I156" s="686">
        <f t="shared" si="48"/>
        <v>0.5714285714285714</v>
      </c>
      <c r="J156" s="686">
        <f t="shared" si="48"/>
        <v>0.81748875505069751</v>
      </c>
      <c r="K156" s="686">
        <f t="shared" si="48"/>
        <v>0.70025510204081631</v>
      </c>
      <c r="L156" s="686">
        <f t="shared" si="48"/>
        <v>0.82392026578073085</v>
      </c>
      <c r="M156" s="686">
        <f t="shared" si="48"/>
        <v>0.77200116177751965</v>
      </c>
      <c r="N156" s="686">
        <f t="shared" si="48"/>
        <v>0.81475667189952905</v>
      </c>
      <c r="O156" s="686">
        <f t="shared" si="48"/>
        <v>0.72151898734177211</v>
      </c>
      <c r="P156" s="686">
        <f t="shared" si="48"/>
        <v>0.80064829821717987</v>
      </c>
      <c r="Q156" s="769">
        <f t="shared" si="48"/>
        <v>0.86788990825688073</v>
      </c>
      <c r="R156" s="670">
        <f t="shared" si="48"/>
        <v>0.80073246314207902</v>
      </c>
      <c r="S156" s="2165"/>
      <c r="T156" s="14"/>
      <c r="U156" s="14"/>
      <c r="V156" s="14"/>
      <c r="W156" s="14"/>
      <c r="X156" s="14"/>
      <c r="Y156" s="14"/>
      <c r="Z156" s="14"/>
      <c r="AA156" s="14"/>
      <c r="AB156" s="14"/>
      <c r="AC156" s="14"/>
      <c r="AD156" s="14"/>
      <c r="AE156" s="14"/>
      <c r="AF156" s="14"/>
    </row>
    <row r="157" spans="1:32" ht="15.75" customHeight="1" thickBot="1" x14ac:dyDescent="0.3">
      <c r="A157" s="2147" t="s">
        <v>134</v>
      </c>
      <c r="B157" s="2148"/>
      <c r="C157" s="2148"/>
      <c r="D157" s="2148"/>
      <c r="E157" s="2148"/>
      <c r="F157" s="2148"/>
      <c r="G157" s="2148"/>
      <c r="H157" s="2148"/>
      <c r="I157" s="2148"/>
      <c r="J157" s="2148"/>
      <c r="K157" s="2148"/>
      <c r="L157" s="2148"/>
      <c r="M157" s="2148"/>
      <c r="N157" s="2148"/>
      <c r="O157" s="2148"/>
      <c r="P157" s="2148"/>
      <c r="Q157" s="2148"/>
      <c r="R157" s="2148"/>
      <c r="S157" s="2149"/>
      <c r="T157" s="14"/>
      <c r="U157" s="14"/>
      <c r="V157" s="14"/>
      <c r="W157" s="14"/>
      <c r="X157" s="14"/>
      <c r="Y157" s="14"/>
      <c r="Z157" s="14"/>
      <c r="AA157" s="14"/>
      <c r="AB157" s="14"/>
      <c r="AC157" s="14"/>
      <c r="AD157" s="14"/>
      <c r="AE157" s="14"/>
      <c r="AF157" s="14"/>
    </row>
    <row r="158" spans="1:32" ht="71.25" customHeight="1" thickBot="1" x14ac:dyDescent="0.3">
      <c r="A158" s="73"/>
      <c r="B158" s="157" t="s">
        <v>200</v>
      </c>
      <c r="C158" s="694" t="s">
        <v>145</v>
      </c>
      <c r="D158" s="165" t="s">
        <v>146</v>
      </c>
      <c r="E158" s="165" t="s">
        <v>147</v>
      </c>
      <c r="F158" s="165" t="s">
        <v>148</v>
      </c>
      <c r="G158" s="165" t="s">
        <v>149</v>
      </c>
      <c r="H158" s="165" t="s">
        <v>150</v>
      </c>
      <c r="I158" s="165" t="s">
        <v>151</v>
      </c>
      <c r="J158" s="165" t="s">
        <v>152</v>
      </c>
      <c r="K158" s="165" t="s">
        <v>153</v>
      </c>
      <c r="L158" s="165" t="s">
        <v>154</v>
      </c>
      <c r="M158" s="165" t="s">
        <v>155</v>
      </c>
      <c r="N158" s="165" t="s">
        <v>156</v>
      </c>
      <c r="O158" s="165" t="s">
        <v>157</v>
      </c>
      <c r="P158" s="165" t="s">
        <v>158</v>
      </c>
      <c r="Q158" s="166" t="s">
        <v>159</v>
      </c>
      <c r="R158" s="157" t="s">
        <v>160</v>
      </c>
      <c r="S158" s="157" t="s">
        <v>201</v>
      </c>
      <c r="T158" s="15"/>
      <c r="U158" s="15"/>
      <c r="V158" s="15"/>
      <c r="W158" s="15"/>
      <c r="X158" s="15"/>
      <c r="Y158" s="15"/>
      <c r="Z158" s="15"/>
      <c r="AA158" s="15"/>
      <c r="AB158" s="15"/>
      <c r="AC158" s="15"/>
      <c r="AD158" s="15"/>
      <c r="AE158" s="15"/>
      <c r="AF158" s="16"/>
    </row>
    <row r="159" spans="1:32" ht="15.75" customHeight="1" thickBot="1" x14ac:dyDescent="0.3">
      <c r="A159" s="2150" t="s">
        <v>162</v>
      </c>
      <c r="B159" s="2151"/>
      <c r="C159" s="2151"/>
      <c r="D159" s="2151"/>
      <c r="E159" s="2151"/>
      <c r="F159" s="2151"/>
      <c r="G159" s="2151"/>
      <c r="H159" s="2151"/>
      <c r="I159" s="2151"/>
      <c r="J159" s="2151"/>
      <c r="K159" s="2151"/>
      <c r="L159" s="2151"/>
      <c r="M159" s="2151"/>
      <c r="N159" s="2151"/>
      <c r="O159" s="2151"/>
      <c r="P159" s="2151"/>
      <c r="Q159" s="2151"/>
      <c r="R159" s="2151"/>
      <c r="S159" s="2152"/>
      <c r="T159" s="15"/>
      <c r="U159" s="15"/>
      <c r="V159" s="15"/>
      <c r="W159" s="17"/>
      <c r="X159" s="15"/>
      <c r="Y159" s="15"/>
      <c r="Z159" s="15"/>
      <c r="AA159" s="15"/>
      <c r="AB159" s="15"/>
      <c r="AC159" s="15"/>
      <c r="AD159" s="15"/>
      <c r="AE159" s="17"/>
      <c r="AF159" s="16"/>
    </row>
    <row r="160" spans="1:32" ht="17.25" customHeight="1" x14ac:dyDescent="0.25">
      <c r="A160" s="2153" t="s">
        <v>109</v>
      </c>
      <c r="B160" s="75" t="s">
        <v>202</v>
      </c>
      <c r="C160" s="555">
        <v>0</v>
      </c>
      <c r="D160" s="362">
        <v>17</v>
      </c>
      <c r="E160" s="362">
        <v>12</v>
      </c>
      <c r="F160" s="362">
        <v>13</v>
      </c>
      <c r="G160" s="362">
        <v>4</v>
      </c>
      <c r="H160" s="362">
        <v>1</v>
      </c>
      <c r="I160" s="362">
        <v>4</v>
      </c>
      <c r="J160" s="362">
        <v>476</v>
      </c>
      <c r="K160" s="362">
        <v>61</v>
      </c>
      <c r="L160" s="362">
        <v>12</v>
      </c>
      <c r="M160" s="362">
        <v>124</v>
      </c>
      <c r="N160" s="362">
        <v>41</v>
      </c>
      <c r="O160" s="362">
        <v>0</v>
      </c>
      <c r="P160" s="362">
        <v>22</v>
      </c>
      <c r="Q160" s="556">
        <v>16</v>
      </c>
      <c r="R160" s="625">
        <f t="shared" ref="R160:R168" si="49">SUM(C160:Q160)</f>
        <v>803</v>
      </c>
      <c r="S160" s="668">
        <f>R160/SUM(R160:R162)</f>
        <v>0.2706437478934951</v>
      </c>
      <c r="T160" s="15"/>
      <c r="U160" s="15"/>
      <c r="V160" s="15"/>
      <c r="W160" s="17"/>
      <c r="X160" s="15"/>
      <c r="Y160" s="15"/>
      <c r="Z160" s="15"/>
      <c r="AA160" s="15"/>
      <c r="AB160" s="15"/>
      <c r="AC160" s="15"/>
      <c r="AD160" s="15"/>
      <c r="AE160" s="17"/>
      <c r="AF160" s="16"/>
    </row>
    <row r="161" spans="1:32" ht="17.25" customHeight="1" x14ac:dyDescent="0.25">
      <c r="A161" s="2154"/>
      <c r="B161" s="76" t="s">
        <v>203</v>
      </c>
      <c r="C161" s="557">
        <v>2</v>
      </c>
      <c r="D161" s="364">
        <v>5</v>
      </c>
      <c r="E161" s="364">
        <v>6</v>
      </c>
      <c r="F161" s="364">
        <v>0</v>
      </c>
      <c r="G161" s="364">
        <v>0</v>
      </c>
      <c r="H161" s="364">
        <v>0</v>
      </c>
      <c r="I161" s="364">
        <v>0</v>
      </c>
      <c r="J161" s="364">
        <v>81</v>
      </c>
      <c r="K161" s="364">
        <v>9</v>
      </c>
      <c r="L161" s="364">
        <v>3</v>
      </c>
      <c r="M161" s="364">
        <v>18</v>
      </c>
      <c r="N161" s="364">
        <v>9</v>
      </c>
      <c r="O161" s="364">
        <v>1</v>
      </c>
      <c r="P161" s="364">
        <v>8</v>
      </c>
      <c r="Q161" s="558">
        <v>7</v>
      </c>
      <c r="R161" s="626">
        <f t="shared" si="49"/>
        <v>149</v>
      </c>
      <c r="S161" s="669">
        <f>R161/SUM(R160:R162)</f>
        <v>5.02190765082575E-2</v>
      </c>
      <c r="T161" s="15"/>
      <c r="U161" s="15"/>
      <c r="V161" s="15"/>
      <c r="W161" s="17"/>
      <c r="X161" s="15"/>
      <c r="Y161" s="15"/>
      <c r="Z161" s="15"/>
      <c r="AA161" s="15"/>
      <c r="AB161" s="15"/>
      <c r="AC161" s="15"/>
      <c r="AD161" s="15"/>
      <c r="AE161" s="17"/>
      <c r="AF161" s="16"/>
    </row>
    <row r="162" spans="1:32" ht="17.25" customHeight="1" thickBot="1" x14ac:dyDescent="0.3">
      <c r="A162" s="2155"/>
      <c r="B162" s="77" t="s">
        <v>204</v>
      </c>
      <c r="C162" s="559">
        <v>8</v>
      </c>
      <c r="D162" s="367">
        <v>35</v>
      </c>
      <c r="E162" s="367">
        <v>24</v>
      </c>
      <c r="F162" s="367">
        <v>18</v>
      </c>
      <c r="G162" s="367">
        <v>5</v>
      </c>
      <c r="H162" s="367">
        <v>4</v>
      </c>
      <c r="I162" s="367">
        <v>4</v>
      </c>
      <c r="J162" s="367">
        <v>1355</v>
      </c>
      <c r="K162" s="367">
        <v>47</v>
      </c>
      <c r="L162" s="367">
        <v>24</v>
      </c>
      <c r="M162" s="367">
        <v>256</v>
      </c>
      <c r="N162" s="367">
        <v>129</v>
      </c>
      <c r="O162" s="367">
        <v>7</v>
      </c>
      <c r="P162" s="367">
        <v>41</v>
      </c>
      <c r="Q162" s="560">
        <v>58</v>
      </c>
      <c r="R162" s="628">
        <f t="shared" si="49"/>
        <v>2015</v>
      </c>
      <c r="S162" s="669">
        <f>R162/SUM(R160:R162)</f>
        <v>0.67913717559824738</v>
      </c>
      <c r="T162" s="15"/>
      <c r="U162" s="15"/>
      <c r="V162" s="15"/>
      <c r="W162" s="15"/>
      <c r="X162" s="15"/>
      <c r="Y162" s="15"/>
      <c r="Z162" s="15"/>
      <c r="AA162" s="15"/>
      <c r="AB162" s="15"/>
      <c r="AC162" s="15"/>
      <c r="AD162" s="15"/>
      <c r="AE162" s="15"/>
      <c r="AF162" s="16"/>
    </row>
    <row r="163" spans="1:32" ht="17.25" customHeight="1" x14ac:dyDescent="0.25">
      <c r="A163" s="2153" t="s">
        <v>110</v>
      </c>
      <c r="B163" s="80" t="s">
        <v>202</v>
      </c>
      <c r="C163" s="561">
        <v>3</v>
      </c>
      <c r="D163" s="372">
        <v>37</v>
      </c>
      <c r="E163" s="372">
        <v>35</v>
      </c>
      <c r="F163" s="372">
        <v>16</v>
      </c>
      <c r="G163" s="372">
        <v>8</v>
      </c>
      <c r="H163" s="372">
        <v>0</v>
      </c>
      <c r="I163" s="372">
        <v>5</v>
      </c>
      <c r="J163" s="372">
        <v>1066</v>
      </c>
      <c r="K163" s="372">
        <v>93</v>
      </c>
      <c r="L163" s="372">
        <v>17</v>
      </c>
      <c r="M163" s="372">
        <v>434</v>
      </c>
      <c r="N163" s="372">
        <v>113</v>
      </c>
      <c r="O163" s="372">
        <v>8</v>
      </c>
      <c r="P163" s="372">
        <v>63</v>
      </c>
      <c r="Q163" s="562">
        <v>36</v>
      </c>
      <c r="R163" s="635">
        <f t="shared" si="49"/>
        <v>1934</v>
      </c>
      <c r="S163" s="665">
        <f>R163/SUM(R163:R165)</f>
        <v>0.25514511873350926</v>
      </c>
      <c r="T163" s="15"/>
      <c r="U163" s="15"/>
      <c r="V163" s="15"/>
      <c r="W163" s="15"/>
      <c r="X163" s="15"/>
      <c r="Y163" s="15"/>
      <c r="Z163" s="15"/>
      <c r="AA163" s="15"/>
      <c r="AB163" s="15"/>
      <c r="AC163" s="15"/>
      <c r="AD163" s="15"/>
      <c r="AE163" s="15"/>
      <c r="AF163" s="16"/>
    </row>
    <row r="164" spans="1:32" ht="17.25" customHeight="1" x14ac:dyDescent="0.25">
      <c r="A164" s="2154"/>
      <c r="B164" s="78" t="s">
        <v>203</v>
      </c>
      <c r="C164" s="563">
        <v>2</v>
      </c>
      <c r="D164" s="375">
        <v>10</v>
      </c>
      <c r="E164" s="375">
        <v>8</v>
      </c>
      <c r="F164" s="375">
        <v>11</v>
      </c>
      <c r="G164" s="375">
        <v>1</v>
      </c>
      <c r="H164" s="375">
        <v>0</v>
      </c>
      <c r="I164" s="375">
        <v>1</v>
      </c>
      <c r="J164" s="375">
        <v>212</v>
      </c>
      <c r="K164" s="375">
        <v>12</v>
      </c>
      <c r="L164" s="375">
        <v>3</v>
      </c>
      <c r="M164" s="375">
        <v>57</v>
      </c>
      <c r="N164" s="375">
        <v>25</v>
      </c>
      <c r="O164" s="375">
        <v>3</v>
      </c>
      <c r="P164" s="375">
        <v>10</v>
      </c>
      <c r="Q164" s="564">
        <v>6</v>
      </c>
      <c r="R164" s="636">
        <f t="shared" si="49"/>
        <v>361</v>
      </c>
      <c r="S164" s="666">
        <f>R164/SUM(R163:R165)</f>
        <v>4.762532981530343E-2</v>
      </c>
      <c r="T164" s="15"/>
      <c r="U164" s="15"/>
      <c r="V164" s="15"/>
      <c r="W164" s="15"/>
      <c r="X164" s="15"/>
      <c r="Y164" s="15"/>
      <c r="Z164" s="15"/>
      <c r="AA164" s="15"/>
      <c r="AB164" s="15"/>
      <c r="AC164" s="15"/>
      <c r="AD164" s="15"/>
      <c r="AE164" s="15"/>
      <c r="AF164" s="16"/>
    </row>
    <row r="165" spans="1:32" ht="17.25" customHeight="1" thickBot="1" x14ac:dyDescent="0.3">
      <c r="A165" s="2155"/>
      <c r="B165" s="79" t="s">
        <v>204</v>
      </c>
      <c r="C165" s="565">
        <v>18</v>
      </c>
      <c r="D165" s="378">
        <v>106</v>
      </c>
      <c r="E165" s="378">
        <v>91</v>
      </c>
      <c r="F165" s="378">
        <v>39</v>
      </c>
      <c r="G165" s="378">
        <v>46</v>
      </c>
      <c r="H165" s="378">
        <v>8</v>
      </c>
      <c r="I165" s="378">
        <v>8</v>
      </c>
      <c r="J165" s="378">
        <v>3268</v>
      </c>
      <c r="K165" s="378">
        <v>169</v>
      </c>
      <c r="L165" s="378">
        <v>102</v>
      </c>
      <c r="M165" s="378">
        <v>827</v>
      </c>
      <c r="N165" s="378">
        <v>286</v>
      </c>
      <c r="O165" s="378">
        <v>20</v>
      </c>
      <c r="P165" s="378">
        <v>169</v>
      </c>
      <c r="Q165" s="566">
        <v>128</v>
      </c>
      <c r="R165" s="637">
        <f t="shared" si="49"/>
        <v>5285</v>
      </c>
      <c r="S165" s="666">
        <f>R165/SUM(R163:R165)</f>
        <v>0.69722955145118737</v>
      </c>
      <c r="T165" s="15"/>
      <c r="U165" s="15"/>
      <c r="V165" s="15"/>
      <c r="W165" s="15"/>
      <c r="X165" s="15"/>
      <c r="Y165" s="15"/>
      <c r="Z165" s="15"/>
      <c r="AA165" s="15"/>
      <c r="AB165" s="15"/>
      <c r="AC165" s="15"/>
      <c r="AD165" s="15"/>
      <c r="AE165" s="15"/>
      <c r="AF165" s="16"/>
    </row>
    <row r="166" spans="1:32" ht="17.25" customHeight="1" x14ac:dyDescent="0.25">
      <c r="A166" s="2153" t="s">
        <v>111</v>
      </c>
      <c r="B166" s="75" t="s">
        <v>202</v>
      </c>
      <c r="C166" s="555">
        <v>2</v>
      </c>
      <c r="D166" s="362">
        <v>23</v>
      </c>
      <c r="E166" s="362">
        <v>27</v>
      </c>
      <c r="F166" s="362">
        <v>13</v>
      </c>
      <c r="G166" s="362">
        <v>4</v>
      </c>
      <c r="H166" s="362">
        <v>1</v>
      </c>
      <c r="I166" s="362">
        <v>3</v>
      </c>
      <c r="J166" s="362">
        <v>488</v>
      </c>
      <c r="K166" s="362">
        <v>57</v>
      </c>
      <c r="L166" s="362">
        <v>4</v>
      </c>
      <c r="M166" s="362">
        <v>230</v>
      </c>
      <c r="N166" s="362">
        <v>56</v>
      </c>
      <c r="O166" s="362">
        <v>5</v>
      </c>
      <c r="P166" s="362">
        <v>44</v>
      </c>
      <c r="Q166" s="556">
        <v>17</v>
      </c>
      <c r="R166" s="625">
        <f t="shared" si="49"/>
        <v>974</v>
      </c>
      <c r="S166" s="668">
        <f>R166/SUM(R166:R168)</f>
        <v>9.2217383071387993E-2</v>
      </c>
      <c r="T166" s="15"/>
      <c r="U166" s="15"/>
      <c r="V166" s="15"/>
      <c r="W166" s="15"/>
      <c r="X166" s="15"/>
      <c r="Y166" s="15"/>
      <c r="Z166" s="15"/>
      <c r="AA166" s="15"/>
      <c r="AB166" s="15"/>
      <c r="AC166" s="15"/>
      <c r="AD166" s="15"/>
      <c r="AE166" s="15"/>
      <c r="AF166" s="16"/>
    </row>
    <row r="167" spans="1:32" ht="17.25" customHeight="1" x14ac:dyDescent="0.25">
      <c r="A167" s="2154"/>
      <c r="B167" s="76" t="s">
        <v>203</v>
      </c>
      <c r="C167" s="557">
        <v>0</v>
      </c>
      <c r="D167" s="369">
        <v>3</v>
      </c>
      <c r="E167" s="369">
        <v>4</v>
      </c>
      <c r="F167" s="369">
        <v>6</v>
      </c>
      <c r="G167" s="369">
        <v>1</v>
      </c>
      <c r="H167" s="369">
        <v>2</v>
      </c>
      <c r="I167" s="369">
        <v>0</v>
      </c>
      <c r="J167" s="369">
        <v>70</v>
      </c>
      <c r="K167" s="369">
        <v>3</v>
      </c>
      <c r="L167" s="369">
        <v>0</v>
      </c>
      <c r="M167" s="369">
        <v>27</v>
      </c>
      <c r="N167" s="369">
        <v>9</v>
      </c>
      <c r="O167" s="369">
        <v>1</v>
      </c>
      <c r="P167" s="369">
        <v>2</v>
      </c>
      <c r="Q167" s="567">
        <v>4</v>
      </c>
      <c r="R167" s="626">
        <f t="shared" si="49"/>
        <v>132</v>
      </c>
      <c r="S167" s="669">
        <f>R167/SUM(R166:R168)</f>
        <v>1.2497633024048476E-2</v>
      </c>
      <c r="T167" s="15"/>
      <c r="U167" s="15"/>
      <c r="V167" s="15"/>
      <c r="W167" s="15"/>
      <c r="X167" s="15"/>
      <c r="Y167" s="15"/>
      <c r="Z167" s="15"/>
      <c r="AA167" s="15"/>
      <c r="AB167" s="15"/>
      <c r="AC167" s="15"/>
      <c r="AD167" s="15"/>
      <c r="AE167" s="15"/>
      <c r="AF167" s="16"/>
    </row>
    <row r="168" spans="1:32" ht="17.25" customHeight="1" thickBot="1" x14ac:dyDescent="0.3">
      <c r="A168" s="2155"/>
      <c r="B168" s="77" t="s">
        <v>204</v>
      </c>
      <c r="C168" s="559">
        <v>31</v>
      </c>
      <c r="D168" s="367">
        <v>186</v>
      </c>
      <c r="E168" s="367">
        <v>149</v>
      </c>
      <c r="F168" s="367">
        <v>65</v>
      </c>
      <c r="G168" s="367">
        <v>47</v>
      </c>
      <c r="H168" s="367">
        <v>6</v>
      </c>
      <c r="I168" s="367">
        <v>14</v>
      </c>
      <c r="J168" s="367">
        <v>6025</v>
      </c>
      <c r="K168" s="367">
        <v>289</v>
      </c>
      <c r="L168" s="367">
        <v>128</v>
      </c>
      <c r="M168" s="367">
        <v>1478</v>
      </c>
      <c r="N168" s="367">
        <v>494</v>
      </c>
      <c r="O168" s="367">
        <v>39</v>
      </c>
      <c r="P168" s="367">
        <v>254</v>
      </c>
      <c r="Q168" s="560">
        <v>251</v>
      </c>
      <c r="R168" s="628">
        <f t="shared" si="49"/>
        <v>9456</v>
      </c>
      <c r="S168" s="669">
        <f>R168/SUM(R166:R168)</f>
        <v>0.89528498390456357</v>
      </c>
      <c r="T168" s="15"/>
      <c r="U168" s="15"/>
      <c r="V168" s="15"/>
      <c r="W168" s="17"/>
      <c r="X168" s="15"/>
      <c r="Y168" s="15"/>
      <c r="Z168" s="15"/>
      <c r="AA168" s="15"/>
      <c r="AB168" s="15"/>
      <c r="AC168" s="15"/>
      <c r="AD168" s="15"/>
      <c r="AE168" s="17"/>
      <c r="AF168" s="16"/>
    </row>
    <row r="169" spans="1:32" ht="17.25" customHeight="1" x14ac:dyDescent="0.25">
      <c r="A169" s="2153" t="s">
        <v>112</v>
      </c>
      <c r="B169" s="221" t="s">
        <v>202</v>
      </c>
      <c r="C169" s="568">
        <v>0</v>
      </c>
      <c r="D169" s="381">
        <v>1</v>
      </c>
      <c r="E169" s="381">
        <v>1</v>
      </c>
      <c r="F169" s="381">
        <v>0</v>
      </c>
      <c r="G169" s="381">
        <v>0</v>
      </c>
      <c r="H169" s="381">
        <v>0</v>
      </c>
      <c r="I169" s="381">
        <v>0</v>
      </c>
      <c r="J169" s="381">
        <v>70</v>
      </c>
      <c r="K169" s="381">
        <v>1</v>
      </c>
      <c r="L169" s="381">
        <v>0</v>
      </c>
      <c r="M169" s="381">
        <v>11</v>
      </c>
      <c r="N169" s="381">
        <v>4</v>
      </c>
      <c r="O169" s="381">
        <v>0</v>
      </c>
      <c r="P169" s="381">
        <v>2</v>
      </c>
      <c r="Q169" s="569">
        <v>0</v>
      </c>
      <c r="R169" s="635">
        <f t="shared" ref="R169:R174" si="50">SUM(C169:Q169)</f>
        <v>90</v>
      </c>
      <c r="S169" s="665">
        <f>R169/SUM(R169:R171)</f>
        <v>0.31802120141342755</v>
      </c>
      <c r="T169" s="15"/>
      <c r="U169" s="15"/>
      <c r="V169" s="15"/>
      <c r="W169" s="17"/>
      <c r="X169" s="15"/>
      <c r="Y169" s="15"/>
      <c r="Z169" s="15"/>
      <c r="AA169" s="15"/>
      <c r="AB169" s="15"/>
      <c r="AC169" s="15"/>
      <c r="AD169" s="15"/>
      <c r="AE169" s="17"/>
      <c r="AF169" s="16"/>
    </row>
    <row r="170" spans="1:32" ht="17.25" customHeight="1" x14ac:dyDescent="0.25">
      <c r="A170" s="2154"/>
      <c r="B170" s="78" t="s">
        <v>203</v>
      </c>
      <c r="C170" s="563">
        <v>0</v>
      </c>
      <c r="D170" s="375">
        <v>0</v>
      </c>
      <c r="E170" s="375">
        <v>0</v>
      </c>
      <c r="F170" s="375">
        <v>0</v>
      </c>
      <c r="G170" s="375">
        <v>0</v>
      </c>
      <c r="H170" s="375">
        <v>0</v>
      </c>
      <c r="I170" s="375">
        <v>0</v>
      </c>
      <c r="J170" s="375">
        <v>3</v>
      </c>
      <c r="K170" s="375">
        <v>0</v>
      </c>
      <c r="L170" s="375">
        <v>0</v>
      </c>
      <c r="M170" s="375">
        <v>3</v>
      </c>
      <c r="N170" s="375">
        <v>1</v>
      </c>
      <c r="O170" s="375">
        <v>0</v>
      </c>
      <c r="P170" s="375">
        <v>0</v>
      </c>
      <c r="Q170" s="564">
        <v>0</v>
      </c>
      <c r="R170" s="636">
        <f t="shared" si="50"/>
        <v>7</v>
      </c>
      <c r="S170" s="666">
        <f>R170/SUM(R169:R171)</f>
        <v>2.4734982332155476E-2</v>
      </c>
      <c r="T170" s="15"/>
      <c r="U170" s="15"/>
      <c r="V170" s="15"/>
      <c r="W170" s="17"/>
      <c r="X170" s="15"/>
      <c r="Y170" s="15"/>
      <c r="Z170" s="15"/>
      <c r="AA170" s="15"/>
      <c r="AB170" s="15"/>
      <c r="AC170" s="15"/>
      <c r="AD170" s="15"/>
      <c r="AE170" s="17"/>
      <c r="AF170" s="16"/>
    </row>
    <row r="171" spans="1:32" ht="17.25" customHeight="1" thickBot="1" x14ac:dyDescent="0.3">
      <c r="A171" s="2160"/>
      <c r="B171" s="156" t="s">
        <v>204</v>
      </c>
      <c r="C171" s="570">
        <v>0</v>
      </c>
      <c r="D171" s="384">
        <v>1</v>
      </c>
      <c r="E171" s="384">
        <v>1</v>
      </c>
      <c r="F171" s="384">
        <v>1</v>
      </c>
      <c r="G171" s="384">
        <v>2</v>
      </c>
      <c r="H171" s="384">
        <v>0</v>
      </c>
      <c r="I171" s="384">
        <v>0</v>
      </c>
      <c r="J171" s="384">
        <v>145</v>
      </c>
      <c r="K171" s="384">
        <v>1</v>
      </c>
      <c r="L171" s="384">
        <v>1</v>
      </c>
      <c r="M171" s="384">
        <v>24</v>
      </c>
      <c r="N171" s="384">
        <v>6</v>
      </c>
      <c r="O171" s="384">
        <v>0</v>
      </c>
      <c r="P171" s="384">
        <v>3</v>
      </c>
      <c r="Q171" s="571">
        <v>1</v>
      </c>
      <c r="R171" s="638">
        <f t="shared" si="50"/>
        <v>186</v>
      </c>
      <c r="S171" s="666">
        <f>R171/SUM(R169:R171)</f>
        <v>0.65724381625441697</v>
      </c>
      <c r="T171" s="16"/>
      <c r="U171" s="16"/>
      <c r="V171" s="16"/>
      <c r="W171" s="16"/>
      <c r="X171" s="16"/>
      <c r="Y171" s="16"/>
      <c r="Z171" s="16"/>
      <c r="AA171" s="16"/>
      <c r="AB171" s="16"/>
      <c r="AC171" s="16"/>
      <c r="AD171" s="16"/>
      <c r="AE171" s="16"/>
      <c r="AF171" s="15"/>
    </row>
    <row r="172" spans="1:32" ht="17.25" customHeight="1" thickTop="1" x14ac:dyDescent="0.25">
      <c r="A172" s="2156" t="s">
        <v>132</v>
      </c>
      <c r="B172" s="155" t="s">
        <v>202</v>
      </c>
      <c r="C172" s="1700">
        <f>SUM(C160,C163,C166,C169)</f>
        <v>5</v>
      </c>
      <c r="D172" s="1701">
        <f t="shared" ref="D172:Q172" si="51">SUM(D160,D163,D166,D169)</f>
        <v>78</v>
      </c>
      <c r="E172" s="1701">
        <f t="shared" si="51"/>
        <v>75</v>
      </c>
      <c r="F172" s="1701">
        <f t="shared" si="51"/>
        <v>42</v>
      </c>
      <c r="G172" s="1701">
        <f t="shared" si="51"/>
        <v>16</v>
      </c>
      <c r="H172" s="1701">
        <f t="shared" si="51"/>
        <v>2</v>
      </c>
      <c r="I172" s="1701">
        <f t="shared" si="51"/>
        <v>12</v>
      </c>
      <c r="J172" s="1701">
        <f t="shared" si="51"/>
        <v>2100</v>
      </c>
      <c r="K172" s="1701">
        <f t="shared" si="51"/>
        <v>212</v>
      </c>
      <c r="L172" s="1701">
        <f t="shared" si="51"/>
        <v>33</v>
      </c>
      <c r="M172" s="1701">
        <f t="shared" si="51"/>
        <v>799</v>
      </c>
      <c r="N172" s="1701">
        <f t="shared" si="51"/>
        <v>214</v>
      </c>
      <c r="O172" s="1701">
        <f t="shared" si="51"/>
        <v>13</v>
      </c>
      <c r="P172" s="1701">
        <f t="shared" si="51"/>
        <v>131</v>
      </c>
      <c r="Q172" s="1702">
        <f t="shared" si="51"/>
        <v>69</v>
      </c>
      <c r="R172" s="629">
        <f t="shared" si="50"/>
        <v>3801</v>
      </c>
      <c r="S172" s="671">
        <f>R172/SUM(R172:R174)</f>
        <v>0.17768324607329844</v>
      </c>
      <c r="T172" s="16"/>
      <c r="U172" s="16"/>
      <c r="V172" s="16"/>
      <c r="W172" s="16"/>
      <c r="X172" s="16"/>
      <c r="Y172" s="16"/>
      <c r="Z172" s="16"/>
      <c r="AA172" s="16"/>
      <c r="AB172" s="16"/>
      <c r="AC172" s="16"/>
      <c r="AD172" s="16"/>
      <c r="AE172" s="16"/>
      <c r="AF172" s="15"/>
    </row>
    <row r="173" spans="1:32" ht="17.25" customHeight="1" x14ac:dyDescent="0.25">
      <c r="A173" s="2156"/>
      <c r="B173" s="76" t="s">
        <v>203</v>
      </c>
      <c r="C173" s="222">
        <f>SUM(C161,C164,C167,C170)</f>
        <v>4</v>
      </c>
      <c r="D173" s="1588">
        <f t="shared" ref="D173:Q173" si="52">SUM(D161,D164,D167,D170)</f>
        <v>18</v>
      </c>
      <c r="E173" s="1588">
        <f t="shared" si="52"/>
        <v>18</v>
      </c>
      <c r="F173" s="1588">
        <f t="shared" si="52"/>
        <v>17</v>
      </c>
      <c r="G173" s="1588">
        <f t="shared" si="52"/>
        <v>2</v>
      </c>
      <c r="H173" s="1588">
        <f t="shared" si="52"/>
        <v>2</v>
      </c>
      <c r="I173" s="1588">
        <f t="shared" si="52"/>
        <v>1</v>
      </c>
      <c r="J173" s="1588">
        <f t="shared" si="52"/>
        <v>366</v>
      </c>
      <c r="K173" s="1588">
        <f t="shared" si="52"/>
        <v>24</v>
      </c>
      <c r="L173" s="1588">
        <f t="shared" si="52"/>
        <v>6</v>
      </c>
      <c r="M173" s="1588">
        <f t="shared" si="52"/>
        <v>105</v>
      </c>
      <c r="N173" s="1588">
        <f t="shared" si="52"/>
        <v>44</v>
      </c>
      <c r="O173" s="1588">
        <f t="shared" si="52"/>
        <v>5</v>
      </c>
      <c r="P173" s="1588">
        <f t="shared" si="52"/>
        <v>20</v>
      </c>
      <c r="Q173" s="1703">
        <f t="shared" si="52"/>
        <v>17</v>
      </c>
      <c r="R173" s="626">
        <f t="shared" si="50"/>
        <v>649</v>
      </c>
      <c r="S173" s="671">
        <f>R173/SUM(R172:R174)</f>
        <v>3.0338444278234854E-2</v>
      </c>
      <c r="T173" s="16"/>
      <c r="U173" s="16"/>
      <c r="V173" s="16"/>
      <c r="W173" s="16"/>
      <c r="X173" s="16"/>
      <c r="Y173" s="16"/>
      <c r="Z173" s="16"/>
      <c r="AA173" s="16"/>
      <c r="AB173" s="16"/>
      <c r="AC173" s="16"/>
      <c r="AD173" s="16"/>
      <c r="AE173" s="16"/>
      <c r="AF173" s="15"/>
    </row>
    <row r="174" spans="1:32" ht="17.25" customHeight="1" thickBot="1" x14ac:dyDescent="0.3">
      <c r="A174" s="2156"/>
      <c r="B174" s="122" t="s">
        <v>204</v>
      </c>
      <c r="C174" s="223">
        <f>SUM(C162,C165,C168,C171)</f>
        <v>57</v>
      </c>
      <c r="D174" s="1704">
        <f t="shared" ref="D174:Q174" si="53">SUM(D162,D165,D168,D171)</f>
        <v>328</v>
      </c>
      <c r="E174" s="1704">
        <f t="shared" si="53"/>
        <v>265</v>
      </c>
      <c r="F174" s="1704">
        <f t="shared" si="53"/>
        <v>123</v>
      </c>
      <c r="G174" s="1704">
        <f t="shared" si="53"/>
        <v>100</v>
      </c>
      <c r="H174" s="1704">
        <f t="shared" si="53"/>
        <v>18</v>
      </c>
      <c r="I174" s="1704">
        <f t="shared" si="53"/>
        <v>26</v>
      </c>
      <c r="J174" s="1704">
        <f t="shared" si="53"/>
        <v>10793</v>
      </c>
      <c r="K174" s="1704">
        <f t="shared" si="53"/>
        <v>506</v>
      </c>
      <c r="L174" s="1704">
        <f t="shared" si="53"/>
        <v>255</v>
      </c>
      <c r="M174" s="1704">
        <f t="shared" si="53"/>
        <v>2585</v>
      </c>
      <c r="N174" s="1704">
        <f t="shared" si="53"/>
        <v>915</v>
      </c>
      <c r="O174" s="1704">
        <f t="shared" si="53"/>
        <v>66</v>
      </c>
      <c r="P174" s="1704">
        <f t="shared" si="53"/>
        <v>467</v>
      </c>
      <c r="Q174" s="1705">
        <f t="shared" si="53"/>
        <v>438</v>
      </c>
      <c r="R174" s="628">
        <f t="shared" si="50"/>
        <v>16942</v>
      </c>
      <c r="S174" s="671">
        <f>R174/SUM(R172:R174)</f>
        <v>0.79197830964846672</v>
      </c>
      <c r="T174" s="14"/>
      <c r="U174" s="14"/>
      <c r="V174" s="14"/>
      <c r="W174" s="14"/>
      <c r="X174" s="14"/>
      <c r="Y174" s="14"/>
      <c r="Z174" s="14"/>
      <c r="AA174" s="14"/>
      <c r="AB174" s="14"/>
      <c r="AC174" s="14"/>
      <c r="AD174" s="14"/>
      <c r="AE174" s="14"/>
      <c r="AF174" s="14"/>
    </row>
    <row r="175" spans="1:32" ht="17.25" customHeight="1" thickBot="1" x14ac:dyDescent="0.3">
      <c r="A175" s="2157" t="s">
        <v>163</v>
      </c>
      <c r="B175" s="2158"/>
      <c r="C175" s="2151"/>
      <c r="D175" s="2151"/>
      <c r="E175" s="2151"/>
      <c r="F175" s="2151"/>
      <c r="G175" s="2151"/>
      <c r="H175" s="2151"/>
      <c r="I175" s="2151"/>
      <c r="J175" s="2151"/>
      <c r="K175" s="2151"/>
      <c r="L175" s="2151"/>
      <c r="M175" s="2151"/>
      <c r="N175" s="2151"/>
      <c r="O175" s="2151"/>
      <c r="P175" s="2151"/>
      <c r="Q175" s="2151"/>
      <c r="R175" s="2158"/>
      <c r="S175" s="2159"/>
      <c r="T175" s="14"/>
      <c r="U175" s="14"/>
      <c r="V175" s="14"/>
      <c r="W175" s="14"/>
      <c r="X175" s="14"/>
      <c r="Y175" s="14"/>
      <c r="Z175" s="14"/>
      <c r="AA175" s="14"/>
      <c r="AB175" s="14"/>
      <c r="AC175" s="14"/>
      <c r="AD175" s="14"/>
      <c r="AE175" s="14"/>
      <c r="AF175" s="14"/>
    </row>
    <row r="176" spans="1:32" ht="17.25" customHeight="1" x14ac:dyDescent="0.25">
      <c r="A176" s="2153" t="s">
        <v>164</v>
      </c>
      <c r="B176" s="75" t="s">
        <v>202</v>
      </c>
      <c r="C176" s="361">
        <v>0</v>
      </c>
      <c r="D176" s="362">
        <v>0</v>
      </c>
      <c r="E176" s="362">
        <v>0</v>
      </c>
      <c r="F176" s="362">
        <v>0</v>
      </c>
      <c r="G176" s="362">
        <v>0</v>
      </c>
      <c r="H176" s="362">
        <v>0</v>
      </c>
      <c r="I176" s="362">
        <v>1</v>
      </c>
      <c r="J176" s="362">
        <v>2</v>
      </c>
      <c r="K176" s="362">
        <v>0</v>
      </c>
      <c r="L176" s="362">
        <v>1</v>
      </c>
      <c r="M176" s="362">
        <v>5</v>
      </c>
      <c r="N176" s="362">
        <v>2</v>
      </c>
      <c r="O176" s="362">
        <v>0</v>
      </c>
      <c r="P176" s="362">
        <v>0</v>
      </c>
      <c r="Q176" s="363">
        <v>0</v>
      </c>
      <c r="R176" s="650">
        <f t="shared" ref="R176:R187" si="54">SUM(C176:Q176)</f>
        <v>11</v>
      </c>
      <c r="S176" s="668">
        <f>R176/SUM(R176:R178)</f>
        <v>4.1666666666666664E-2</v>
      </c>
      <c r="T176" s="14"/>
      <c r="U176" s="14"/>
      <c r="V176" s="14"/>
      <c r="W176" s="14"/>
      <c r="X176" s="14"/>
      <c r="Y176" s="14"/>
      <c r="Z176" s="14"/>
      <c r="AA176" s="14"/>
      <c r="AB176" s="14"/>
      <c r="AC176" s="14"/>
      <c r="AD176" s="14"/>
      <c r="AE176" s="14"/>
      <c r="AF176" s="14"/>
    </row>
    <row r="177" spans="1:32" ht="17.25" customHeight="1" x14ac:dyDescent="0.25">
      <c r="A177" s="2154"/>
      <c r="B177" s="76" t="s">
        <v>203</v>
      </c>
      <c r="C177" s="364">
        <v>0</v>
      </c>
      <c r="D177" s="364">
        <v>0</v>
      </c>
      <c r="E177" s="364">
        <v>0</v>
      </c>
      <c r="F177" s="364">
        <v>0</v>
      </c>
      <c r="G177" s="364">
        <v>0</v>
      </c>
      <c r="H177" s="364">
        <v>0</v>
      </c>
      <c r="I177" s="364">
        <v>0</v>
      </c>
      <c r="J177" s="364">
        <v>1</v>
      </c>
      <c r="K177" s="364">
        <v>0</v>
      </c>
      <c r="L177" s="364">
        <v>0</v>
      </c>
      <c r="M177" s="364">
        <v>0</v>
      </c>
      <c r="N177" s="364">
        <v>0</v>
      </c>
      <c r="O177" s="364">
        <v>0</v>
      </c>
      <c r="P177" s="364">
        <v>0</v>
      </c>
      <c r="Q177" s="365">
        <v>0</v>
      </c>
      <c r="R177" s="651">
        <f t="shared" si="54"/>
        <v>1</v>
      </c>
      <c r="S177" s="669">
        <f>R177/SUM(R176:R178)</f>
        <v>3.787878787878788E-3</v>
      </c>
      <c r="T177" s="14"/>
      <c r="U177" s="14"/>
      <c r="V177" s="14"/>
      <c r="W177" s="14"/>
      <c r="X177" s="14"/>
      <c r="Y177" s="14"/>
      <c r="Z177" s="14"/>
      <c r="AA177" s="14"/>
      <c r="AB177" s="14"/>
      <c r="AC177" s="14"/>
      <c r="AD177" s="14"/>
      <c r="AE177" s="14"/>
      <c r="AF177" s="14"/>
    </row>
    <row r="178" spans="1:32" ht="17.25" customHeight="1" thickBot="1" x14ac:dyDescent="0.3">
      <c r="A178" s="2155"/>
      <c r="B178" s="77" t="s">
        <v>204</v>
      </c>
      <c r="C178" s="366">
        <v>0</v>
      </c>
      <c r="D178" s="367">
        <v>5</v>
      </c>
      <c r="E178" s="367">
        <v>4</v>
      </c>
      <c r="F178" s="367">
        <v>1</v>
      </c>
      <c r="G178" s="367">
        <v>1</v>
      </c>
      <c r="H178" s="367">
        <v>0</v>
      </c>
      <c r="I178" s="367">
        <v>0</v>
      </c>
      <c r="J178" s="367">
        <v>155</v>
      </c>
      <c r="K178" s="367">
        <v>4</v>
      </c>
      <c r="L178" s="367">
        <v>4</v>
      </c>
      <c r="M178" s="367">
        <v>49</v>
      </c>
      <c r="N178" s="367">
        <v>14</v>
      </c>
      <c r="O178" s="367">
        <v>1</v>
      </c>
      <c r="P178" s="367">
        <v>8</v>
      </c>
      <c r="Q178" s="368">
        <v>6</v>
      </c>
      <c r="R178" s="652">
        <f t="shared" si="54"/>
        <v>252</v>
      </c>
      <c r="S178" s="669">
        <f>R178/SUM(R176:R178)</f>
        <v>0.95454545454545459</v>
      </c>
      <c r="T178" s="14"/>
      <c r="U178" s="14"/>
      <c r="V178" s="14"/>
      <c r="W178" s="14"/>
      <c r="X178" s="14"/>
      <c r="Y178" s="14"/>
      <c r="Z178" s="14"/>
      <c r="AA178" s="14"/>
      <c r="AB178" s="14"/>
      <c r="AC178" s="14"/>
      <c r="AD178" s="14"/>
      <c r="AE178" s="14"/>
      <c r="AF178" s="14"/>
    </row>
    <row r="179" spans="1:32" ht="17.25" customHeight="1" x14ac:dyDescent="0.25">
      <c r="A179" s="2153" t="s">
        <v>165</v>
      </c>
      <c r="B179" s="80" t="s">
        <v>202</v>
      </c>
      <c r="C179" s="371">
        <v>3</v>
      </c>
      <c r="D179" s="372">
        <v>54</v>
      </c>
      <c r="E179" s="372">
        <v>42</v>
      </c>
      <c r="F179" s="372">
        <v>30</v>
      </c>
      <c r="G179" s="372">
        <v>12</v>
      </c>
      <c r="H179" s="372">
        <v>0</v>
      </c>
      <c r="I179" s="372">
        <v>8</v>
      </c>
      <c r="J179" s="372">
        <v>1344</v>
      </c>
      <c r="K179" s="372">
        <v>135</v>
      </c>
      <c r="L179" s="372">
        <v>18</v>
      </c>
      <c r="M179" s="372">
        <v>545</v>
      </c>
      <c r="N179" s="372">
        <v>130</v>
      </c>
      <c r="O179" s="372">
        <v>8</v>
      </c>
      <c r="P179" s="372">
        <v>90</v>
      </c>
      <c r="Q179" s="373">
        <v>38</v>
      </c>
      <c r="R179" s="653">
        <f t="shared" si="54"/>
        <v>2457</v>
      </c>
      <c r="S179" s="665">
        <f>R179/SUM(R179:R181)</f>
        <v>0.19906019606254557</v>
      </c>
      <c r="T179" s="14"/>
      <c r="U179" s="14"/>
      <c r="V179" s="14"/>
      <c r="W179" s="14"/>
      <c r="X179" s="14"/>
      <c r="Y179" s="14"/>
      <c r="Z179" s="14"/>
      <c r="AA179" s="14"/>
      <c r="AB179" s="14"/>
      <c r="AC179" s="14"/>
      <c r="AD179" s="14"/>
      <c r="AE179" s="14"/>
      <c r="AF179" s="14"/>
    </row>
    <row r="180" spans="1:32" ht="17.25" customHeight="1" x14ac:dyDescent="0.25">
      <c r="A180" s="2154"/>
      <c r="B180" s="78" t="s">
        <v>203</v>
      </c>
      <c r="C180" s="374">
        <v>2</v>
      </c>
      <c r="D180" s="375">
        <v>7</v>
      </c>
      <c r="E180" s="375">
        <v>11</v>
      </c>
      <c r="F180" s="375">
        <v>9</v>
      </c>
      <c r="G180" s="375">
        <v>0</v>
      </c>
      <c r="H180" s="375">
        <v>0</v>
      </c>
      <c r="I180" s="375">
        <v>0</v>
      </c>
      <c r="J180" s="375">
        <v>136</v>
      </c>
      <c r="K180" s="375">
        <v>14</v>
      </c>
      <c r="L180" s="375">
        <v>4</v>
      </c>
      <c r="M180" s="375">
        <v>53</v>
      </c>
      <c r="N180" s="375">
        <v>26</v>
      </c>
      <c r="O180" s="375">
        <v>0</v>
      </c>
      <c r="P180" s="375">
        <v>12</v>
      </c>
      <c r="Q180" s="376">
        <v>6</v>
      </c>
      <c r="R180" s="654">
        <f t="shared" si="54"/>
        <v>280</v>
      </c>
      <c r="S180" s="666">
        <f>R180/SUM(R179:R181)</f>
        <v>2.268492262821032E-2</v>
      </c>
      <c r="T180" s="14"/>
      <c r="U180" s="14"/>
      <c r="V180" s="14"/>
      <c r="W180" s="14"/>
      <c r="X180" s="14"/>
      <c r="Y180" s="14"/>
      <c r="Z180" s="14"/>
      <c r="AA180" s="14"/>
      <c r="AB180" s="14"/>
      <c r="AC180" s="14"/>
      <c r="AD180" s="14"/>
      <c r="AE180" s="14"/>
      <c r="AF180" s="14"/>
    </row>
    <row r="181" spans="1:32" ht="17.25" customHeight="1" thickBot="1" x14ac:dyDescent="0.3">
      <c r="A181" s="2155"/>
      <c r="B181" s="79" t="s">
        <v>204</v>
      </c>
      <c r="C181" s="377">
        <v>36</v>
      </c>
      <c r="D181" s="378">
        <v>177</v>
      </c>
      <c r="E181" s="378">
        <v>136</v>
      </c>
      <c r="F181" s="378">
        <v>65</v>
      </c>
      <c r="G181" s="378">
        <v>62</v>
      </c>
      <c r="H181" s="378">
        <v>11</v>
      </c>
      <c r="I181" s="378">
        <v>17</v>
      </c>
      <c r="J181" s="378">
        <v>6025</v>
      </c>
      <c r="K181" s="378">
        <v>282</v>
      </c>
      <c r="L181" s="378">
        <v>159</v>
      </c>
      <c r="M181" s="378">
        <v>1545</v>
      </c>
      <c r="N181" s="378">
        <v>508</v>
      </c>
      <c r="O181" s="378">
        <v>35</v>
      </c>
      <c r="P181" s="378">
        <v>268</v>
      </c>
      <c r="Q181" s="379">
        <v>280</v>
      </c>
      <c r="R181" s="655">
        <f t="shared" si="54"/>
        <v>9606</v>
      </c>
      <c r="S181" s="666">
        <f>R181/SUM(R179:R181)</f>
        <v>0.77825488130924414</v>
      </c>
      <c r="T181" s="14"/>
      <c r="U181" s="14"/>
      <c r="V181" s="14"/>
      <c r="W181" s="14"/>
      <c r="X181" s="14"/>
      <c r="Y181" s="14"/>
      <c r="Z181" s="14"/>
      <c r="AA181" s="14"/>
      <c r="AB181" s="14"/>
      <c r="AC181" s="14"/>
      <c r="AD181" s="14"/>
      <c r="AE181" s="14"/>
      <c r="AF181" s="14"/>
    </row>
    <row r="182" spans="1:32" ht="17.25" customHeight="1" x14ac:dyDescent="0.25">
      <c r="A182" s="2153" t="s">
        <v>166</v>
      </c>
      <c r="B182" s="75" t="s">
        <v>202</v>
      </c>
      <c r="C182" s="361">
        <v>2</v>
      </c>
      <c r="D182" s="362">
        <v>16</v>
      </c>
      <c r="E182" s="362">
        <v>30</v>
      </c>
      <c r="F182" s="362">
        <v>9</v>
      </c>
      <c r="G182" s="362">
        <v>3</v>
      </c>
      <c r="H182" s="362">
        <v>2</v>
      </c>
      <c r="I182" s="362">
        <v>3</v>
      </c>
      <c r="J182" s="362">
        <v>620</v>
      </c>
      <c r="K182" s="362">
        <v>59</v>
      </c>
      <c r="L182" s="362">
        <v>11</v>
      </c>
      <c r="M182" s="362">
        <v>215</v>
      </c>
      <c r="N182" s="362">
        <v>65</v>
      </c>
      <c r="O182" s="362">
        <v>4</v>
      </c>
      <c r="P182" s="362">
        <v>38</v>
      </c>
      <c r="Q182" s="363">
        <v>21</v>
      </c>
      <c r="R182" s="650">
        <f t="shared" si="54"/>
        <v>1098</v>
      </c>
      <c r="S182" s="668">
        <f>R182/SUM(R182:R184)</f>
        <v>0.14114924797531817</v>
      </c>
      <c r="T182" s="14"/>
      <c r="U182" s="14"/>
      <c r="V182" s="14"/>
      <c r="W182" s="14"/>
      <c r="X182" s="14"/>
      <c r="Y182" s="14"/>
      <c r="Z182" s="14"/>
      <c r="AA182" s="14"/>
      <c r="AB182" s="14"/>
      <c r="AC182" s="14"/>
      <c r="AD182" s="14"/>
      <c r="AE182" s="14"/>
      <c r="AF182" s="14"/>
    </row>
    <row r="183" spans="1:32" ht="17.25" customHeight="1" x14ac:dyDescent="0.25">
      <c r="A183" s="2154"/>
      <c r="B183" s="76" t="s">
        <v>203</v>
      </c>
      <c r="C183" s="364">
        <v>0</v>
      </c>
      <c r="D183" s="369">
        <v>10</v>
      </c>
      <c r="E183" s="369">
        <v>6</v>
      </c>
      <c r="F183" s="369">
        <v>6</v>
      </c>
      <c r="G183" s="369">
        <v>2</v>
      </c>
      <c r="H183" s="369">
        <v>2</v>
      </c>
      <c r="I183" s="369">
        <v>1</v>
      </c>
      <c r="J183" s="369">
        <v>144</v>
      </c>
      <c r="K183" s="369">
        <v>7</v>
      </c>
      <c r="L183" s="369">
        <v>2</v>
      </c>
      <c r="M183" s="369">
        <v>43</v>
      </c>
      <c r="N183" s="369">
        <v>15</v>
      </c>
      <c r="O183" s="369">
        <v>5</v>
      </c>
      <c r="P183" s="369">
        <v>4</v>
      </c>
      <c r="Q183" s="370">
        <v>4</v>
      </c>
      <c r="R183" s="651">
        <f t="shared" si="54"/>
        <v>251</v>
      </c>
      <c r="S183" s="669">
        <f>R183/SUM(R182:R184)</f>
        <v>3.2266358143720274E-2</v>
      </c>
      <c r="T183" s="14"/>
      <c r="U183" s="14"/>
      <c r="V183" s="14"/>
      <c r="W183" s="14"/>
      <c r="X183" s="14"/>
      <c r="Y183" s="14"/>
      <c r="Z183" s="14"/>
      <c r="AA183" s="14"/>
      <c r="AB183" s="14"/>
      <c r="AC183" s="14"/>
      <c r="AD183" s="14"/>
      <c r="AE183" s="14"/>
      <c r="AF183" s="14"/>
    </row>
    <row r="184" spans="1:32" ht="17.25" customHeight="1" thickBot="1" x14ac:dyDescent="0.3">
      <c r="A184" s="2155"/>
      <c r="B184" s="122" t="s">
        <v>204</v>
      </c>
      <c r="C184" s="366">
        <v>19</v>
      </c>
      <c r="D184" s="367">
        <v>125</v>
      </c>
      <c r="E184" s="367">
        <v>106</v>
      </c>
      <c r="F184" s="367">
        <v>50</v>
      </c>
      <c r="G184" s="367">
        <v>36</v>
      </c>
      <c r="H184" s="367">
        <v>4</v>
      </c>
      <c r="I184" s="367">
        <v>8</v>
      </c>
      <c r="J184" s="367">
        <v>4215</v>
      </c>
      <c r="K184" s="367">
        <v>204</v>
      </c>
      <c r="L184" s="367">
        <v>78</v>
      </c>
      <c r="M184" s="367">
        <v>897</v>
      </c>
      <c r="N184" s="367">
        <v>355</v>
      </c>
      <c r="O184" s="367">
        <v>25</v>
      </c>
      <c r="P184" s="367">
        <v>169</v>
      </c>
      <c r="Q184" s="368">
        <v>139</v>
      </c>
      <c r="R184" s="652">
        <f t="shared" si="54"/>
        <v>6430</v>
      </c>
      <c r="S184" s="669">
        <f>R184/SUM(R182:R184)</f>
        <v>0.82658439388096161</v>
      </c>
      <c r="T184" s="14"/>
      <c r="U184" s="14"/>
      <c r="V184" s="14"/>
      <c r="W184" s="14"/>
      <c r="X184" s="14"/>
      <c r="Y184" s="14"/>
      <c r="Z184" s="14"/>
      <c r="AA184" s="14"/>
      <c r="AB184" s="14"/>
      <c r="AC184" s="14"/>
      <c r="AD184" s="14"/>
      <c r="AE184" s="14"/>
      <c r="AF184" s="14"/>
    </row>
    <row r="185" spans="1:32" ht="17.25" customHeight="1" x14ac:dyDescent="0.25">
      <c r="A185" s="2153" t="s">
        <v>167</v>
      </c>
      <c r="B185" s="80" t="s">
        <v>202</v>
      </c>
      <c r="C185" s="380">
        <v>0</v>
      </c>
      <c r="D185" s="381">
        <v>8</v>
      </c>
      <c r="E185" s="381">
        <v>3</v>
      </c>
      <c r="F185" s="381">
        <v>3</v>
      </c>
      <c r="G185" s="381">
        <v>1</v>
      </c>
      <c r="H185" s="381">
        <v>0</v>
      </c>
      <c r="I185" s="381">
        <v>0</v>
      </c>
      <c r="J185" s="381">
        <v>134</v>
      </c>
      <c r="K185" s="381">
        <v>18</v>
      </c>
      <c r="L185" s="381">
        <v>3</v>
      </c>
      <c r="M185" s="381">
        <v>34</v>
      </c>
      <c r="N185" s="381">
        <v>17</v>
      </c>
      <c r="O185" s="381">
        <v>1</v>
      </c>
      <c r="P185" s="381">
        <v>3</v>
      </c>
      <c r="Q185" s="382">
        <v>10</v>
      </c>
      <c r="R185" s="653">
        <f t="shared" si="54"/>
        <v>235</v>
      </c>
      <c r="S185" s="665">
        <f>R185/SUM(R185:R187)</f>
        <v>0.23359840954274355</v>
      </c>
      <c r="T185" s="14"/>
      <c r="U185" s="14"/>
      <c r="V185" s="14"/>
      <c r="W185" s="14"/>
      <c r="X185" s="14"/>
      <c r="Y185" s="14"/>
      <c r="Z185" s="14"/>
      <c r="AA185" s="14"/>
      <c r="AB185" s="14"/>
      <c r="AC185" s="14"/>
      <c r="AD185" s="14"/>
      <c r="AE185" s="14"/>
      <c r="AF185" s="14"/>
    </row>
    <row r="186" spans="1:32" ht="17.25" customHeight="1" x14ac:dyDescent="0.25">
      <c r="A186" s="2154"/>
      <c r="B186" s="78" t="s">
        <v>203</v>
      </c>
      <c r="C186" s="374">
        <v>2</v>
      </c>
      <c r="D186" s="375">
        <v>1</v>
      </c>
      <c r="E186" s="375">
        <v>1</v>
      </c>
      <c r="F186" s="375">
        <v>2</v>
      </c>
      <c r="G186" s="375">
        <v>0</v>
      </c>
      <c r="H186" s="375">
        <v>0</v>
      </c>
      <c r="I186" s="375">
        <v>0</v>
      </c>
      <c r="J186" s="375">
        <v>85</v>
      </c>
      <c r="K186" s="375">
        <v>3</v>
      </c>
      <c r="L186" s="375">
        <v>0</v>
      </c>
      <c r="M186" s="375">
        <v>9</v>
      </c>
      <c r="N186" s="375">
        <v>3</v>
      </c>
      <c r="O186" s="375">
        <v>0</v>
      </c>
      <c r="P186" s="375">
        <v>4</v>
      </c>
      <c r="Q186" s="376">
        <v>7</v>
      </c>
      <c r="R186" s="654">
        <f t="shared" si="54"/>
        <v>117</v>
      </c>
      <c r="S186" s="666">
        <f>R186/SUM(R185:R187)</f>
        <v>0.11630218687872763</v>
      </c>
      <c r="T186" s="14"/>
      <c r="U186" s="14"/>
      <c r="V186" s="14"/>
      <c r="W186" s="14"/>
      <c r="X186" s="14"/>
      <c r="Y186" s="14"/>
      <c r="Z186" s="14"/>
      <c r="AA186" s="14"/>
      <c r="AB186" s="14"/>
      <c r="AC186" s="14"/>
      <c r="AD186" s="14"/>
      <c r="AE186" s="14"/>
      <c r="AF186" s="14"/>
    </row>
    <row r="187" spans="1:32" ht="17.25" customHeight="1" thickBot="1" x14ac:dyDescent="0.3">
      <c r="A187" s="2160"/>
      <c r="B187" s="1584" t="s">
        <v>204</v>
      </c>
      <c r="C187" s="1586">
        <v>2</v>
      </c>
      <c r="D187" s="1585">
        <v>21</v>
      </c>
      <c r="E187" s="1585">
        <v>19</v>
      </c>
      <c r="F187" s="1585">
        <v>7</v>
      </c>
      <c r="G187" s="1585">
        <v>1</v>
      </c>
      <c r="H187" s="1585">
        <v>3</v>
      </c>
      <c r="I187" s="1585">
        <v>1</v>
      </c>
      <c r="J187" s="1585">
        <v>398</v>
      </c>
      <c r="K187" s="1585">
        <v>16</v>
      </c>
      <c r="L187" s="1585">
        <v>14</v>
      </c>
      <c r="M187" s="1585">
        <v>94</v>
      </c>
      <c r="N187" s="1585">
        <v>38</v>
      </c>
      <c r="O187" s="1585">
        <v>5</v>
      </c>
      <c r="P187" s="1585">
        <v>22</v>
      </c>
      <c r="Q187" s="1587">
        <v>13</v>
      </c>
      <c r="R187" s="1706">
        <f t="shared" si="54"/>
        <v>654</v>
      </c>
      <c r="S187" s="684">
        <f>R187/SUM(R185:R187)</f>
        <v>0.6500994035785288</v>
      </c>
      <c r="T187" s="14"/>
      <c r="U187" s="14"/>
      <c r="V187" s="14"/>
      <c r="W187" s="14"/>
      <c r="X187" s="14"/>
      <c r="Y187" s="14"/>
      <c r="Z187" s="14"/>
      <c r="AA187" s="14"/>
      <c r="AB187" s="14"/>
      <c r="AC187" s="14"/>
      <c r="AD187" s="14"/>
      <c r="AE187" s="14"/>
      <c r="AF187" s="14"/>
    </row>
    <row r="188" spans="1:32" ht="17.25" customHeight="1" thickTop="1" x14ac:dyDescent="0.25">
      <c r="A188" s="2161" t="s">
        <v>132</v>
      </c>
      <c r="B188" s="75" t="s">
        <v>202</v>
      </c>
      <c r="C188" s="1700">
        <f>SUM(C176,C179,C182,C185)</f>
        <v>5</v>
      </c>
      <c r="D188" s="1701">
        <f t="shared" ref="D188:Q188" si="55">SUM(D176,D179,D182,D185)</f>
        <v>78</v>
      </c>
      <c r="E188" s="1701">
        <f t="shared" si="55"/>
        <v>75</v>
      </c>
      <c r="F188" s="1701">
        <f t="shared" si="55"/>
        <v>42</v>
      </c>
      <c r="G188" s="1701">
        <f t="shared" si="55"/>
        <v>16</v>
      </c>
      <c r="H188" s="1701">
        <f t="shared" si="55"/>
        <v>2</v>
      </c>
      <c r="I188" s="1701">
        <f t="shared" si="55"/>
        <v>12</v>
      </c>
      <c r="J188" s="1701">
        <f t="shared" si="55"/>
        <v>2100</v>
      </c>
      <c r="K188" s="1701">
        <f t="shared" si="55"/>
        <v>212</v>
      </c>
      <c r="L188" s="1701">
        <f t="shared" si="55"/>
        <v>33</v>
      </c>
      <c r="M188" s="1701">
        <f t="shared" si="55"/>
        <v>799</v>
      </c>
      <c r="N188" s="1701">
        <f t="shared" si="55"/>
        <v>214</v>
      </c>
      <c r="O188" s="1701">
        <f t="shared" si="55"/>
        <v>13</v>
      </c>
      <c r="P188" s="1701">
        <f t="shared" si="55"/>
        <v>131</v>
      </c>
      <c r="Q188" s="1702">
        <f t="shared" si="55"/>
        <v>69</v>
      </c>
      <c r="R188" s="625">
        <f>SUM(C188:Q188)</f>
        <v>3801</v>
      </c>
      <c r="S188" s="1172">
        <f>R188/SUM(R188:R190)</f>
        <v>0.17768324607329844</v>
      </c>
      <c r="T188" s="14"/>
      <c r="U188" s="14"/>
      <c r="V188" s="14"/>
      <c r="W188" s="14"/>
      <c r="X188" s="14"/>
      <c r="Y188" s="14"/>
      <c r="Z188" s="14"/>
      <c r="AA188" s="14"/>
      <c r="AB188" s="14"/>
      <c r="AC188" s="14"/>
      <c r="AD188" s="14"/>
      <c r="AE188" s="14"/>
      <c r="AF188" s="14"/>
    </row>
    <row r="189" spans="1:32" ht="17.25" customHeight="1" x14ac:dyDescent="0.25">
      <c r="A189" s="2156"/>
      <c r="B189" s="76" t="s">
        <v>203</v>
      </c>
      <c r="C189" s="222">
        <f>SUM(C177,C180,C183,C186)</f>
        <v>4</v>
      </c>
      <c r="D189" s="1588">
        <f t="shared" ref="D189:Q189" si="56">SUM(D177,D180,D183,D186)</f>
        <v>18</v>
      </c>
      <c r="E189" s="1588">
        <f t="shared" si="56"/>
        <v>18</v>
      </c>
      <c r="F189" s="1588">
        <f t="shared" si="56"/>
        <v>17</v>
      </c>
      <c r="G189" s="1588">
        <f t="shared" si="56"/>
        <v>2</v>
      </c>
      <c r="H189" s="1588">
        <f t="shared" si="56"/>
        <v>2</v>
      </c>
      <c r="I189" s="1588">
        <f t="shared" si="56"/>
        <v>1</v>
      </c>
      <c r="J189" s="1588">
        <f t="shared" si="56"/>
        <v>366</v>
      </c>
      <c r="K189" s="1588">
        <f t="shared" si="56"/>
        <v>24</v>
      </c>
      <c r="L189" s="1588">
        <f t="shared" si="56"/>
        <v>6</v>
      </c>
      <c r="M189" s="1588">
        <f t="shared" si="56"/>
        <v>105</v>
      </c>
      <c r="N189" s="1588">
        <f t="shared" si="56"/>
        <v>44</v>
      </c>
      <c r="O189" s="1588">
        <f t="shared" si="56"/>
        <v>5</v>
      </c>
      <c r="P189" s="1588">
        <f t="shared" si="56"/>
        <v>20</v>
      </c>
      <c r="Q189" s="1703">
        <f t="shared" si="56"/>
        <v>17</v>
      </c>
      <c r="R189" s="626">
        <f>SUM(C189:Q189)</f>
        <v>649</v>
      </c>
      <c r="S189" s="688">
        <f>R189/SUM(R188:R190)</f>
        <v>3.0338444278234854E-2</v>
      </c>
      <c r="T189" s="14"/>
      <c r="U189" s="14"/>
      <c r="V189" s="14"/>
      <c r="W189" s="14"/>
      <c r="X189" s="14"/>
      <c r="Y189" s="14"/>
      <c r="Z189" s="14"/>
      <c r="AA189" s="14"/>
      <c r="AB189" s="14"/>
      <c r="AC189" s="14"/>
      <c r="AD189" s="14"/>
      <c r="AE189" s="14"/>
      <c r="AF189" s="14"/>
    </row>
    <row r="190" spans="1:32" ht="17.25" customHeight="1" thickBot="1" x14ac:dyDescent="0.3">
      <c r="A190" s="2162"/>
      <c r="B190" s="77" t="s">
        <v>204</v>
      </c>
      <c r="C190" s="223">
        <f>SUM(C178,C181,C184,C187)</f>
        <v>57</v>
      </c>
      <c r="D190" s="1704">
        <f t="shared" ref="D190:Q190" si="57">SUM(D178,D181,D184,D187)</f>
        <v>328</v>
      </c>
      <c r="E190" s="1704">
        <f t="shared" si="57"/>
        <v>265</v>
      </c>
      <c r="F190" s="1704">
        <f t="shared" si="57"/>
        <v>123</v>
      </c>
      <c r="G190" s="1704">
        <f t="shared" si="57"/>
        <v>100</v>
      </c>
      <c r="H190" s="1704">
        <f t="shared" si="57"/>
        <v>18</v>
      </c>
      <c r="I190" s="1704">
        <f t="shared" si="57"/>
        <v>26</v>
      </c>
      <c r="J190" s="1704">
        <f t="shared" si="57"/>
        <v>10793</v>
      </c>
      <c r="K190" s="1704">
        <f t="shared" si="57"/>
        <v>506</v>
      </c>
      <c r="L190" s="1704">
        <f t="shared" si="57"/>
        <v>255</v>
      </c>
      <c r="M190" s="1704">
        <f t="shared" si="57"/>
        <v>2585</v>
      </c>
      <c r="N190" s="1704">
        <f t="shared" si="57"/>
        <v>915</v>
      </c>
      <c r="O190" s="1704">
        <f t="shared" si="57"/>
        <v>66</v>
      </c>
      <c r="P190" s="1704">
        <f t="shared" si="57"/>
        <v>467</v>
      </c>
      <c r="Q190" s="1705">
        <f t="shared" si="57"/>
        <v>438</v>
      </c>
      <c r="R190" s="628">
        <f>SUM(C190:Q190)</f>
        <v>16942</v>
      </c>
      <c r="S190" s="1710">
        <f>R190/SUM(R188:R190)</f>
        <v>0.79197830964846672</v>
      </c>
      <c r="T190" s="14"/>
      <c r="U190" s="14"/>
      <c r="V190" s="14"/>
      <c r="W190" s="14"/>
      <c r="X190" s="14"/>
      <c r="Y190" s="14"/>
      <c r="Z190" s="14"/>
      <c r="AA190" s="14"/>
      <c r="AB190" s="14"/>
      <c r="AC190" s="14"/>
      <c r="AD190" s="14"/>
      <c r="AE190" s="14"/>
      <c r="AF190" s="14"/>
    </row>
    <row r="191" spans="1:32" ht="15.75" customHeight="1" x14ac:dyDescent="0.25">
      <c r="A191" s="2156" t="s">
        <v>131</v>
      </c>
      <c r="B191" s="221" t="s">
        <v>202</v>
      </c>
      <c r="C191" s="1707">
        <f t="shared" ref="C191:R191" si="58">C188/SUM(C188:C190)</f>
        <v>7.575757575757576E-2</v>
      </c>
      <c r="D191" s="1708">
        <f t="shared" si="58"/>
        <v>0.18396226415094338</v>
      </c>
      <c r="E191" s="1708">
        <f t="shared" si="58"/>
        <v>0.20949720670391062</v>
      </c>
      <c r="F191" s="1708">
        <f t="shared" si="58"/>
        <v>0.23076923076923078</v>
      </c>
      <c r="G191" s="1708">
        <f t="shared" si="58"/>
        <v>0.13559322033898305</v>
      </c>
      <c r="H191" s="1708">
        <f t="shared" si="58"/>
        <v>9.0909090909090912E-2</v>
      </c>
      <c r="I191" s="1708">
        <f t="shared" si="58"/>
        <v>0.30769230769230771</v>
      </c>
      <c r="J191" s="1708">
        <f t="shared" si="58"/>
        <v>0.15838298514216759</v>
      </c>
      <c r="K191" s="1708">
        <f t="shared" si="58"/>
        <v>0.2857142857142857</v>
      </c>
      <c r="L191" s="1708">
        <f t="shared" si="58"/>
        <v>0.11224489795918367</v>
      </c>
      <c r="M191" s="1708">
        <f t="shared" si="58"/>
        <v>0.2290054456864431</v>
      </c>
      <c r="N191" s="1708">
        <f t="shared" si="58"/>
        <v>0.18243819266837169</v>
      </c>
      <c r="O191" s="1708">
        <f t="shared" si="58"/>
        <v>0.15476190476190477</v>
      </c>
      <c r="P191" s="1708">
        <f t="shared" si="58"/>
        <v>0.21197411003236247</v>
      </c>
      <c r="Q191" s="1709">
        <f t="shared" si="58"/>
        <v>0.1316793893129771</v>
      </c>
      <c r="R191" s="846">
        <f t="shared" si="58"/>
        <v>0.17768324607329844</v>
      </c>
      <c r="S191" s="2163"/>
      <c r="T191" s="14"/>
      <c r="U191" s="14"/>
      <c r="V191" s="14"/>
      <c r="W191" s="14"/>
      <c r="X191" s="14"/>
      <c r="Y191" s="14"/>
      <c r="Z191" s="14"/>
      <c r="AA191" s="14"/>
      <c r="AB191" s="14"/>
      <c r="AC191" s="14"/>
      <c r="AD191" s="14"/>
      <c r="AE191" s="14"/>
      <c r="AF191" s="14"/>
    </row>
    <row r="192" spans="1:32" ht="15.75" customHeight="1" x14ac:dyDescent="0.25">
      <c r="A192" s="2156"/>
      <c r="B192" s="78" t="s">
        <v>203</v>
      </c>
      <c r="C192" s="675">
        <f t="shared" ref="C192:R192" si="59">C189/SUM(C188:C190)</f>
        <v>6.0606060606060608E-2</v>
      </c>
      <c r="D192" s="676">
        <f t="shared" si="59"/>
        <v>4.2452830188679243E-2</v>
      </c>
      <c r="E192" s="676">
        <f t="shared" si="59"/>
        <v>5.027932960893855E-2</v>
      </c>
      <c r="F192" s="676">
        <f t="shared" si="59"/>
        <v>9.3406593406593408E-2</v>
      </c>
      <c r="G192" s="676">
        <f t="shared" si="59"/>
        <v>1.6949152542372881E-2</v>
      </c>
      <c r="H192" s="676">
        <f t="shared" si="59"/>
        <v>9.0909090909090912E-2</v>
      </c>
      <c r="I192" s="676">
        <f t="shared" si="59"/>
        <v>2.564102564102564E-2</v>
      </c>
      <c r="J192" s="676">
        <f t="shared" si="59"/>
        <v>2.7603891696206351E-2</v>
      </c>
      <c r="K192" s="676">
        <f t="shared" si="59"/>
        <v>3.2345013477088951E-2</v>
      </c>
      <c r="L192" s="676">
        <f t="shared" si="59"/>
        <v>2.0408163265306121E-2</v>
      </c>
      <c r="M192" s="676">
        <f t="shared" si="59"/>
        <v>3.0094582975064489E-2</v>
      </c>
      <c r="N192" s="676">
        <f t="shared" si="59"/>
        <v>3.7510656436487641E-2</v>
      </c>
      <c r="O192" s="676">
        <f t="shared" si="59"/>
        <v>5.9523809523809521E-2</v>
      </c>
      <c r="P192" s="676">
        <f t="shared" si="59"/>
        <v>3.2362459546925564E-2</v>
      </c>
      <c r="Q192" s="768">
        <f t="shared" si="59"/>
        <v>3.2442748091603052E-2</v>
      </c>
      <c r="R192" s="669">
        <f t="shared" si="59"/>
        <v>3.0338444278234854E-2</v>
      </c>
      <c r="S192" s="2164"/>
      <c r="T192" s="14"/>
      <c r="U192" s="14"/>
      <c r="V192" s="14"/>
      <c r="W192" s="14"/>
      <c r="X192" s="14"/>
      <c r="Y192" s="14"/>
      <c r="Z192" s="14"/>
      <c r="AA192" s="14"/>
      <c r="AB192" s="14"/>
      <c r="AC192" s="14"/>
      <c r="AD192" s="14"/>
      <c r="AE192" s="14"/>
      <c r="AF192" s="14"/>
    </row>
    <row r="193" spans="1:32" ht="18.75" customHeight="1" thickBot="1" x14ac:dyDescent="0.3">
      <c r="A193" s="2162"/>
      <c r="B193" s="79" t="s">
        <v>204</v>
      </c>
      <c r="C193" s="685">
        <f t="shared" ref="C193:R193" si="60">C190/SUM(C188:C190)</f>
        <v>0.86363636363636365</v>
      </c>
      <c r="D193" s="686">
        <f t="shared" si="60"/>
        <v>0.77358490566037741</v>
      </c>
      <c r="E193" s="686">
        <f t="shared" si="60"/>
        <v>0.74022346368715086</v>
      </c>
      <c r="F193" s="686">
        <f t="shared" si="60"/>
        <v>0.67582417582417587</v>
      </c>
      <c r="G193" s="686">
        <f t="shared" si="60"/>
        <v>0.84745762711864403</v>
      </c>
      <c r="H193" s="686">
        <f t="shared" si="60"/>
        <v>0.81818181818181823</v>
      </c>
      <c r="I193" s="686">
        <f t="shared" si="60"/>
        <v>0.66666666666666663</v>
      </c>
      <c r="J193" s="686">
        <f t="shared" si="60"/>
        <v>0.81401312316162611</v>
      </c>
      <c r="K193" s="686">
        <f t="shared" si="60"/>
        <v>0.68194070080862534</v>
      </c>
      <c r="L193" s="686">
        <f t="shared" si="60"/>
        <v>0.86734693877551017</v>
      </c>
      <c r="M193" s="686">
        <f t="shared" si="60"/>
        <v>0.74089997133849239</v>
      </c>
      <c r="N193" s="686">
        <f t="shared" si="60"/>
        <v>0.78005115089514065</v>
      </c>
      <c r="O193" s="686">
        <f t="shared" si="60"/>
        <v>0.7857142857142857</v>
      </c>
      <c r="P193" s="686">
        <f t="shared" si="60"/>
        <v>0.75566343042071193</v>
      </c>
      <c r="Q193" s="769">
        <f t="shared" si="60"/>
        <v>0.83587786259541985</v>
      </c>
      <c r="R193" s="670">
        <f t="shared" si="60"/>
        <v>0.79197830964846672</v>
      </c>
      <c r="S193" s="2165"/>
      <c r="T193" s="14"/>
      <c r="U193" s="14"/>
      <c r="V193" s="14"/>
      <c r="W193" s="14"/>
      <c r="X193" s="14"/>
      <c r="Y193" s="14"/>
      <c r="Z193" s="14"/>
      <c r="AA193" s="14"/>
      <c r="AB193" s="14"/>
      <c r="AC193" s="14"/>
      <c r="AD193" s="14"/>
      <c r="AE193" s="14"/>
      <c r="AF193" s="14"/>
    </row>
    <row r="194" spans="1:32" ht="15.75" customHeight="1" thickBot="1" x14ac:dyDescent="0.3">
      <c r="A194" s="2147" t="s">
        <v>135</v>
      </c>
      <c r="B194" s="2148"/>
      <c r="C194" s="2148"/>
      <c r="D194" s="2148"/>
      <c r="E194" s="2148"/>
      <c r="F194" s="2148"/>
      <c r="G194" s="2148"/>
      <c r="H194" s="2148"/>
      <c r="I194" s="2148"/>
      <c r="J194" s="2148"/>
      <c r="K194" s="2148"/>
      <c r="L194" s="2148"/>
      <c r="M194" s="2148"/>
      <c r="N194" s="2148"/>
      <c r="O194" s="2148"/>
      <c r="P194" s="2148"/>
      <c r="Q194" s="2148"/>
      <c r="R194" s="2148"/>
      <c r="S194" s="2149"/>
      <c r="T194" s="14"/>
      <c r="U194" s="14"/>
      <c r="V194" s="14"/>
      <c r="W194" s="14"/>
      <c r="X194" s="14"/>
      <c r="Y194" s="14"/>
      <c r="Z194" s="14"/>
      <c r="AA194" s="14"/>
      <c r="AB194" s="14"/>
      <c r="AC194" s="14"/>
      <c r="AD194" s="14"/>
      <c r="AE194" s="14"/>
      <c r="AF194" s="14"/>
    </row>
    <row r="195" spans="1:32" ht="60.95" customHeight="1" thickBot="1" x14ac:dyDescent="0.3">
      <c r="A195" s="73"/>
      <c r="B195" s="157" t="s">
        <v>200</v>
      </c>
      <c r="C195" s="694" t="s">
        <v>145</v>
      </c>
      <c r="D195" s="165" t="s">
        <v>146</v>
      </c>
      <c r="E195" s="165" t="s">
        <v>147</v>
      </c>
      <c r="F195" s="165" t="s">
        <v>148</v>
      </c>
      <c r="G195" s="165" t="s">
        <v>149</v>
      </c>
      <c r="H195" s="165" t="s">
        <v>150</v>
      </c>
      <c r="I195" s="165" t="s">
        <v>151</v>
      </c>
      <c r="J195" s="165" t="s">
        <v>152</v>
      </c>
      <c r="K195" s="165" t="s">
        <v>153</v>
      </c>
      <c r="L195" s="165" t="s">
        <v>154</v>
      </c>
      <c r="M195" s="165" t="s">
        <v>155</v>
      </c>
      <c r="N195" s="165" t="s">
        <v>156</v>
      </c>
      <c r="O195" s="165" t="s">
        <v>157</v>
      </c>
      <c r="P195" s="165" t="s">
        <v>158</v>
      </c>
      <c r="Q195" s="166" t="s">
        <v>159</v>
      </c>
      <c r="R195" s="157" t="s">
        <v>160</v>
      </c>
      <c r="S195" s="157" t="s">
        <v>201</v>
      </c>
      <c r="T195" s="15"/>
      <c r="U195" s="15"/>
      <c r="V195" s="15"/>
      <c r="W195" s="15"/>
      <c r="X195" s="15"/>
      <c r="Y195" s="15"/>
      <c r="Z195" s="15"/>
      <c r="AA195" s="15"/>
      <c r="AB195" s="15"/>
      <c r="AC195" s="15"/>
      <c r="AD195" s="15"/>
      <c r="AE195" s="15"/>
      <c r="AF195" s="16"/>
    </row>
    <row r="196" spans="1:32" ht="15.75" customHeight="1" thickBot="1" x14ac:dyDescent="0.3">
      <c r="A196" s="2150" t="s">
        <v>162</v>
      </c>
      <c r="B196" s="2151"/>
      <c r="C196" s="2151"/>
      <c r="D196" s="2151"/>
      <c r="E196" s="2151"/>
      <c r="F196" s="2151"/>
      <c r="G196" s="2151"/>
      <c r="H196" s="2151"/>
      <c r="I196" s="2151"/>
      <c r="J196" s="2151"/>
      <c r="K196" s="2151"/>
      <c r="L196" s="2151"/>
      <c r="M196" s="2151"/>
      <c r="N196" s="2151"/>
      <c r="O196" s="2151"/>
      <c r="P196" s="2151"/>
      <c r="Q196" s="2151"/>
      <c r="R196" s="2151"/>
      <c r="S196" s="2152"/>
      <c r="T196" s="15"/>
      <c r="U196" s="15"/>
      <c r="V196" s="15"/>
      <c r="W196" s="17"/>
      <c r="X196" s="15"/>
      <c r="Y196" s="15"/>
      <c r="Z196" s="15"/>
      <c r="AA196" s="15"/>
      <c r="AB196" s="15"/>
      <c r="AC196" s="15"/>
      <c r="AD196" s="15"/>
      <c r="AE196" s="17"/>
      <c r="AF196" s="16"/>
    </row>
    <row r="197" spans="1:32" ht="17.25" customHeight="1" x14ac:dyDescent="0.25">
      <c r="A197" s="2153" t="s">
        <v>109</v>
      </c>
      <c r="B197" s="75" t="s">
        <v>202</v>
      </c>
      <c r="C197" s="555">
        <v>11</v>
      </c>
      <c r="D197" s="362">
        <v>28</v>
      </c>
      <c r="E197" s="362">
        <v>15</v>
      </c>
      <c r="F197" s="362">
        <v>15</v>
      </c>
      <c r="G197" s="362">
        <v>7</v>
      </c>
      <c r="H197" s="362">
        <v>0</v>
      </c>
      <c r="I197" s="362">
        <v>2</v>
      </c>
      <c r="J197" s="362">
        <v>658</v>
      </c>
      <c r="K197" s="362">
        <v>62</v>
      </c>
      <c r="L197" s="362">
        <v>19</v>
      </c>
      <c r="M197" s="362">
        <v>192</v>
      </c>
      <c r="N197" s="362">
        <v>60</v>
      </c>
      <c r="O197" s="362">
        <v>4</v>
      </c>
      <c r="P197" s="362">
        <v>29</v>
      </c>
      <c r="Q197" s="556">
        <v>26</v>
      </c>
      <c r="R197" s="625">
        <f t="shared" ref="R197:R204" si="61">SUM(C197:Q197)</f>
        <v>1128</v>
      </c>
      <c r="S197" s="668">
        <f>R197/SUM(R197:R199)</f>
        <v>0.31837425910245554</v>
      </c>
      <c r="T197" s="15"/>
      <c r="U197" s="15"/>
      <c r="V197" s="15"/>
      <c r="W197" s="17"/>
      <c r="X197" s="15"/>
      <c r="Y197" s="15"/>
      <c r="Z197" s="15"/>
      <c r="AA197" s="15"/>
      <c r="AB197" s="15"/>
      <c r="AC197" s="15"/>
      <c r="AD197" s="15"/>
      <c r="AE197" s="17"/>
      <c r="AF197" s="16"/>
    </row>
    <row r="198" spans="1:32" ht="17.25" customHeight="1" x14ac:dyDescent="0.25">
      <c r="A198" s="2154"/>
      <c r="B198" s="76" t="s">
        <v>203</v>
      </c>
      <c r="C198" s="557">
        <v>0</v>
      </c>
      <c r="D198" s="364">
        <v>1</v>
      </c>
      <c r="E198" s="364">
        <v>3</v>
      </c>
      <c r="F198" s="364">
        <v>2</v>
      </c>
      <c r="G198" s="364">
        <v>0</v>
      </c>
      <c r="H198" s="364">
        <v>0</v>
      </c>
      <c r="I198" s="364">
        <v>0</v>
      </c>
      <c r="J198" s="364">
        <v>38</v>
      </c>
      <c r="K198" s="364">
        <v>0</v>
      </c>
      <c r="L198" s="364">
        <v>2</v>
      </c>
      <c r="M198" s="364">
        <v>12</v>
      </c>
      <c r="N198" s="364">
        <v>4</v>
      </c>
      <c r="O198" s="364">
        <v>1</v>
      </c>
      <c r="P198" s="364">
        <v>4</v>
      </c>
      <c r="Q198" s="558">
        <v>3</v>
      </c>
      <c r="R198" s="626">
        <f t="shared" si="61"/>
        <v>70</v>
      </c>
      <c r="S198" s="669">
        <f>R198/SUM(R197:R199)</f>
        <v>1.9757267852102738E-2</v>
      </c>
      <c r="T198" s="15"/>
      <c r="U198" s="15"/>
      <c r="V198" s="15"/>
      <c r="W198" s="17"/>
      <c r="X198" s="15"/>
      <c r="Y198" s="15"/>
      <c r="Z198" s="15"/>
      <c r="AA198" s="15"/>
      <c r="AB198" s="15"/>
      <c r="AC198" s="15"/>
      <c r="AD198" s="15"/>
      <c r="AE198" s="17"/>
      <c r="AF198" s="16"/>
    </row>
    <row r="199" spans="1:32" ht="17.25" customHeight="1" thickBot="1" x14ac:dyDescent="0.3">
      <c r="A199" s="2155"/>
      <c r="B199" s="77" t="s">
        <v>204</v>
      </c>
      <c r="C199" s="559">
        <v>7</v>
      </c>
      <c r="D199" s="367">
        <v>36</v>
      </c>
      <c r="E199" s="367">
        <v>18</v>
      </c>
      <c r="F199" s="367">
        <v>26</v>
      </c>
      <c r="G199" s="367">
        <v>5</v>
      </c>
      <c r="H199" s="367">
        <v>0</v>
      </c>
      <c r="I199" s="367">
        <v>0</v>
      </c>
      <c r="J199" s="367">
        <v>1611</v>
      </c>
      <c r="K199" s="367">
        <v>51</v>
      </c>
      <c r="L199" s="367">
        <v>38</v>
      </c>
      <c r="M199" s="367">
        <v>313</v>
      </c>
      <c r="N199" s="367">
        <v>109</v>
      </c>
      <c r="O199" s="367">
        <v>6</v>
      </c>
      <c r="P199" s="367">
        <v>45</v>
      </c>
      <c r="Q199" s="560">
        <v>80</v>
      </c>
      <c r="R199" s="628">
        <f>SUM(C199:Q199)</f>
        <v>2345</v>
      </c>
      <c r="S199" s="669">
        <f>R199/SUM(R197:R199)</f>
        <v>0.66186847304544172</v>
      </c>
      <c r="T199" s="15"/>
      <c r="U199" s="15"/>
      <c r="V199" s="15"/>
      <c r="W199" s="17"/>
      <c r="X199" s="15"/>
      <c r="Y199" s="15"/>
      <c r="Z199" s="15"/>
      <c r="AA199" s="15"/>
      <c r="AB199" s="15"/>
      <c r="AC199" s="15"/>
      <c r="AD199" s="15"/>
      <c r="AE199" s="17"/>
      <c r="AF199" s="16"/>
    </row>
    <row r="200" spans="1:32" ht="17.25" customHeight="1" x14ac:dyDescent="0.25">
      <c r="A200" s="2153" t="s">
        <v>110</v>
      </c>
      <c r="B200" s="80" t="s">
        <v>202</v>
      </c>
      <c r="C200" s="561">
        <v>4</v>
      </c>
      <c r="D200" s="372">
        <v>33</v>
      </c>
      <c r="E200" s="372">
        <v>28</v>
      </c>
      <c r="F200" s="372">
        <v>23</v>
      </c>
      <c r="G200" s="372">
        <v>6</v>
      </c>
      <c r="H200" s="372">
        <v>1</v>
      </c>
      <c r="I200" s="372">
        <v>6</v>
      </c>
      <c r="J200" s="372">
        <v>1309</v>
      </c>
      <c r="K200" s="372">
        <v>92</v>
      </c>
      <c r="L200" s="372">
        <v>15</v>
      </c>
      <c r="M200" s="372">
        <v>531</v>
      </c>
      <c r="N200" s="372">
        <v>115</v>
      </c>
      <c r="O200" s="372">
        <v>5</v>
      </c>
      <c r="P200" s="372">
        <v>80</v>
      </c>
      <c r="Q200" s="562">
        <v>33</v>
      </c>
      <c r="R200" s="635">
        <f t="shared" si="61"/>
        <v>2281</v>
      </c>
      <c r="S200" s="665">
        <f>R200/SUM(R200:R202)</f>
        <v>0.26547951582867785</v>
      </c>
      <c r="T200" s="15"/>
      <c r="U200" s="15"/>
      <c r="V200" s="15"/>
      <c r="W200" s="15"/>
      <c r="X200" s="15"/>
      <c r="Y200" s="15"/>
      <c r="Z200" s="15"/>
      <c r="AA200" s="15"/>
      <c r="AB200" s="15"/>
      <c r="AC200" s="15"/>
      <c r="AD200" s="15"/>
      <c r="AE200" s="15"/>
      <c r="AF200" s="16"/>
    </row>
    <row r="201" spans="1:32" ht="17.25" customHeight="1" x14ac:dyDescent="0.25">
      <c r="A201" s="2154"/>
      <c r="B201" s="78" t="s">
        <v>203</v>
      </c>
      <c r="C201" s="563">
        <v>1</v>
      </c>
      <c r="D201" s="375">
        <v>2</v>
      </c>
      <c r="E201" s="375">
        <v>9</v>
      </c>
      <c r="F201" s="375">
        <v>0</v>
      </c>
      <c r="G201" s="375">
        <v>2</v>
      </c>
      <c r="H201" s="375">
        <v>0</v>
      </c>
      <c r="I201" s="375">
        <v>0</v>
      </c>
      <c r="J201" s="375">
        <v>119</v>
      </c>
      <c r="K201" s="375">
        <v>4</v>
      </c>
      <c r="L201" s="375">
        <v>4</v>
      </c>
      <c r="M201" s="375">
        <v>25</v>
      </c>
      <c r="N201" s="375">
        <v>16</v>
      </c>
      <c r="O201" s="375">
        <v>1</v>
      </c>
      <c r="P201" s="375">
        <v>6</v>
      </c>
      <c r="Q201" s="564">
        <v>4</v>
      </c>
      <c r="R201" s="636">
        <f t="shared" si="61"/>
        <v>193</v>
      </c>
      <c r="S201" s="666">
        <f>R201/SUM(R200:R202)</f>
        <v>2.2462756052141528E-2</v>
      </c>
      <c r="T201" s="15"/>
      <c r="U201" s="15"/>
      <c r="V201" s="15"/>
      <c r="W201" s="15"/>
      <c r="X201" s="15"/>
      <c r="Y201" s="15"/>
      <c r="Z201" s="15"/>
      <c r="AA201" s="15"/>
      <c r="AB201" s="15"/>
      <c r="AC201" s="15"/>
      <c r="AD201" s="15"/>
      <c r="AE201" s="15"/>
      <c r="AF201" s="16"/>
    </row>
    <row r="202" spans="1:32" ht="17.25" customHeight="1" thickBot="1" x14ac:dyDescent="0.3">
      <c r="A202" s="2155"/>
      <c r="B202" s="79" t="s">
        <v>204</v>
      </c>
      <c r="C202" s="565">
        <v>19</v>
      </c>
      <c r="D202" s="378">
        <v>128</v>
      </c>
      <c r="E202" s="378">
        <v>104</v>
      </c>
      <c r="F202" s="378">
        <v>42</v>
      </c>
      <c r="G202" s="378">
        <v>42</v>
      </c>
      <c r="H202" s="378">
        <v>8</v>
      </c>
      <c r="I202" s="378">
        <v>9</v>
      </c>
      <c r="J202" s="378">
        <v>3924</v>
      </c>
      <c r="K202" s="378">
        <v>207</v>
      </c>
      <c r="L202" s="378">
        <v>94</v>
      </c>
      <c r="M202" s="378">
        <v>953</v>
      </c>
      <c r="N202" s="378">
        <v>276</v>
      </c>
      <c r="O202" s="378">
        <v>17</v>
      </c>
      <c r="P202" s="378">
        <v>155</v>
      </c>
      <c r="Q202" s="566">
        <v>140</v>
      </c>
      <c r="R202" s="637">
        <f>SUM(C202:Q202)</f>
        <v>6118</v>
      </c>
      <c r="S202" s="666">
        <f>R202/SUM(R200:R202)</f>
        <v>0.71205772811918067</v>
      </c>
      <c r="T202" s="15"/>
      <c r="U202" s="15"/>
      <c r="V202" s="15"/>
      <c r="W202" s="15"/>
      <c r="X202" s="15"/>
      <c r="Y202" s="15"/>
      <c r="Z202" s="15"/>
      <c r="AA202" s="15"/>
      <c r="AB202" s="15"/>
      <c r="AC202" s="15"/>
      <c r="AD202" s="15"/>
      <c r="AE202" s="15"/>
      <c r="AF202" s="16"/>
    </row>
    <row r="203" spans="1:32" ht="17.25" customHeight="1" x14ac:dyDescent="0.25">
      <c r="A203" s="2153" t="s">
        <v>111</v>
      </c>
      <c r="B203" s="75" t="s">
        <v>202</v>
      </c>
      <c r="C203" s="555">
        <v>1</v>
      </c>
      <c r="D203" s="362">
        <v>21</v>
      </c>
      <c r="E203" s="362">
        <v>16</v>
      </c>
      <c r="F203" s="362">
        <v>16</v>
      </c>
      <c r="G203" s="362">
        <v>2</v>
      </c>
      <c r="H203" s="362">
        <v>1</v>
      </c>
      <c r="I203" s="362">
        <v>3</v>
      </c>
      <c r="J203" s="362">
        <v>515</v>
      </c>
      <c r="K203" s="362">
        <v>44</v>
      </c>
      <c r="L203" s="362">
        <v>5</v>
      </c>
      <c r="M203" s="362">
        <v>286</v>
      </c>
      <c r="N203" s="362">
        <v>68</v>
      </c>
      <c r="O203" s="362">
        <v>2</v>
      </c>
      <c r="P203" s="362">
        <v>35</v>
      </c>
      <c r="Q203" s="556">
        <v>12</v>
      </c>
      <c r="R203" s="625">
        <f t="shared" si="61"/>
        <v>1027</v>
      </c>
      <c r="S203" s="668">
        <f>R203/SUM(R203:R205)</f>
        <v>9.2764881221208559E-2</v>
      </c>
      <c r="T203" s="15"/>
      <c r="U203" s="15"/>
      <c r="V203" s="15"/>
      <c r="W203" s="15"/>
      <c r="X203" s="15"/>
      <c r="Y203" s="15"/>
      <c r="Z203" s="15"/>
      <c r="AA203" s="15"/>
      <c r="AB203" s="15"/>
      <c r="AC203" s="15"/>
      <c r="AD203" s="15"/>
      <c r="AE203" s="15"/>
      <c r="AF203" s="16"/>
    </row>
    <row r="204" spans="1:32" ht="17.25" customHeight="1" x14ac:dyDescent="0.25">
      <c r="A204" s="2154"/>
      <c r="B204" s="76" t="s">
        <v>203</v>
      </c>
      <c r="C204" s="557">
        <v>1</v>
      </c>
      <c r="D204" s="369">
        <v>1</v>
      </c>
      <c r="E204" s="369">
        <v>10</v>
      </c>
      <c r="F204" s="369">
        <v>2</v>
      </c>
      <c r="G204" s="369">
        <v>2</v>
      </c>
      <c r="H204" s="369">
        <v>0</v>
      </c>
      <c r="I204" s="369">
        <v>0</v>
      </c>
      <c r="J204" s="369">
        <v>44</v>
      </c>
      <c r="K204" s="369">
        <v>7</v>
      </c>
      <c r="L204" s="369">
        <v>0</v>
      </c>
      <c r="M204" s="369">
        <v>16</v>
      </c>
      <c r="N204" s="369">
        <v>6</v>
      </c>
      <c r="O204" s="369">
        <v>4</v>
      </c>
      <c r="P204" s="369">
        <v>6</v>
      </c>
      <c r="Q204" s="567">
        <v>0</v>
      </c>
      <c r="R204" s="626">
        <f t="shared" si="61"/>
        <v>99</v>
      </c>
      <c r="S204" s="669">
        <f>R204/SUM(R203:R205)</f>
        <v>8.9422816367085173E-3</v>
      </c>
      <c r="T204" s="15"/>
      <c r="U204" s="15"/>
      <c r="V204" s="15"/>
      <c r="W204" s="15"/>
      <c r="X204" s="15"/>
      <c r="Y204" s="15"/>
      <c r="Z204" s="15"/>
      <c r="AA204" s="15"/>
      <c r="AB204" s="15"/>
      <c r="AC204" s="15"/>
      <c r="AD204" s="15"/>
      <c r="AE204" s="15"/>
      <c r="AF204" s="16"/>
    </row>
    <row r="205" spans="1:32" ht="17.25" customHeight="1" thickBot="1" x14ac:dyDescent="0.3">
      <c r="A205" s="2155"/>
      <c r="B205" s="77" t="s">
        <v>204</v>
      </c>
      <c r="C205" s="559">
        <v>30</v>
      </c>
      <c r="D205" s="367">
        <v>244</v>
      </c>
      <c r="E205" s="367">
        <v>141</v>
      </c>
      <c r="F205" s="367">
        <v>66</v>
      </c>
      <c r="G205" s="367">
        <v>41</v>
      </c>
      <c r="H205" s="367">
        <v>12</v>
      </c>
      <c r="I205" s="367">
        <v>14</v>
      </c>
      <c r="J205" s="367">
        <v>6484</v>
      </c>
      <c r="K205" s="367">
        <v>315</v>
      </c>
      <c r="L205" s="367">
        <v>122</v>
      </c>
      <c r="M205" s="367">
        <v>1462</v>
      </c>
      <c r="N205" s="367">
        <v>517</v>
      </c>
      <c r="O205" s="367">
        <v>46</v>
      </c>
      <c r="P205" s="367">
        <v>248</v>
      </c>
      <c r="Q205" s="560">
        <v>203</v>
      </c>
      <c r="R205" s="628">
        <f>SUM(C205:Q205)</f>
        <v>9945</v>
      </c>
      <c r="S205" s="669">
        <f>R205/SUM(R203:R205)</f>
        <v>0.89829283714208297</v>
      </c>
      <c r="T205" s="15"/>
      <c r="U205" s="15"/>
      <c r="V205" s="15"/>
      <c r="W205" s="15"/>
      <c r="X205" s="15"/>
      <c r="Y205" s="15"/>
      <c r="Z205" s="15"/>
      <c r="AA205" s="15"/>
      <c r="AB205" s="15"/>
      <c r="AC205" s="15"/>
      <c r="AD205" s="15"/>
      <c r="AE205" s="15"/>
      <c r="AF205" s="16"/>
    </row>
    <row r="206" spans="1:32" ht="17.25" customHeight="1" x14ac:dyDescent="0.25">
      <c r="A206" s="2153" t="s">
        <v>112</v>
      </c>
      <c r="B206" s="221" t="s">
        <v>202</v>
      </c>
      <c r="C206" s="568">
        <v>0</v>
      </c>
      <c r="D206" s="381">
        <v>1</v>
      </c>
      <c r="E206" s="381">
        <v>0</v>
      </c>
      <c r="F206" s="381">
        <v>0</v>
      </c>
      <c r="G206" s="381">
        <v>0</v>
      </c>
      <c r="H206" s="381">
        <v>0</v>
      </c>
      <c r="I206" s="381">
        <v>0</v>
      </c>
      <c r="J206" s="381">
        <v>62</v>
      </c>
      <c r="K206" s="381">
        <v>0</v>
      </c>
      <c r="L206" s="381">
        <v>0</v>
      </c>
      <c r="M206" s="381">
        <v>8</v>
      </c>
      <c r="N206" s="381">
        <v>6</v>
      </c>
      <c r="O206" s="381">
        <v>0</v>
      </c>
      <c r="P206" s="381">
        <v>1</v>
      </c>
      <c r="Q206" s="569">
        <v>0</v>
      </c>
      <c r="R206" s="635">
        <f t="shared" ref="R206:R207" si="62">SUM(C206:Q206)</f>
        <v>78</v>
      </c>
      <c r="S206" s="665">
        <f>R206/SUM(R206:R208)</f>
        <v>0.30232558139534882</v>
      </c>
      <c r="T206" s="15"/>
      <c r="U206" s="15"/>
      <c r="V206" s="15"/>
      <c r="W206" s="17"/>
      <c r="X206" s="15"/>
      <c r="Y206" s="15"/>
      <c r="Z206" s="15"/>
      <c r="AA206" s="15"/>
      <c r="AB206" s="15"/>
      <c r="AC206" s="15"/>
      <c r="AD206" s="15"/>
      <c r="AE206" s="17"/>
      <c r="AF206" s="16"/>
    </row>
    <row r="207" spans="1:32" ht="17.25" customHeight="1" x14ac:dyDescent="0.25">
      <c r="A207" s="2154"/>
      <c r="B207" s="78" t="s">
        <v>203</v>
      </c>
      <c r="C207" s="563">
        <v>0</v>
      </c>
      <c r="D207" s="375">
        <v>2</v>
      </c>
      <c r="E207" s="375">
        <v>0</v>
      </c>
      <c r="F207" s="375">
        <v>0</v>
      </c>
      <c r="G207" s="375">
        <v>0</v>
      </c>
      <c r="H207" s="375">
        <v>0</v>
      </c>
      <c r="I207" s="375">
        <v>0</v>
      </c>
      <c r="J207" s="375">
        <v>8</v>
      </c>
      <c r="K207" s="375">
        <v>0</v>
      </c>
      <c r="L207" s="375">
        <v>1</v>
      </c>
      <c r="M207" s="375">
        <v>0</v>
      </c>
      <c r="N207" s="375">
        <v>1</v>
      </c>
      <c r="O207" s="375">
        <v>0</v>
      </c>
      <c r="P207" s="375">
        <v>0</v>
      </c>
      <c r="Q207" s="564">
        <v>0</v>
      </c>
      <c r="R207" s="636">
        <f t="shared" si="62"/>
        <v>12</v>
      </c>
      <c r="S207" s="666">
        <f>R207/SUM(R206:R208)</f>
        <v>4.6511627906976744E-2</v>
      </c>
      <c r="T207" s="15"/>
      <c r="U207" s="15"/>
      <c r="V207" s="15"/>
      <c r="W207" s="17"/>
      <c r="X207" s="15"/>
      <c r="Y207" s="15"/>
      <c r="Z207" s="15"/>
      <c r="AA207" s="15"/>
      <c r="AB207" s="15"/>
      <c r="AC207" s="15"/>
      <c r="AD207" s="15"/>
      <c r="AE207" s="17"/>
      <c r="AF207" s="16"/>
    </row>
    <row r="208" spans="1:32" ht="17.25" customHeight="1" thickBot="1" x14ac:dyDescent="0.3">
      <c r="A208" s="2160"/>
      <c r="B208" s="156" t="s">
        <v>204</v>
      </c>
      <c r="C208" s="570">
        <v>0</v>
      </c>
      <c r="D208" s="384">
        <v>0</v>
      </c>
      <c r="E208" s="384">
        <v>2</v>
      </c>
      <c r="F208" s="384">
        <v>1</v>
      </c>
      <c r="G208" s="384">
        <v>0</v>
      </c>
      <c r="H208" s="384">
        <v>0</v>
      </c>
      <c r="I208" s="384">
        <v>0</v>
      </c>
      <c r="J208" s="384">
        <v>126</v>
      </c>
      <c r="K208" s="384">
        <v>1</v>
      </c>
      <c r="L208" s="384">
        <v>0</v>
      </c>
      <c r="M208" s="384">
        <v>21</v>
      </c>
      <c r="N208" s="384">
        <v>12</v>
      </c>
      <c r="O208" s="384">
        <v>0</v>
      </c>
      <c r="P208" s="384">
        <v>3</v>
      </c>
      <c r="Q208" s="571">
        <v>2</v>
      </c>
      <c r="R208" s="638">
        <f>SUM(C208:Q208)</f>
        <v>168</v>
      </c>
      <c r="S208" s="666">
        <f>R208/SUM(R206:R208)</f>
        <v>0.65116279069767447</v>
      </c>
      <c r="T208" s="15"/>
      <c r="U208" s="15"/>
      <c r="V208" s="15"/>
      <c r="W208" s="17"/>
      <c r="X208" s="15"/>
      <c r="Y208" s="15"/>
      <c r="Z208" s="15"/>
      <c r="AA208" s="15"/>
      <c r="AB208" s="15"/>
      <c r="AC208" s="15"/>
      <c r="AD208" s="15"/>
      <c r="AE208" s="17"/>
      <c r="AF208" s="16"/>
    </row>
    <row r="209" spans="1:32" ht="17.25" customHeight="1" thickTop="1" x14ac:dyDescent="0.25">
      <c r="A209" s="2156" t="s">
        <v>132</v>
      </c>
      <c r="B209" s="155" t="s">
        <v>202</v>
      </c>
      <c r="C209" s="1700">
        <v>12</v>
      </c>
      <c r="D209" s="1701">
        <v>50</v>
      </c>
      <c r="E209" s="1701">
        <v>27</v>
      </c>
      <c r="F209" s="1701">
        <v>33</v>
      </c>
      <c r="G209" s="1701">
        <v>3</v>
      </c>
      <c r="H209" s="1701">
        <v>0</v>
      </c>
      <c r="I209" s="1701">
        <v>6</v>
      </c>
      <c r="J209" s="1701">
        <v>1293</v>
      </c>
      <c r="K209" s="1701">
        <v>129</v>
      </c>
      <c r="L209" s="1701">
        <v>19</v>
      </c>
      <c r="M209" s="1701">
        <v>549</v>
      </c>
      <c r="N209" s="1701">
        <v>139</v>
      </c>
      <c r="O209" s="1701">
        <v>5</v>
      </c>
      <c r="P209" s="1701">
        <v>73</v>
      </c>
      <c r="Q209" s="1702">
        <v>29</v>
      </c>
      <c r="R209" s="629">
        <f>SUM(R206,R203,R200,R197)</f>
        <v>4514</v>
      </c>
      <c r="S209" s="671">
        <f>R209/SUM(R209:R211)</f>
        <v>0.1923798158881691</v>
      </c>
      <c r="T209" s="16"/>
      <c r="U209" s="16"/>
      <c r="V209" s="16"/>
      <c r="W209" s="16"/>
      <c r="X209" s="16"/>
      <c r="Y209" s="16"/>
      <c r="Z209" s="16"/>
      <c r="AA209" s="16"/>
      <c r="AB209" s="16"/>
      <c r="AC209" s="16"/>
      <c r="AD209" s="16"/>
      <c r="AE209" s="16"/>
      <c r="AF209" s="15"/>
    </row>
    <row r="210" spans="1:32" ht="17.25" customHeight="1" x14ac:dyDescent="0.25">
      <c r="A210" s="2156"/>
      <c r="B210" s="76" t="s">
        <v>203</v>
      </c>
      <c r="C210" s="222">
        <v>6</v>
      </c>
      <c r="D210" s="1588">
        <v>46</v>
      </c>
      <c r="E210" s="1588">
        <v>64</v>
      </c>
      <c r="F210" s="1588">
        <v>33</v>
      </c>
      <c r="G210" s="1588">
        <v>8</v>
      </c>
      <c r="H210" s="1588">
        <v>2</v>
      </c>
      <c r="I210" s="1588">
        <v>4</v>
      </c>
      <c r="J210" s="1588">
        <v>1548</v>
      </c>
      <c r="K210" s="1588">
        <v>103</v>
      </c>
      <c r="L210" s="1588">
        <v>28</v>
      </c>
      <c r="M210" s="1588">
        <v>558</v>
      </c>
      <c r="N210" s="1588">
        <v>136</v>
      </c>
      <c r="O210" s="1588">
        <v>13</v>
      </c>
      <c r="P210" s="1588">
        <v>99</v>
      </c>
      <c r="Q210" s="1703">
        <v>57</v>
      </c>
      <c r="R210" s="626">
        <f>SUM(R207,R204,R201,R198)</f>
        <v>374</v>
      </c>
      <c r="S210" s="671">
        <f>R210/SUM(R209:R211)</f>
        <v>1.5939311285373337E-2</v>
      </c>
      <c r="T210" s="16"/>
      <c r="U210" s="16"/>
      <c r="V210" s="16"/>
      <c r="W210" s="16"/>
      <c r="X210" s="16"/>
      <c r="Y210" s="16"/>
      <c r="Z210" s="16"/>
      <c r="AA210" s="16"/>
      <c r="AB210" s="16"/>
      <c r="AC210" s="16"/>
      <c r="AD210" s="16"/>
      <c r="AE210" s="16"/>
      <c r="AF210" s="15"/>
    </row>
    <row r="211" spans="1:32" ht="17.25" customHeight="1" thickBot="1" x14ac:dyDescent="0.3">
      <c r="A211" s="2156"/>
      <c r="B211" s="122" t="s">
        <v>204</v>
      </c>
      <c r="C211" s="223">
        <v>56</v>
      </c>
      <c r="D211" s="1704">
        <v>401</v>
      </c>
      <c r="E211" s="1704">
        <v>253</v>
      </c>
      <c r="F211" s="1704">
        <v>124</v>
      </c>
      <c r="G211" s="1704">
        <v>83</v>
      </c>
      <c r="H211" s="1704">
        <v>17</v>
      </c>
      <c r="I211" s="1704">
        <v>22</v>
      </c>
      <c r="J211" s="1704">
        <v>11773</v>
      </c>
      <c r="K211" s="1704">
        <v>557</v>
      </c>
      <c r="L211" s="1704">
        <v>256</v>
      </c>
      <c r="M211" s="1704">
        <v>2656</v>
      </c>
      <c r="N211" s="1704">
        <v>840</v>
      </c>
      <c r="O211" s="1704">
        <v>69</v>
      </c>
      <c r="P211" s="1704">
        <v>441</v>
      </c>
      <c r="Q211" s="1705">
        <v>418</v>
      </c>
      <c r="R211" s="628">
        <f>SUM(R202,R205,R208,R199)</f>
        <v>18576</v>
      </c>
      <c r="S211" s="671">
        <f>R211/SUM(R209:R211)</f>
        <v>0.7916808728264576</v>
      </c>
      <c r="T211" s="16"/>
      <c r="U211" s="16"/>
      <c r="V211" s="16"/>
      <c r="W211" s="16"/>
      <c r="X211" s="16"/>
      <c r="Y211" s="16"/>
      <c r="Z211" s="16"/>
      <c r="AA211" s="16"/>
      <c r="AB211" s="16"/>
      <c r="AC211" s="16"/>
      <c r="AD211" s="16"/>
      <c r="AE211" s="16"/>
      <c r="AF211" s="15"/>
    </row>
    <row r="212" spans="1:32" ht="15.6" customHeight="1" thickBot="1" x14ac:dyDescent="0.3">
      <c r="A212" s="2157" t="s">
        <v>163</v>
      </c>
      <c r="B212" s="2158"/>
      <c r="C212" s="2151"/>
      <c r="D212" s="2151"/>
      <c r="E212" s="2151"/>
      <c r="F212" s="2151"/>
      <c r="G212" s="2151"/>
      <c r="H212" s="2151"/>
      <c r="I212" s="2151"/>
      <c r="J212" s="2151"/>
      <c r="K212" s="2151"/>
      <c r="L212" s="2151"/>
      <c r="M212" s="2151"/>
      <c r="N212" s="2151"/>
      <c r="O212" s="2151"/>
      <c r="P212" s="2151"/>
      <c r="Q212" s="2151"/>
      <c r="R212" s="2158"/>
      <c r="S212" s="2159"/>
      <c r="T212" s="14"/>
      <c r="U212" s="14"/>
      <c r="V212" s="14"/>
      <c r="W212" s="14"/>
      <c r="X212" s="14"/>
      <c r="Y212" s="14"/>
      <c r="Z212" s="14"/>
      <c r="AA212" s="14"/>
      <c r="AB212" s="14"/>
      <c r="AC212" s="14"/>
      <c r="AD212" s="14"/>
      <c r="AE212" s="14"/>
      <c r="AF212" s="14"/>
    </row>
    <row r="213" spans="1:32" ht="17.25" customHeight="1" x14ac:dyDescent="0.25">
      <c r="A213" s="2153" t="s">
        <v>164</v>
      </c>
      <c r="B213" s="75" t="s">
        <v>202</v>
      </c>
      <c r="C213" s="361">
        <v>0</v>
      </c>
      <c r="D213" s="362">
        <v>0</v>
      </c>
      <c r="E213" s="362">
        <v>0</v>
      </c>
      <c r="F213" s="362">
        <v>0</v>
      </c>
      <c r="G213" s="362">
        <v>0</v>
      </c>
      <c r="H213" s="362">
        <v>0</v>
      </c>
      <c r="I213" s="362">
        <v>0</v>
      </c>
      <c r="J213" s="362">
        <v>6</v>
      </c>
      <c r="K213" s="362">
        <v>0</v>
      </c>
      <c r="L213" s="362">
        <v>0</v>
      </c>
      <c r="M213" s="362">
        <v>4</v>
      </c>
      <c r="N213" s="362">
        <v>0</v>
      </c>
      <c r="O213" s="362">
        <v>0</v>
      </c>
      <c r="P213" s="362">
        <v>0</v>
      </c>
      <c r="Q213" s="363">
        <v>0</v>
      </c>
      <c r="R213" s="650">
        <f t="shared" ref="R213:R223" si="63">SUM(C213:Q213)</f>
        <v>10</v>
      </c>
      <c r="S213" s="668">
        <f>R213/SUM(R213:R215)</f>
        <v>2.8409090909090908E-2</v>
      </c>
      <c r="T213" s="14"/>
      <c r="U213" s="14"/>
      <c r="V213" s="14"/>
      <c r="W213" s="14"/>
      <c r="X213" s="14"/>
      <c r="Y213" s="14"/>
      <c r="Z213" s="14"/>
      <c r="AA213" s="14"/>
      <c r="AB213" s="14"/>
      <c r="AC213" s="14"/>
      <c r="AD213" s="14"/>
      <c r="AE213" s="14"/>
      <c r="AF213" s="14"/>
    </row>
    <row r="214" spans="1:32" ht="17.25" customHeight="1" x14ac:dyDescent="0.25">
      <c r="A214" s="2154"/>
      <c r="B214" s="76" t="s">
        <v>203</v>
      </c>
      <c r="C214" s="364">
        <v>0</v>
      </c>
      <c r="D214" s="364">
        <v>0</v>
      </c>
      <c r="E214" s="364">
        <v>1</v>
      </c>
      <c r="F214" s="364">
        <v>0</v>
      </c>
      <c r="G214" s="364">
        <v>0</v>
      </c>
      <c r="H214" s="364">
        <v>0</v>
      </c>
      <c r="I214" s="364">
        <v>0</v>
      </c>
      <c r="J214" s="364">
        <v>1</v>
      </c>
      <c r="K214" s="364">
        <v>0</v>
      </c>
      <c r="L214" s="364">
        <v>0</v>
      </c>
      <c r="M214" s="364">
        <v>0</v>
      </c>
      <c r="N214" s="364">
        <v>0</v>
      </c>
      <c r="O214" s="364">
        <v>0</v>
      </c>
      <c r="P214" s="364">
        <v>0</v>
      </c>
      <c r="Q214" s="365">
        <v>0</v>
      </c>
      <c r="R214" s="651">
        <f t="shared" si="63"/>
        <v>2</v>
      </c>
      <c r="S214" s="669">
        <f>R214/SUM(R213:R215)</f>
        <v>5.681818181818182E-3</v>
      </c>
      <c r="T214" s="14"/>
      <c r="U214" s="14"/>
      <c r="V214" s="14"/>
      <c r="W214" s="14"/>
      <c r="X214" s="14"/>
      <c r="Y214" s="14"/>
      <c r="Z214" s="14"/>
      <c r="AA214" s="14"/>
      <c r="AB214" s="14"/>
      <c r="AC214" s="14"/>
      <c r="AD214" s="14"/>
      <c r="AE214" s="14"/>
      <c r="AF214" s="14"/>
    </row>
    <row r="215" spans="1:32" ht="17.25" customHeight="1" thickBot="1" x14ac:dyDescent="0.3">
      <c r="A215" s="2155"/>
      <c r="B215" s="77" t="s">
        <v>204</v>
      </c>
      <c r="C215" s="366">
        <v>1</v>
      </c>
      <c r="D215" s="367">
        <v>8</v>
      </c>
      <c r="E215" s="367">
        <v>5</v>
      </c>
      <c r="F215" s="367">
        <v>2</v>
      </c>
      <c r="G215" s="367">
        <v>0</v>
      </c>
      <c r="H215" s="367">
        <v>1</v>
      </c>
      <c r="I215" s="367">
        <v>0</v>
      </c>
      <c r="J215" s="367">
        <v>227</v>
      </c>
      <c r="K215" s="367">
        <v>12</v>
      </c>
      <c r="L215" s="367">
        <v>4</v>
      </c>
      <c r="M215" s="367">
        <v>50</v>
      </c>
      <c r="N215" s="367">
        <v>17</v>
      </c>
      <c r="O215" s="367">
        <v>1</v>
      </c>
      <c r="P215" s="367">
        <v>2</v>
      </c>
      <c r="Q215" s="368">
        <v>10</v>
      </c>
      <c r="R215" s="652">
        <f>SUM(C215:Q215)</f>
        <v>340</v>
      </c>
      <c r="S215" s="669">
        <f>R215/SUM(R214:R216)</f>
        <v>0.10353227771010962</v>
      </c>
      <c r="T215" s="14"/>
      <c r="U215" s="14"/>
      <c r="V215" s="14"/>
      <c r="W215" s="14"/>
      <c r="X215" s="14"/>
      <c r="Y215" s="14"/>
      <c r="Z215" s="14"/>
      <c r="AA215" s="14"/>
      <c r="AB215" s="14"/>
      <c r="AC215" s="14"/>
      <c r="AD215" s="14"/>
      <c r="AE215" s="14"/>
      <c r="AF215" s="14"/>
    </row>
    <row r="216" spans="1:32" ht="17.25" customHeight="1" x14ac:dyDescent="0.25">
      <c r="A216" s="2153" t="s">
        <v>165</v>
      </c>
      <c r="B216" s="80" t="s">
        <v>202</v>
      </c>
      <c r="C216" s="371">
        <v>11</v>
      </c>
      <c r="D216" s="372">
        <v>52</v>
      </c>
      <c r="E216" s="372">
        <v>34</v>
      </c>
      <c r="F216" s="372">
        <v>33</v>
      </c>
      <c r="G216" s="372">
        <v>9</v>
      </c>
      <c r="H216" s="372">
        <v>2</v>
      </c>
      <c r="I216" s="372">
        <v>6</v>
      </c>
      <c r="J216" s="372">
        <v>1628</v>
      </c>
      <c r="K216" s="372">
        <v>149</v>
      </c>
      <c r="L216" s="372">
        <v>34</v>
      </c>
      <c r="M216" s="372">
        <v>665</v>
      </c>
      <c r="N216" s="372">
        <v>171</v>
      </c>
      <c r="O216" s="372">
        <v>6</v>
      </c>
      <c r="P216" s="372">
        <v>93</v>
      </c>
      <c r="Q216" s="373">
        <v>49</v>
      </c>
      <c r="R216" s="653">
        <f t="shared" si="63"/>
        <v>2942</v>
      </c>
      <c r="S216" s="665">
        <f>R216/SUM(R216:R218)</f>
        <v>0.21415053137283446</v>
      </c>
      <c r="T216" s="14"/>
      <c r="U216" s="14"/>
      <c r="V216" s="14"/>
      <c r="W216" s="14"/>
      <c r="X216" s="14"/>
      <c r="Y216" s="14"/>
      <c r="Z216" s="14"/>
      <c r="AA216" s="14"/>
      <c r="AB216" s="14"/>
      <c r="AC216" s="14"/>
      <c r="AD216" s="14"/>
      <c r="AE216" s="14"/>
      <c r="AF216" s="14"/>
    </row>
    <row r="217" spans="1:32" ht="17.25" customHeight="1" x14ac:dyDescent="0.25">
      <c r="A217" s="2154"/>
      <c r="B217" s="78" t="s">
        <v>203</v>
      </c>
      <c r="C217" s="374">
        <v>1</v>
      </c>
      <c r="D217" s="375">
        <v>3</v>
      </c>
      <c r="E217" s="375">
        <v>11</v>
      </c>
      <c r="F217" s="375">
        <v>4</v>
      </c>
      <c r="G217" s="375">
        <v>0</v>
      </c>
      <c r="H217" s="375">
        <v>0</v>
      </c>
      <c r="I217" s="375">
        <v>0</v>
      </c>
      <c r="J217" s="375">
        <v>95</v>
      </c>
      <c r="K217" s="375">
        <v>4</v>
      </c>
      <c r="L217" s="375">
        <v>4</v>
      </c>
      <c r="M217" s="375">
        <v>30</v>
      </c>
      <c r="N217" s="375">
        <v>19</v>
      </c>
      <c r="O217" s="375">
        <v>4</v>
      </c>
      <c r="P217" s="375">
        <v>13</v>
      </c>
      <c r="Q217" s="376">
        <v>4</v>
      </c>
      <c r="R217" s="654">
        <f t="shared" si="63"/>
        <v>192</v>
      </c>
      <c r="S217" s="666">
        <f>R217/SUM(R216:R218)</f>
        <v>1.3975833454651332E-2</v>
      </c>
      <c r="T217" s="14"/>
      <c r="U217" s="14"/>
      <c r="V217" s="14"/>
      <c r="W217" s="14"/>
      <c r="X217" s="14"/>
      <c r="Y217" s="14"/>
      <c r="Z217" s="14"/>
      <c r="AA217" s="14"/>
      <c r="AB217" s="14"/>
      <c r="AC217" s="14"/>
      <c r="AD217" s="14"/>
      <c r="AE217" s="14"/>
      <c r="AF217" s="14"/>
    </row>
    <row r="218" spans="1:32" ht="17.25" customHeight="1" thickBot="1" x14ac:dyDescent="0.3">
      <c r="A218" s="2155"/>
      <c r="B218" s="79" t="s">
        <v>204</v>
      </c>
      <c r="C218" s="377">
        <v>43</v>
      </c>
      <c r="D218" s="378">
        <v>252</v>
      </c>
      <c r="E218" s="378">
        <v>156</v>
      </c>
      <c r="F218" s="378">
        <v>92</v>
      </c>
      <c r="G218" s="378">
        <v>50</v>
      </c>
      <c r="H218" s="378">
        <v>9</v>
      </c>
      <c r="I218" s="378">
        <v>14</v>
      </c>
      <c r="J218" s="378">
        <v>6830</v>
      </c>
      <c r="K218" s="378">
        <v>326</v>
      </c>
      <c r="L218" s="378">
        <v>146</v>
      </c>
      <c r="M218" s="378">
        <v>1628</v>
      </c>
      <c r="N218" s="378">
        <v>523</v>
      </c>
      <c r="O218" s="378">
        <v>28</v>
      </c>
      <c r="P218" s="378">
        <v>248</v>
      </c>
      <c r="Q218" s="379">
        <v>259</v>
      </c>
      <c r="R218" s="655">
        <f>SUM(C218:Q218)</f>
        <v>10604</v>
      </c>
      <c r="S218" s="666">
        <f>R218/SUM(R217:R219)</f>
        <v>0.8776692600562821</v>
      </c>
      <c r="T218" s="14"/>
      <c r="U218" s="14"/>
      <c r="V218" s="14"/>
      <c r="W218" s="14"/>
      <c r="X218" s="14"/>
      <c r="Y218" s="14"/>
      <c r="Z218" s="14"/>
      <c r="AA218" s="14"/>
      <c r="AB218" s="14"/>
      <c r="AC218" s="14"/>
      <c r="AD218" s="14"/>
      <c r="AE218" s="14"/>
      <c r="AF218" s="14"/>
    </row>
    <row r="219" spans="1:32" ht="17.25" customHeight="1" x14ac:dyDescent="0.25">
      <c r="A219" s="2153" t="s">
        <v>166</v>
      </c>
      <c r="B219" s="75" t="s">
        <v>202</v>
      </c>
      <c r="C219" s="361">
        <v>3</v>
      </c>
      <c r="D219" s="362">
        <v>26</v>
      </c>
      <c r="E219" s="362">
        <v>24</v>
      </c>
      <c r="F219" s="362">
        <v>18</v>
      </c>
      <c r="G219" s="362">
        <v>6</v>
      </c>
      <c r="H219" s="362">
        <v>0</v>
      </c>
      <c r="I219" s="362">
        <v>4</v>
      </c>
      <c r="J219" s="362">
        <v>718</v>
      </c>
      <c r="K219" s="362">
        <v>43</v>
      </c>
      <c r="L219" s="362">
        <v>3</v>
      </c>
      <c r="M219" s="362">
        <v>316</v>
      </c>
      <c r="N219" s="362">
        <v>62</v>
      </c>
      <c r="O219" s="362">
        <v>2</v>
      </c>
      <c r="P219" s="362">
        <v>45</v>
      </c>
      <c r="Q219" s="363">
        <v>16</v>
      </c>
      <c r="R219" s="650">
        <f t="shared" si="63"/>
        <v>1286</v>
      </c>
      <c r="S219" s="668">
        <f>R219/SUM(R219:R221)</f>
        <v>0.15684839614587145</v>
      </c>
      <c r="T219" s="14"/>
      <c r="U219" s="14"/>
      <c r="V219" s="14"/>
      <c r="W219" s="14"/>
      <c r="X219" s="14"/>
      <c r="Y219" s="14"/>
      <c r="Z219" s="14"/>
      <c r="AA219" s="14"/>
      <c r="AB219" s="14"/>
      <c r="AC219" s="14"/>
      <c r="AD219" s="14"/>
      <c r="AE219" s="14"/>
      <c r="AF219" s="14"/>
    </row>
    <row r="220" spans="1:32" ht="17.25" customHeight="1" x14ac:dyDescent="0.25">
      <c r="A220" s="2154"/>
      <c r="B220" s="76" t="s">
        <v>203</v>
      </c>
      <c r="C220" s="364">
        <v>1</v>
      </c>
      <c r="D220" s="369">
        <v>2</v>
      </c>
      <c r="E220" s="369">
        <v>8</v>
      </c>
      <c r="F220" s="369">
        <v>0</v>
      </c>
      <c r="G220" s="369">
        <v>2</v>
      </c>
      <c r="H220" s="369">
        <v>0</v>
      </c>
      <c r="I220" s="369">
        <v>0</v>
      </c>
      <c r="J220" s="369">
        <v>72</v>
      </c>
      <c r="K220" s="369">
        <v>6</v>
      </c>
      <c r="L220" s="369">
        <v>3</v>
      </c>
      <c r="M220" s="369">
        <v>17</v>
      </c>
      <c r="N220" s="369">
        <v>4</v>
      </c>
      <c r="O220" s="369">
        <v>2</v>
      </c>
      <c r="P220" s="369">
        <v>2</v>
      </c>
      <c r="Q220" s="370">
        <v>1</v>
      </c>
      <c r="R220" s="651">
        <f t="shared" si="63"/>
        <v>120</v>
      </c>
      <c r="S220" s="669">
        <f>R220/SUM(R219:R221)</f>
        <v>1.4635931211123308E-2</v>
      </c>
      <c r="T220" s="14"/>
      <c r="U220" s="14"/>
      <c r="V220" s="14"/>
      <c r="W220" s="14"/>
      <c r="X220" s="14"/>
      <c r="Y220" s="14"/>
      <c r="Z220" s="14"/>
      <c r="AA220" s="14"/>
      <c r="AB220" s="14"/>
      <c r="AC220" s="14"/>
      <c r="AD220" s="14"/>
      <c r="AE220" s="14"/>
      <c r="AF220" s="14"/>
    </row>
    <row r="221" spans="1:32" ht="17.25" customHeight="1" thickBot="1" x14ac:dyDescent="0.3">
      <c r="A221" s="2155"/>
      <c r="B221" s="122" t="s">
        <v>204</v>
      </c>
      <c r="C221" s="366">
        <v>8</v>
      </c>
      <c r="D221" s="367">
        <v>132</v>
      </c>
      <c r="E221" s="367">
        <v>94</v>
      </c>
      <c r="F221" s="367">
        <v>34</v>
      </c>
      <c r="G221" s="367">
        <v>35</v>
      </c>
      <c r="H221" s="367">
        <v>7</v>
      </c>
      <c r="I221" s="367">
        <v>9</v>
      </c>
      <c r="J221" s="367">
        <v>4562</v>
      </c>
      <c r="K221" s="367">
        <v>214</v>
      </c>
      <c r="L221" s="367">
        <v>92</v>
      </c>
      <c r="M221" s="367">
        <v>938</v>
      </c>
      <c r="N221" s="367">
        <v>334</v>
      </c>
      <c r="O221" s="367">
        <v>34</v>
      </c>
      <c r="P221" s="367">
        <v>162</v>
      </c>
      <c r="Q221" s="368">
        <v>138</v>
      </c>
      <c r="R221" s="652">
        <f>SUM(C221:Q221)</f>
        <v>6793</v>
      </c>
      <c r="S221" s="669">
        <f>R221/SUM(R220:R222)</f>
        <v>0.9449158436500209</v>
      </c>
      <c r="T221" s="14"/>
      <c r="U221" s="14"/>
      <c r="V221" s="14"/>
      <c r="W221" s="14"/>
      <c r="X221" s="14"/>
      <c r="Y221" s="14"/>
      <c r="Z221" s="14"/>
      <c r="AA221" s="14"/>
      <c r="AB221" s="14"/>
      <c r="AC221" s="14"/>
      <c r="AD221" s="14"/>
      <c r="AE221" s="14"/>
      <c r="AF221" s="14"/>
    </row>
    <row r="222" spans="1:32" ht="17.25" customHeight="1" x14ac:dyDescent="0.25">
      <c r="A222" s="2153" t="s">
        <v>167</v>
      </c>
      <c r="B222" s="80" t="s">
        <v>202</v>
      </c>
      <c r="C222" s="380">
        <v>2</v>
      </c>
      <c r="D222" s="381">
        <v>5</v>
      </c>
      <c r="E222" s="381">
        <v>1</v>
      </c>
      <c r="F222" s="381">
        <v>3</v>
      </c>
      <c r="G222" s="381">
        <v>0</v>
      </c>
      <c r="H222" s="381">
        <v>0</v>
      </c>
      <c r="I222" s="381">
        <v>1</v>
      </c>
      <c r="J222" s="381">
        <v>192</v>
      </c>
      <c r="K222" s="381">
        <v>6</v>
      </c>
      <c r="L222" s="381">
        <v>2</v>
      </c>
      <c r="M222" s="381">
        <v>32</v>
      </c>
      <c r="N222" s="381">
        <v>16</v>
      </c>
      <c r="O222" s="381">
        <v>3</v>
      </c>
      <c r="P222" s="381">
        <v>7</v>
      </c>
      <c r="Q222" s="382">
        <v>6</v>
      </c>
      <c r="R222" s="653">
        <f t="shared" si="63"/>
        <v>276</v>
      </c>
      <c r="S222" s="665">
        <f>R222/SUM(R222:R224)</f>
        <v>0.23489361702127659</v>
      </c>
      <c r="T222" s="14"/>
      <c r="U222" s="14"/>
      <c r="V222" s="14"/>
      <c r="W222" s="14"/>
      <c r="X222" s="14"/>
      <c r="Y222" s="14"/>
      <c r="Z222" s="14"/>
      <c r="AA222" s="14"/>
      <c r="AB222" s="14"/>
      <c r="AC222" s="14"/>
      <c r="AD222" s="14"/>
      <c r="AE222" s="14"/>
      <c r="AF222" s="14"/>
    </row>
    <row r="223" spans="1:32" ht="17.25" customHeight="1" x14ac:dyDescent="0.25">
      <c r="A223" s="2154"/>
      <c r="B223" s="78" t="s">
        <v>203</v>
      </c>
      <c r="C223" s="374">
        <v>0</v>
      </c>
      <c r="D223" s="375">
        <v>1</v>
      </c>
      <c r="E223" s="375">
        <v>2</v>
      </c>
      <c r="F223" s="375">
        <v>0</v>
      </c>
      <c r="G223" s="375">
        <v>2</v>
      </c>
      <c r="H223" s="375">
        <v>0</v>
      </c>
      <c r="I223" s="375">
        <v>0</v>
      </c>
      <c r="J223" s="375">
        <v>41</v>
      </c>
      <c r="K223" s="375">
        <v>1</v>
      </c>
      <c r="L223" s="375">
        <v>0</v>
      </c>
      <c r="M223" s="375">
        <v>6</v>
      </c>
      <c r="N223" s="375">
        <v>4</v>
      </c>
      <c r="O223" s="375">
        <v>0</v>
      </c>
      <c r="P223" s="375">
        <v>1</v>
      </c>
      <c r="Q223" s="376">
        <v>2</v>
      </c>
      <c r="R223" s="654">
        <f t="shared" si="63"/>
        <v>60</v>
      </c>
      <c r="S223" s="666">
        <f>R223/SUM(R222:R224)</f>
        <v>5.106382978723404E-2</v>
      </c>
      <c r="T223" s="14"/>
      <c r="U223" s="14"/>
      <c r="V223" s="14"/>
      <c r="W223" s="14"/>
      <c r="X223" s="14"/>
      <c r="Y223" s="14"/>
      <c r="Z223" s="14"/>
      <c r="AA223" s="14"/>
      <c r="AB223" s="14"/>
      <c r="AC223" s="14"/>
      <c r="AD223" s="14"/>
      <c r="AE223" s="14"/>
      <c r="AF223" s="14"/>
    </row>
    <row r="224" spans="1:32" ht="17.25" customHeight="1" thickBot="1" x14ac:dyDescent="0.3">
      <c r="A224" s="2160"/>
      <c r="B224" s="1584" t="s">
        <v>204</v>
      </c>
      <c r="C224" s="1586">
        <v>4</v>
      </c>
      <c r="D224" s="1585">
        <v>16</v>
      </c>
      <c r="E224" s="1585">
        <v>10</v>
      </c>
      <c r="F224" s="1585">
        <v>7</v>
      </c>
      <c r="G224" s="1585">
        <v>3</v>
      </c>
      <c r="H224" s="1585">
        <v>3</v>
      </c>
      <c r="I224" s="1585">
        <v>0</v>
      </c>
      <c r="J224" s="1585">
        <v>526</v>
      </c>
      <c r="K224" s="1585">
        <v>22</v>
      </c>
      <c r="L224" s="1585">
        <v>12</v>
      </c>
      <c r="M224" s="1585">
        <v>133</v>
      </c>
      <c r="N224" s="1585">
        <v>40</v>
      </c>
      <c r="O224" s="1585">
        <v>6</v>
      </c>
      <c r="P224" s="1585">
        <v>39</v>
      </c>
      <c r="Q224" s="1587">
        <v>18</v>
      </c>
      <c r="R224" s="1706">
        <f>SUM(C224:Q224)</f>
        <v>839</v>
      </c>
      <c r="S224" s="684">
        <f>R224/SUM(R222:R224)</f>
        <v>0.71404255319148935</v>
      </c>
      <c r="T224" s="14"/>
      <c r="U224" s="14"/>
      <c r="V224" s="14"/>
      <c r="W224" s="14"/>
      <c r="X224" s="14"/>
      <c r="Y224" s="14"/>
      <c r="Z224" s="14"/>
      <c r="AA224" s="14"/>
      <c r="AB224" s="14"/>
      <c r="AC224" s="14"/>
      <c r="AD224" s="14"/>
      <c r="AE224" s="14"/>
      <c r="AF224" s="14"/>
    </row>
    <row r="225" spans="1:32" ht="17.25" customHeight="1" thickTop="1" x14ac:dyDescent="0.25">
      <c r="A225" s="2161" t="s">
        <v>132</v>
      </c>
      <c r="B225" s="75" t="s">
        <v>202</v>
      </c>
      <c r="C225" s="1700">
        <f t="shared" ref="C225:Q225" si="64">SUM(C213,C216,C219,C222)</f>
        <v>16</v>
      </c>
      <c r="D225" s="1701">
        <f t="shared" si="64"/>
        <v>83</v>
      </c>
      <c r="E225" s="1701">
        <f t="shared" si="64"/>
        <v>59</v>
      </c>
      <c r="F225" s="1701">
        <f t="shared" si="64"/>
        <v>54</v>
      </c>
      <c r="G225" s="1701">
        <f t="shared" si="64"/>
        <v>15</v>
      </c>
      <c r="H225" s="1701">
        <f t="shared" si="64"/>
        <v>2</v>
      </c>
      <c r="I225" s="1701">
        <f t="shared" si="64"/>
        <v>11</v>
      </c>
      <c r="J225" s="1701">
        <f t="shared" si="64"/>
        <v>2544</v>
      </c>
      <c r="K225" s="1701">
        <f t="shared" si="64"/>
        <v>198</v>
      </c>
      <c r="L225" s="1701">
        <f t="shared" si="64"/>
        <v>39</v>
      </c>
      <c r="M225" s="1701">
        <f t="shared" si="64"/>
        <v>1017</v>
      </c>
      <c r="N225" s="1701">
        <f t="shared" si="64"/>
        <v>249</v>
      </c>
      <c r="O225" s="1701">
        <f t="shared" si="64"/>
        <v>11</v>
      </c>
      <c r="P225" s="1701">
        <f t="shared" si="64"/>
        <v>145</v>
      </c>
      <c r="Q225" s="1702">
        <f t="shared" si="64"/>
        <v>71</v>
      </c>
      <c r="R225" s="625">
        <f>SUM(C225:Q225)</f>
        <v>4514</v>
      </c>
      <c r="S225" s="1172">
        <f>R225/SUM(R225:R227)</f>
        <v>0.1923798158881691</v>
      </c>
      <c r="T225" s="14"/>
      <c r="U225" s="14"/>
      <c r="V225" s="14"/>
      <c r="W225" s="14"/>
      <c r="X225" s="14"/>
      <c r="Y225" s="14"/>
      <c r="Z225" s="14"/>
      <c r="AA225" s="14"/>
      <c r="AB225" s="14"/>
      <c r="AC225" s="14"/>
      <c r="AD225" s="14"/>
      <c r="AE225" s="14"/>
      <c r="AF225" s="14"/>
    </row>
    <row r="226" spans="1:32" ht="17.25" customHeight="1" x14ac:dyDescent="0.25">
      <c r="A226" s="2156"/>
      <c r="B226" s="76" t="s">
        <v>203</v>
      </c>
      <c r="C226" s="222">
        <f t="shared" ref="C226:Q226" si="65">SUM(C214,C217,C220,C223)</f>
        <v>2</v>
      </c>
      <c r="D226" s="1588">
        <f t="shared" si="65"/>
        <v>6</v>
      </c>
      <c r="E226" s="1588">
        <f t="shared" si="65"/>
        <v>22</v>
      </c>
      <c r="F226" s="1588">
        <f t="shared" si="65"/>
        <v>4</v>
      </c>
      <c r="G226" s="1588">
        <f t="shared" si="65"/>
        <v>4</v>
      </c>
      <c r="H226" s="1588">
        <f t="shared" si="65"/>
        <v>0</v>
      </c>
      <c r="I226" s="1588">
        <f t="shared" si="65"/>
        <v>0</v>
      </c>
      <c r="J226" s="1588">
        <f t="shared" si="65"/>
        <v>209</v>
      </c>
      <c r="K226" s="1588">
        <f t="shared" si="65"/>
        <v>11</v>
      </c>
      <c r="L226" s="1588">
        <f t="shared" si="65"/>
        <v>7</v>
      </c>
      <c r="M226" s="1588">
        <f t="shared" si="65"/>
        <v>53</v>
      </c>
      <c r="N226" s="1588">
        <f t="shared" si="65"/>
        <v>27</v>
      </c>
      <c r="O226" s="1588">
        <f t="shared" si="65"/>
        <v>6</v>
      </c>
      <c r="P226" s="1588">
        <f t="shared" si="65"/>
        <v>16</v>
      </c>
      <c r="Q226" s="1703">
        <f t="shared" si="65"/>
        <v>7</v>
      </c>
      <c r="R226" s="626">
        <f t="shared" ref="R226:R227" si="66">SUM(C226:Q226)</f>
        <v>374</v>
      </c>
      <c r="S226" s="688">
        <f>R226/SUM(R225:R227)</f>
        <v>1.5939311285373337E-2</v>
      </c>
      <c r="T226" s="14"/>
      <c r="U226" s="14"/>
      <c r="V226" s="14"/>
      <c r="W226" s="14"/>
      <c r="X226" s="14"/>
      <c r="Y226" s="14"/>
      <c r="Z226" s="14"/>
      <c r="AA226" s="14"/>
      <c r="AB226" s="14"/>
      <c r="AC226" s="14"/>
      <c r="AD226" s="14"/>
      <c r="AE226" s="14"/>
      <c r="AF226" s="14"/>
    </row>
    <row r="227" spans="1:32" ht="17.25" customHeight="1" thickBot="1" x14ac:dyDescent="0.3">
      <c r="A227" s="2162"/>
      <c r="B227" s="77" t="s">
        <v>204</v>
      </c>
      <c r="C227" s="223">
        <f t="shared" ref="C227:P227" si="67">SUM(C215,C218,C221,C224)</f>
        <v>56</v>
      </c>
      <c r="D227" s="1704">
        <f t="shared" si="67"/>
        <v>408</v>
      </c>
      <c r="E227" s="1704">
        <f t="shared" si="67"/>
        <v>265</v>
      </c>
      <c r="F227" s="1704">
        <f t="shared" si="67"/>
        <v>135</v>
      </c>
      <c r="G227" s="1704">
        <f t="shared" si="67"/>
        <v>88</v>
      </c>
      <c r="H227" s="1704">
        <f t="shared" si="67"/>
        <v>20</v>
      </c>
      <c r="I227" s="1704">
        <f t="shared" si="67"/>
        <v>23</v>
      </c>
      <c r="J227" s="1704">
        <f t="shared" si="67"/>
        <v>12145</v>
      </c>
      <c r="K227" s="1704">
        <f t="shared" si="67"/>
        <v>574</v>
      </c>
      <c r="L227" s="1704">
        <f t="shared" si="67"/>
        <v>254</v>
      </c>
      <c r="M227" s="1704">
        <f t="shared" si="67"/>
        <v>2749</v>
      </c>
      <c r="N227" s="1704">
        <f t="shared" si="67"/>
        <v>914</v>
      </c>
      <c r="O227" s="1704">
        <f t="shared" si="67"/>
        <v>69</v>
      </c>
      <c r="P227" s="1704">
        <f t="shared" si="67"/>
        <v>451</v>
      </c>
      <c r="Q227" s="1705">
        <f>SUM(Q224,Q221,Q218,Q215)</f>
        <v>425</v>
      </c>
      <c r="R227" s="628">
        <f t="shared" si="66"/>
        <v>18576</v>
      </c>
      <c r="S227" s="1710">
        <f>R227/SUM(R225:R227)</f>
        <v>0.7916808728264576</v>
      </c>
      <c r="T227" s="14"/>
      <c r="U227" s="14"/>
      <c r="V227" s="14"/>
      <c r="W227" s="14"/>
      <c r="X227" s="14"/>
      <c r="Y227" s="14"/>
      <c r="Z227" s="14"/>
      <c r="AA227" s="14"/>
      <c r="AB227" s="14"/>
      <c r="AC227" s="14"/>
      <c r="AD227" s="14"/>
      <c r="AE227" s="14"/>
      <c r="AF227" s="14"/>
    </row>
    <row r="228" spans="1:32" ht="15.75" customHeight="1" x14ac:dyDescent="0.25">
      <c r="A228" s="2156" t="s">
        <v>131</v>
      </c>
      <c r="B228" s="221" t="s">
        <v>202</v>
      </c>
      <c r="C228" s="1707">
        <f t="shared" ref="C228:R228" si="68">C225/SUM(C225:C227)</f>
        <v>0.21621621621621623</v>
      </c>
      <c r="D228" s="1708">
        <f t="shared" si="68"/>
        <v>0.16700201207243462</v>
      </c>
      <c r="E228" s="1708">
        <f t="shared" si="68"/>
        <v>0.17052023121387283</v>
      </c>
      <c r="F228" s="1708">
        <f t="shared" si="68"/>
        <v>0.27979274611398963</v>
      </c>
      <c r="G228" s="1708">
        <f t="shared" si="68"/>
        <v>0.14018691588785046</v>
      </c>
      <c r="H228" s="1708">
        <f t="shared" si="68"/>
        <v>9.0909090909090912E-2</v>
      </c>
      <c r="I228" s="1708">
        <f t="shared" si="68"/>
        <v>0.3235294117647059</v>
      </c>
      <c r="J228" s="1708">
        <f t="shared" si="68"/>
        <v>0.17076117599677809</v>
      </c>
      <c r="K228" s="1708">
        <f t="shared" si="68"/>
        <v>0.25287356321839083</v>
      </c>
      <c r="L228" s="1708">
        <f t="shared" si="68"/>
        <v>0.13</v>
      </c>
      <c r="M228" s="1708">
        <f t="shared" si="68"/>
        <v>0.26630007855459542</v>
      </c>
      <c r="N228" s="1708">
        <f t="shared" si="68"/>
        <v>0.2092436974789916</v>
      </c>
      <c r="O228" s="1708">
        <f t="shared" si="68"/>
        <v>0.12790697674418605</v>
      </c>
      <c r="P228" s="1708">
        <f t="shared" si="68"/>
        <v>0.23692810457516339</v>
      </c>
      <c r="Q228" s="1709">
        <f t="shared" si="68"/>
        <v>0.14115308151093439</v>
      </c>
      <c r="R228" s="846">
        <f t="shared" si="68"/>
        <v>0.1923798158881691</v>
      </c>
      <c r="S228" s="2163"/>
      <c r="T228" s="14"/>
      <c r="U228" s="14"/>
      <c r="V228" s="14"/>
      <c r="W228" s="14"/>
      <c r="X228" s="14"/>
      <c r="Y228" s="14"/>
      <c r="Z228" s="14"/>
      <c r="AA228" s="14"/>
      <c r="AB228" s="14"/>
      <c r="AC228" s="14"/>
      <c r="AD228" s="14"/>
      <c r="AE228" s="14"/>
      <c r="AF228" s="14"/>
    </row>
    <row r="229" spans="1:32" ht="15.75" customHeight="1" x14ac:dyDescent="0.25">
      <c r="A229" s="2156"/>
      <c r="B229" s="78" t="s">
        <v>203</v>
      </c>
      <c r="C229" s="675">
        <f t="shared" ref="C229:R229" si="69">C226/SUM(C225:C227)</f>
        <v>2.7027027027027029E-2</v>
      </c>
      <c r="D229" s="676">
        <f t="shared" si="69"/>
        <v>1.2072434607645875E-2</v>
      </c>
      <c r="E229" s="676">
        <f t="shared" si="69"/>
        <v>6.358381502890173E-2</v>
      </c>
      <c r="F229" s="676">
        <f t="shared" si="69"/>
        <v>2.072538860103627E-2</v>
      </c>
      <c r="G229" s="676">
        <f t="shared" si="69"/>
        <v>3.7383177570093455E-2</v>
      </c>
      <c r="H229" s="676">
        <f t="shared" si="69"/>
        <v>0</v>
      </c>
      <c r="I229" s="676">
        <f t="shared" si="69"/>
        <v>0</v>
      </c>
      <c r="J229" s="676">
        <f t="shared" si="69"/>
        <v>1.4028728688414552E-2</v>
      </c>
      <c r="K229" s="676">
        <f t="shared" si="69"/>
        <v>1.40485312899106E-2</v>
      </c>
      <c r="L229" s="676">
        <f t="shared" si="69"/>
        <v>2.3333333333333334E-2</v>
      </c>
      <c r="M229" s="676">
        <f t="shared" si="69"/>
        <v>1.3877978528410578E-2</v>
      </c>
      <c r="N229" s="676">
        <f t="shared" si="69"/>
        <v>2.26890756302521E-2</v>
      </c>
      <c r="O229" s="676">
        <f t="shared" si="69"/>
        <v>6.9767441860465115E-2</v>
      </c>
      <c r="P229" s="676">
        <f t="shared" si="69"/>
        <v>2.6143790849673203E-2</v>
      </c>
      <c r="Q229" s="768">
        <f t="shared" si="69"/>
        <v>1.3916500994035786E-2</v>
      </c>
      <c r="R229" s="669">
        <f t="shared" si="69"/>
        <v>1.5939311285373337E-2</v>
      </c>
      <c r="S229" s="2164"/>
      <c r="T229" s="14"/>
      <c r="U229" s="14"/>
      <c r="V229" s="14"/>
      <c r="W229" s="14"/>
      <c r="X229" s="14"/>
      <c r="Y229" s="14"/>
      <c r="Z229" s="14"/>
      <c r="AA229" s="14"/>
      <c r="AB229" s="14"/>
      <c r="AC229" s="14"/>
      <c r="AD229" s="14"/>
      <c r="AE229" s="14"/>
      <c r="AF229" s="14"/>
    </row>
    <row r="230" spans="1:32" ht="15.75" customHeight="1" thickBot="1" x14ac:dyDescent="0.3">
      <c r="A230" s="2162"/>
      <c r="B230" s="79" t="s">
        <v>204</v>
      </c>
      <c r="C230" s="685">
        <f t="shared" ref="C230:R230" si="70">C227/SUM(C225:C227)</f>
        <v>0.7567567567567568</v>
      </c>
      <c r="D230" s="686">
        <f t="shared" si="70"/>
        <v>0.82092555331991957</v>
      </c>
      <c r="E230" s="686">
        <f t="shared" si="70"/>
        <v>0.76589595375722541</v>
      </c>
      <c r="F230" s="686">
        <f t="shared" si="70"/>
        <v>0.69948186528497414</v>
      </c>
      <c r="G230" s="686">
        <f t="shared" si="70"/>
        <v>0.82242990654205606</v>
      </c>
      <c r="H230" s="686">
        <f t="shared" si="70"/>
        <v>0.90909090909090906</v>
      </c>
      <c r="I230" s="686">
        <f t="shared" si="70"/>
        <v>0.67647058823529416</v>
      </c>
      <c r="J230" s="686">
        <f t="shared" si="70"/>
        <v>0.81521009531480737</v>
      </c>
      <c r="K230" s="686">
        <f t="shared" si="70"/>
        <v>0.7330779054916986</v>
      </c>
      <c r="L230" s="686">
        <f t="shared" si="70"/>
        <v>0.84666666666666668</v>
      </c>
      <c r="M230" s="686">
        <f t="shared" si="70"/>
        <v>0.71982194291699397</v>
      </c>
      <c r="N230" s="686">
        <f t="shared" si="70"/>
        <v>0.76806722689075635</v>
      </c>
      <c r="O230" s="686">
        <f t="shared" si="70"/>
        <v>0.80232558139534882</v>
      </c>
      <c r="P230" s="686">
        <f t="shared" si="70"/>
        <v>0.73692810457516345</v>
      </c>
      <c r="Q230" s="769">
        <f t="shared" si="70"/>
        <v>0.84493041749502984</v>
      </c>
      <c r="R230" s="670">
        <f t="shared" si="70"/>
        <v>0.7916808728264576</v>
      </c>
      <c r="S230" s="2165"/>
      <c r="T230" s="14"/>
      <c r="U230" s="14"/>
      <c r="V230" s="14"/>
      <c r="W230" s="14"/>
      <c r="X230" s="14"/>
      <c r="Y230" s="14"/>
      <c r="Z230" s="14"/>
      <c r="AA230" s="14"/>
      <c r="AB230" s="14"/>
      <c r="AC230" s="14"/>
      <c r="AD230" s="14"/>
      <c r="AE230" s="14"/>
      <c r="AF230" s="14"/>
    </row>
    <row r="231" spans="1:32" ht="15.75" customHeight="1" thickBot="1" x14ac:dyDescent="0.3">
      <c r="A231" s="2147" t="s">
        <v>205</v>
      </c>
      <c r="B231" s="2148"/>
      <c r="C231" s="2148"/>
      <c r="D231" s="2148"/>
      <c r="E231" s="2148"/>
      <c r="F231" s="2148"/>
      <c r="G231" s="2148"/>
      <c r="H231" s="2148"/>
      <c r="I231" s="2148"/>
      <c r="J231" s="2148"/>
      <c r="K231" s="2148"/>
      <c r="L231" s="2148"/>
      <c r="M231" s="2148"/>
      <c r="N231" s="2148"/>
      <c r="O231" s="2148"/>
      <c r="P231" s="2148"/>
      <c r="Q231" s="2148"/>
      <c r="R231" s="2148"/>
      <c r="S231" s="2149"/>
      <c r="T231" s="14"/>
      <c r="U231" s="14"/>
      <c r="V231" s="14"/>
      <c r="W231" s="14"/>
      <c r="X231" s="14"/>
      <c r="Y231" s="14"/>
      <c r="Z231" s="14"/>
      <c r="AA231" s="14"/>
      <c r="AB231" s="14"/>
      <c r="AC231" s="14"/>
      <c r="AD231" s="14"/>
      <c r="AE231" s="14"/>
      <c r="AF231" s="14"/>
    </row>
    <row r="232" spans="1:32" ht="71.25" customHeight="1" thickBot="1" x14ac:dyDescent="0.3">
      <c r="A232" s="73"/>
      <c r="B232" s="157" t="s">
        <v>200</v>
      </c>
      <c r="C232" s="694" t="s">
        <v>145</v>
      </c>
      <c r="D232" s="165" t="s">
        <v>146</v>
      </c>
      <c r="E232" s="165" t="s">
        <v>147</v>
      </c>
      <c r="F232" s="165" t="s">
        <v>148</v>
      </c>
      <c r="G232" s="165" t="s">
        <v>149</v>
      </c>
      <c r="H232" s="165" t="s">
        <v>150</v>
      </c>
      <c r="I232" s="165" t="s">
        <v>151</v>
      </c>
      <c r="J232" s="165" t="s">
        <v>152</v>
      </c>
      <c r="K232" s="165" t="s">
        <v>153</v>
      </c>
      <c r="L232" s="165" t="s">
        <v>154</v>
      </c>
      <c r="M232" s="165" t="s">
        <v>155</v>
      </c>
      <c r="N232" s="165" t="s">
        <v>156</v>
      </c>
      <c r="O232" s="165" t="s">
        <v>157</v>
      </c>
      <c r="P232" s="165" t="s">
        <v>158</v>
      </c>
      <c r="Q232" s="166" t="s">
        <v>159</v>
      </c>
      <c r="R232" s="157" t="s">
        <v>160</v>
      </c>
      <c r="S232" s="157" t="s">
        <v>201</v>
      </c>
      <c r="T232" s="15"/>
      <c r="U232" s="15"/>
      <c r="V232" s="15"/>
      <c r="W232" s="15"/>
      <c r="X232" s="15"/>
      <c r="Y232" s="15"/>
      <c r="Z232" s="15"/>
      <c r="AA232" s="15"/>
      <c r="AB232" s="15"/>
      <c r="AC232" s="15"/>
      <c r="AD232" s="15"/>
      <c r="AE232" s="15"/>
      <c r="AF232" s="16"/>
    </row>
    <row r="233" spans="1:32" ht="15.75" customHeight="1" thickBot="1" x14ac:dyDescent="0.3">
      <c r="A233" s="2150" t="s">
        <v>162</v>
      </c>
      <c r="B233" s="2151"/>
      <c r="C233" s="2151"/>
      <c r="D233" s="2151"/>
      <c r="E233" s="2151"/>
      <c r="F233" s="2151"/>
      <c r="G233" s="2151"/>
      <c r="H233" s="2151"/>
      <c r="I233" s="2151"/>
      <c r="J233" s="2151"/>
      <c r="K233" s="2151"/>
      <c r="L233" s="2151"/>
      <c r="M233" s="2151"/>
      <c r="N233" s="2151"/>
      <c r="O233" s="2151"/>
      <c r="P233" s="2151"/>
      <c r="Q233" s="2151"/>
      <c r="R233" s="2151"/>
      <c r="S233" s="2152"/>
      <c r="T233" s="15"/>
      <c r="U233" s="15"/>
      <c r="V233" s="15"/>
      <c r="W233" s="17"/>
      <c r="X233" s="15"/>
      <c r="Y233" s="15"/>
      <c r="Z233" s="15"/>
      <c r="AA233" s="15"/>
      <c r="AB233" s="15"/>
      <c r="AC233" s="15"/>
      <c r="AD233" s="15"/>
      <c r="AE233" s="17"/>
      <c r="AF233" s="16"/>
    </row>
    <row r="234" spans="1:32" ht="17.25" customHeight="1" x14ac:dyDescent="0.25">
      <c r="A234" s="2153" t="s">
        <v>109</v>
      </c>
      <c r="B234" s="75" t="s">
        <v>202</v>
      </c>
      <c r="C234" s="555">
        <v>2</v>
      </c>
      <c r="D234" s="362">
        <v>22</v>
      </c>
      <c r="E234" s="362">
        <v>16</v>
      </c>
      <c r="F234" s="362">
        <v>14</v>
      </c>
      <c r="G234" s="362">
        <v>5</v>
      </c>
      <c r="H234" s="362">
        <v>0</v>
      </c>
      <c r="I234" s="362">
        <v>7</v>
      </c>
      <c r="J234" s="362">
        <v>650</v>
      </c>
      <c r="K234" s="362">
        <v>78</v>
      </c>
      <c r="L234" s="362">
        <v>12</v>
      </c>
      <c r="M234" s="362">
        <v>174</v>
      </c>
      <c r="N234" s="362">
        <v>63</v>
      </c>
      <c r="O234" s="362">
        <v>2</v>
      </c>
      <c r="P234" s="362">
        <v>33</v>
      </c>
      <c r="Q234" s="556">
        <v>21</v>
      </c>
      <c r="R234" s="625">
        <f t="shared" ref="R234:R242" si="71">SUM(C234:Q234)</f>
        <v>1099</v>
      </c>
      <c r="S234" s="668">
        <f>R234/SUM(R234:R236)</f>
        <v>0.34258104738154616</v>
      </c>
      <c r="T234" s="15"/>
      <c r="U234" s="15"/>
      <c r="V234" s="15"/>
      <c r="W234" s="17"/>
      <c r="X234" s="15"/>
      <c r="Y234" s="15"/>
      <c r="Z234" s="15"/>
      <c r="AA234" s="15"/>
      <c r="AB234" s="15"/>
      <c r="AC234" s="15"/>
      <c r="AD234" s="15"/>
      <c r="AE234" s="17"/>
      <c r="AF234" s="16"/>
    </row>
    <row r="235" spans="1:32" ht="17.25" customHeight="1" x14ac:dyDescent="0.25">
      <c r="A235" s="2154"/>
      <c r="B235" s="76" t="s">
        <v>203</v>
      </c>
      <c r="C235" s="557">
        <v>0</v>
      </c>
      <c r="D235" s="364">
        <v>6</v>
      </c>
      <c r="E235" s="364">
        <v>2</v>
      </c>
      <c r="F235" s="364">
        <v>5</v>
      </c>
      <c r="G235" s="364">
        <v>0</v>
      </c>
      <c r="H235" s="364">
        <v>0</v>
      </c>
      <c r="I235" s="364">
        <v>0</v>
      </c>
      <c r="J235" s="364">
        <v>26</v>
      </c>
      <c r="K235" s="364">
        <v>2</v>
      </c>
      <c r="L235" s="364">
        <v>2</v>
      </c>
      <c r="M235" s="364">
        <v>8</v>
      </c>
      <c r="N235" s="364">
        <v>4</v>
      </c>
      <c r="O235" s="364">
        <v>4</v>
      </c>
      <c r="P235" s="364">
        <v>4</v>
      </c>
      <c r="Q235" s="558">
        <v>0</v>
      </c>
      <c r="R235" s="626">
        <f t="shared" ref="R235" si="72">SUM(C235:Q235)</f>
        <v>63</v>
      </c>
      <c r="S235" s="669">
        <f>R235/SUM(R234:R236)</f>
        <v>1.9638403990024939E-2</v>
      </c>
      <c r="T235" s="15"/>
      <c r="U235" s="15"/>
      <c r="V235" s="15"/>
      <c r="W235" s="17"/>
      <c r="X235" s="15"/>
      <c r="Y235" s="15"/>
      <c r="Z235" s="15"/>
      <c r="AA235" s="15"/>
      <c r="AB235" s="15"/>
      <c r="AC235" s="15"/>
      <c r="AD235" s="15"/>
      <c r="AE235" s="17"/>
      <c r="AF235" s="16"/>
    </row>
    <row r="236" spans="1:32" ht="17.25" customHeight="1" thickBot="1" x14ac:dyDescent="0.3">
      <c r="A236" s="2155"/>
      <c r="B236" s="77" t="s">
        <v>204</v>
      </c>
      <c r="C236" s="559">
        <v>6</v>
      </c>
      <c r="D236" s="367">
        <v>37</v>
      </c>
      <c r="E236" s="367">
        <v>31</v>
      </c>
      <c r="F236" s="367">
        <v>12</v>
      </c>
      <c r="G236" s="367">
        <v>9</v>
      </c>
      <c r="H236" s="367">
        <v>1</v>
      </c>
      <c r="I236" s="367">
        <v>4</v>
      </c>
      <c r="J236" s="367">
        <v>1387</v>
      </c>
      <c r="K236" s="367">
        <v>46</v>
      </c>
      <c r="L236" s="367">
        <v>28</v>
      </c>
      <c r="M236" s="367">
        <v>261</v>
      </c>
      <c r="N236" s="367">
        <v>83</v>
      </c>
      <c r="O236" s="367">
        <v>13</v>
      </c>
      <c r="P236" s="367">
        <v>47</v>
      </c>
      <c r="Q236" s="560">
        <v>81</v>
      </c>
      <c r="R236" s="628">
        <f t="shared" si="71"/>
        <v>2046</v>
      </c>
      <c r="S236" s="669">
        <f>R236/SUM(R234:R236)</f>
        <v>0.63778054862842892</v>
      </c>
      <c r="T236" s="15"/>
      <c r="U236" s="15"/>
      <c r="V236" s="15"/>
      <c r="W236" s="17"/>
      <c r="X236" s="15"/>
      <c r="Y236" s="15"/>
      <c r="Z236" s="15"/>
      <c r="AA236" s="15"/>
      <c r="AB236" s="15"/>
      <c r="AC236" s="15"/>
      <c r="AD236" s="15"/>
      <c r="AE236" s="17"/>
      <c r="AF236" s="16"/>
    </row>
    <row r="237" spans="1:32" ht="17.25" customHeight="1" x14ac:dyDescent="0.25">
      <c r="A237" s="2153" t="s">
        <v>110</v>
      </c>
      <c r="B237" s="80" t="s">
        <v>202</v>
      </c>
      <c r="C237" s="561">
        <v>1</v>
      </c>
      <c r="D237" s="372">
        <v>47</v>
      </c>
      <c r="E237" s="372">
        <v>46</v>
      </c>
      <c r="F237" s="372">
        <v>29</v>
      </c>
      <c r="G237" s="372">
        <v>13</v>
      </c>
      <c r="H237" s="372">
        <v>2</v>
      </c>
      <c r="I237" s="372">
        <v>5</v>
      </c>
      <c r="J237" s="372">
        <v>1267</v>
      </c>
      <c r="K237" s="372">
        <v>94</v>
      </c>
      <c r="L237" s="372">
        <v>24</v>
      </c>
      <c r="M237" s="372">
        <v>525</v>
      </c>
      <c r="N237" s="372">
        <v>123</v>
      </c>
      <c r="O237" s="372">
        <v>6</v>
      </c>
      <c r="P237" s="372">
        <v>82</v>
      </c>
      <c r="Q237" s="562">
        <v>26</v>
      </c>
      <c r="R237" s="635">
        <f t="shared" ref="R237" si="73">SUM(C237:Q237)</f>
        <v>2290</v>
      </c>
      <c r="S237" s="665">
        <f>R237/SUM(R237:R239)</f>
        <v>0.27882625106538417</v>
      </c>
      <c r="T237" s="15"/>
      <c r="U237" s="15"/>
      <c r="V237" s="15"/>
      <c r="W237" s="17"/>
      <c r="X237" s="15"/>
      <c r="Y237" s="15"/>
      <c r="Z237" s="15"/>
      <c r="AA237" s="15"/>
      <c r="AB237" s="15"/>
      <c r="AC237" s="15"/>
      <c r="AD237" s="15"/>
      <c r="AE237" s="17"/>
      <c r="AF237" s="16"/>
    </row>
    <row r="238" spans="1:32" ht="17.25" customHeight="1" x14ac:dyDescent="0.25">
      <c r="A238" s="2154"/>
      <c r="B238" s="78" t="s">
        <v>203</v>
      </c>
      <c r="C238" s="563">
        <v>1</v>
      </c>
      <c r="D238" s="375">
        <v>3</v>
      </c>
      <c r="E238" s="375">
        <v>9</v>
      </c>
      <c r="F238" s="375">
        <v>2</v>
      </c>
      <c r="G238" s="375">
        <v>1</v>
      </c>
      <c r="H238" s="375">
        <v>0</v>
      </c>
      <c r="I238" s="375">
        <v>1</v>
      </c>
      <c r="J238" s="375">
        <v>49</v>
      </c>
      <c r="K238" s="375">
        <v>3</v>
      </c>
      <c r="L238" s="375">
        <v>1</v>
      </c>
      <c r="M238" s="375">
        <v>17</v>
      </c>
      <c r="N238" s="375">
        <v>7</v>
      </c>
      <c r="O238" s="375">
        <v>1</v>
      </c>
      <c r="P238" s="375">
        <v>4</v>
      </c>
      <c r="Q238" s="564">
        <v>4</v>
      </c>
      <c r="R238" s="636">
        <f t="shared" si="71"/>
        <v>103</v>
      </c>
      <c r="S238" s="666">
        <f>R238/SUM(R237:R239)</f>
        <v>1.2541093388530379E-2</v>
      </c>
      <c r="T238" s="15"/>
      <c r="U238" s="15"/>
      <c r="V238" s="15"/>
      <c r="W238" s="15"/>
      <c r="X238" s="15"/>
      <c r="Y238" s="15"/>
      <c r="Z238" s="15"/>
      <c r="AA238" s="15"/>
      <c r="AB238" s="15"/>
      <c r="AC238" s="15"/>
      <c r="AD238" s="15"/>
      <c r="AE238" s="15"/>
      <c r="AF238" s="16"/>
    </row>
    <row r="239" spans="1:32" ht="17.25" customHeight="1" thickBot="1" x14ac:dyDescent="0.3">
      <c r="A239" s="2155"/>
      <c r="B239" s="79" t="s">
        <v>204</v>
      </c>
      <c r="C239" s="565">
        <v>22</v>
      </c>
      <c r="D239" s="378">
        <v>115</v>
      </c>
      <c r="E239" s="378">
        <v>86</v>
      </c>
      <c r="F239" s="378">
        <v>59</v>
      </c>
      <c r="G239" s="378">
        <v>32</v>
      </c>
      <c r="H239" s="378">
        <v>8</v>
      </c>
      <c r="I239" s="378">
        <v>11</v>
      </c>
      <c r="J239" s="378">
        <v>3737</v>
      </c>
      <c r="K239" s="378">
        <v>179</v>
      </c>
      <c r="L239" s="378">
        <v>83</v>
      </c>
      <c r="M239" s="378">
        <v>913</v>
      </c>
      <c r="N239" s="378">
        <v>241</v>
      </c>
      <c r="O239" s="378">
        <v>29</v>
      </c>
      <c r="P239" s="378">
        <v>167</v>
      </c>
      <c r="Q239" s="566">
        <v>138</v>
      </c>
      <c r="R239" s="637">
        <f t="shared" si="71"/>
        <v>5820</v>
      </c>
      <c r="S239" s="666">
        <f>R239/SUM(R237:R239)</f>
        <v>0.70863265554608545</v>
      </c>
      <c r="T239" s="15"/>
      <c r="U239" s="15"/>
      <c r="V239" s="15"/>
      <c r="W239" s="15"/>
      <c r="X239" s="15"/>
      <c r="Y239" s="15"/>
      <c r="Z239" s="15"/>
      <c r="AA239" s="15"/>
      <c r="AB239" s="15"/>
      <c r="AC239" s="15"/>
      <c r="AD239" s="15"/>
      <c r="AE239" s="15"/>
      <c r="AF239" s="16"/>
    </row>
    <row r="240" spans="1:32" ht="17.25" customHeight="1" x14ac:dyDescent="0.25">
      <c r="A240" s="2153" t="s">
        <v>111</v>
      </c>
      <c r="B240" s="75" t="s">
        <v>202</v>
      </c>
      <c r="C240" s="555">
        <v>5</v>
      </c>
      <c r="D240" s="362">
        <v>24</v>
      </c>
      <c r="E240" s="362">
        <v>20</v>
      </c>
      <c r="F240" s="362">
        <v>8</v>
      </c>
      <c r="G240" s="362">
        <v>2</v>
      </c>
      <c r="H240" s="362">
        <v>0</v>
      </c>
      <c r="I240" s="362">
        <v>1</v>
      </c>
      <c r="J240" s="362">
        <v>472</v>
      </c>
      <c r="K240" s="362">
        <v>29</v>
      </c>
      <c r="L240" s="362">
        <v>8</v>
      </c>
      <c r="M240" s="362">
        <v>246</v>
      </c>
      <c r="N240" s="362">
        <v>59</v>
      </c>
      <c r="O240" s="362">
        <v>2</v>
      </c>
      <c r="P240" s="362">
        <v>29</v>
      </c>
      <c r="Q240" s="556">
        <v>8</v>
      </c>
      <c r="R240" s="625">
        <f t="shared" si="71"/>
        <v>913</v>
      </c>
      <c r="S240" s="668">
        <f>R240/SUM(R240:R242)</f>
        <v>8.9606438315830803E-2</v>
      </c>
      <c r="T240" s="15"/>
      <c r="U240" s="15"/>
      <c r="V240" s="15"/>
      <c r="W240" s="17"/>
      <c r="X240" s="15"/>
      <c r="Y240" s="15"/>
      <c r="Z240" s="15"/>
      <c r="AA240" s="15"/>
      <c r="AB240" s="15"/>
      <c r="AC240" s="15"/>
      <c r="AD240" s="15"/>
      <c r="AE240" s="17"/>
      <c r="AF240" s="16"/>
    </row>
    <row r="241" spans="1:32" ht="17.25" customHeight="1" x14ac:dyDescent="0.25">
      <c r="A241" s="2154"/>
      <c r="B241" s="76" t="s">
        <v>203</v>
      </c>
      <c r="C241" s="557">
        <v>1</v>
      </c>
      <c r="D241" s="369">
        <v>5</v>
      </c>
      <c r="E241" s="369">
        <v>9</v>
      </c>
      <c r="F241" s="369">
        <v>1</v>
      </c>
      <c r="G241" s="369">
        <v>1</v>
      </c>
      <c r="H241" s="369">
        <v>0</v>
      </c>
      <c r="I241" s="369">
        <v>1</v>
      </c>
      <c r="J241" s="369">
        <v>39</v>
      </c>
      <c r="K241" s="369">
        <v>2</v>
      </c>
      <c r="L241" s="369">
        <v>0</v>
      </c>
      <c r="M241" s="369">
        <v>19</v>
      </c>
      <c r="N241" s="369">
        <v>7</v>
      </c>
      <c r="O241" s="369">
        <v>3</v>
      </c>
      <c r="P241" s="369">
        <v>3</v>
      </c>
      <c r="Q241" s="567">
        <v>0</v>
      </c>
      <c r="R241" s="626">
        <f t="shared" si="71"/>
        <v>91</v>
      </c>
      <c r="S241" s="669">
        <f>R241/SUM(R241:R242)</f>
        <v>9.8102630444156964E-3</v>
      </c>
      <c r="T241" s="15"/>
      <c r="U241" s="15"/>
      <c r="V241" s="15"/>
      <c r="W241" s="15"/>
      <c r="X241" s="15"/>
      <c r="Y241" s="15"/>
      <c r="Z241" s="15"/>
      <c r="AA241" s="15"/>
      <c r="AB241" s="15"/>
      <c r="AC241" s="15"/>
      <c r="AD241" s="15"/>
      <c r="AE241" s="15"/>
      <c r="AF241" s="16"/>
    </row>
    <row r="242" spans="1:32" ht="17.25" customHeight="1" thickBot="1" x14ac:dyDescent="0.3">
      <c r="A242" s="2155"/>
      <c r="B242" s="77" t="s">
        <v>204</v>
      </c>
      <c r="C242" s="559">
        <v>43</v>
      </c>
      <c r="D242" s="367">
        <v>240</v>
      </c>
      <c r="E242" s="367">
        <v>127</v>
      </c>
      <c r="F242" s="367">
        <v>72</v>
      </c>
      <c r="G242" s="367">
        <v>39</v>
      </c>
      <c r="H242" s="367">
        <v>14</v>
      </c>
      <c r="I242" s="367">
        <v>17</v>
      </c>
      <c r="J242" s="367">
        <v>5863</v>
      </c>
      <c r="K242" s="367">
        <v>295</v>
      </c>
      <c r="L242" s="367">
        <v>136</v>
      </c>
      <c r="M242" s="367">
        <v>1357</v>
      </c>
      <c r="N242" s="367">
        <v>478</v>
      </c>
      <c r="O242" s="367">
        <v>25</v>
      </c>
      <c r="P242" s="367">
        <v>267</v>
      </c>
      <c r="Q242" s="560">
        <v>212</v>
      </c>
      <c r="R242" s="628">
        <f t="shared" si="71"/>
        <v>9185</v>
      </c>
      <c r="S242" s="669">
        <f>R242/SUM(R241:R242)</f>
        <v>0.99018973695558432</v>
      </c>
      <c r="T242" s="15"/>
      <c r="U242" s="15"/>
      <c r="V242" s="15"/>
      <c r="W242" s="15"/>
      <c r="X242" s="15"/>
      <c r="Y242" s="15"/>
      <c r="Z242" s="15"/>
      <c r="AA242" s="15"/>
      <c r="AB242" s="15"/>
      <c r="AC242" s="15"/>
      <c r="AD242" s="15"/>
      <c r="AE242" s="15"/>
      <c r="AF242" s="16"/>
    </row>
    <row r="243" spans="1:32" ht="17.25" customHeight="1" x14ac:dyDescent="0.25">
      <c r="A243" s="2153" t="s">
        <v>112</v>
      </c>
      <c r="B243" s="221" t="s">
        <v>202</v>
      </c>
      <c r="C243" s="568">
        <v>0</v>
      </c>
      <c r="D243" s="381">
        <v>0</v>
      </c>
      <c r="E243" s="381">
        <v>0</v>
      </c>
      <c r="F243" s="381">
        <v>0</v>
      </c>
      <c r="G243" s="381">
        <v>0</v>
      </c>
      <c r="H243" s="381">
        <v>0</v>
      </c>
      <c r="I243" s="381">
        <v>0</v>
      </c>
      <c r="J243" s="381">
        <v>64</v>
      </c>
      <c r="K243" s="381">
        <v>1</v>
      </c>
      <c r="L243" s="381">
        <v>1</v>
      </c>
      <c r="M243" s="381">
        <v>4</v>
      </c>
      <c r="N243" s="381">
        <v>9</v>
      </c>
      <c r="O243" s="381">
        <v>0</v>
      </c>
      <c r="P243" s="381">
        <v>0</v>
      </c>
      <c r="Q243" s="569">
        <v>0</v>
      </c>
      <c r="R243" s="635">
        <f t="shared" ref="R243" si="74">SUM(C243:Q243)</f>
        <v>79</v>
      </c>
      <c r="S243" s="665">
        <f>R243/SUM(R243:R245)</f>
        <v>0.29368029739776952</v>
      </c>
      <c r="T243" s="15"/>
      <c r="U243" s="15"/>
      <c r="V243" s="15"/>
      <c r="W243" s="17"/>
      <c r="X243" s="15"/>
      <c r="Y243" s="15"/>
      <c r="Z243" s="15"/>
      <c r="AA243" s="15"/>
      <c r="AB243" s="15"/>
      <c r="AC243" s="15"/>
      <c r="AD243" s="15"/>
      <c r="AE243" s="17"/>
      <c r="AF243" s="16"/>
    </row>
    <row r="244" spans="1:32" ht="17.25" customHeight="1" x14ac:dyDescent="0.25">
      <c r="A244" s="2154"/>
      <c r="B244" s="78" t="s">
        <v>203</v>
      </c>
      <c r="C244" s="563">
        <v>0</v>
      </c>
      <c r="D244" s="375">
        <v>0</v>
      </c>
      <c r="E244" s="375">
        <v>0</v>
      </c>
      <c r="F244" s="375">
        <v>0</v>
      </c>
      <c r="G244" s="375">
        <v>0</v>
      </c>
      <c r="H244" s="375">
        <v>0</v>
      </c>
      <c r="I244" s="375">
        <v>0</v>
      </c>
      <c r="J244" s="375">
        <v>10</v>
      </c>
      <c r="K244" s="375">
        <v>0</v>
      </c>
      <c r="L244" s="375">
        <v>0</v>
      </c>
      <c r="M244" s="375">
        <v>0</v>
      </c>
      <c r="N244" s="375">
        <v>0</v>
      </c>
      <c r="O244" s="375">
        <v>0</v>
      </c>
      <c r="P244" s="375">
        <v>0</v>
      </c>
      <c r="Q244" s="564">
        <v>0</v>
      </c>
      <c r="R244" s="636">
        <f t="shared" ref="R244:R248" si="75">SUM(C244:Q244)</f>
        <v>10</v>
      </c>
      <c r="S244" s="666">
        <f>R244/SUM(R244:R245)</f>
        <v>5.2631578947368418E-2</v>
      </c>
      <c r="T244" s="15"/>
      <c r="U244" s="15"/>
      <c r="V244" s="15"/>
      <c r="W244" s="17"/>
      <c r="X244" s="15"/>
      <c r="Y244" s="15"/>
      <c r="Z244" s="15"/>
      <c r="AA244" s="15"/>
      <c r="AB244" s="15"/>
      <c r="AC244" s="15"/>
      <c r="AD244" s="15"/>
      <c r="AE244" s="17"/>
      <c r="AF244" s="16"/>
    </row>
    <row r="245" spans="1:32" ht="17.25" customHeight="1" thickBot="1" x14ac:dyDescent="0.3">
      <c r="A245" s="2160"/>
      <c r="B245" s="156" t="s">
        <v>204</v>
      </c>
      <c r="C245" s="570">
        <v>0</v>
      </c>
      <c r="D245" s="384">
        <v>6</v>
      </c>
      <c r="E245" s="384">
        <v>1</v>
      </c>
      <c r="F245" s="384">
        <v>0</v>
      </c>
      <c r="G245" s="384">
        <v>1</v>
      </c>
      <c r="H245" s="384">
        <v>0</v>
      </c>
      <c r="I245" s="384">
        <v>0</v>
      </c>
      <c r="J245" s="384">
        <v>129</v>
      </c>
      <c r="K245" s="384">
        <v>1</v>
      </c>
      <c r="L245" s="384">
        <v>1</v>
      </c>
      <c r="M245" s="384">
        <v>27</v>
      </c>
      <c r="N245" s="384">
        <v>11</v>
      </c>
      <c r="O245" s="384">
        <v>0</v>
      </c>
      <c r="P245" s="384">
        <v>2</v>
      </c>
      <c r="Q245" s="571">
        <v>1</v>
      </c>
      <c r="R245" s="638">
        <f t="shared" si="75"/>
        <v>180</v>
      </c>
      <c r="S245" s="666">
        <f>R245/SUM(R243:R245)</f>
        <v>0.66914498141263945</v>
      </c>
      <c r="T245" s="15"/>
      <c r="U245" s="15"/>
      <c r="V245" s="15"/>
      <c r="W245" s="17"/>
      <c r="X245" s="15"/>
      <c r="Y245" s="15"/>
      <c r="Z245" s="15"/>
      <c r="AA245" s="15"/>
      <c r="AB245" s="15"/>
      <c r="AC245" s="15"/>
      <c r="AD245" s="15"/>
      <c r="AE245" s="17"/>
      <c r="AF245" s="16"/>
    </row>
    <row r="246" spans="1:32" ht="17.25" customHeight="1" thickTop="1" x14ac:dyDescent="0.25">
      <c r="A246" s="2156" t="s">
        <v>132</v>
      </c>
      <c r="B246" s="155" t="s">
        <v>202</v>
      </c>
      <c r="C246" s="1700">
        <f t="shared" ref="C246:Q246" si="76">SUM(C234,C237,C240,C243)</f>
        <v>8</v>
      </c>
      <c r="D246" s="1701">
        <f t="shared" si="76"/>
        <v>93</v>
      </c>
      <c r="E246" s="1701">
        <f t="shared" si="76"/>
        <v>82</v>
      </c>
      <c r="F246" s="1701">
        <f t="shared" si="76"/>
        <v>51</v>
      </c>
      <c r="G246" s="1701">
        <f t="shared" si="76"/>
        <v>20</v>
      </c>
      <c r="H246" s="1701">
        <f t="shared" si="76"/>
        <v>2</v>
      </c>
      <c r="I246" s="1701">
        <f t="shared" si="76"/>
        <v>13</v>
      </c>
      <c r="J246" s="1701">
        <f t="shared" si="76"/>
        <v>2453</v>
      </c>
      <c r="K246" s="1701">
        <f t="shared" si="76"/>
        <v>202</v>
      </c>
      <c r="L246" s="1701">
        <f t="shared" si="76"/>
        <v>45</v>
      </c>
      <c r="M246" s="1701">
        <f t="shared" si="76"/>
        <v>949</v>
      </c>
      <c r="N246" s="1701">
        <f t="shared" si="76"/>
        <v>254</v>
      </c>
      <c r="O246" s="1701">
        <f t="shared" si="76"/>
        <v>10</v>
      </c>
      <c r="P246" s="1701">
        <f t="shared" si="76"/>
        <v>144</v>
      </c>
      <c r="Q246" s="1702">
        <f t="shared" si="76"/>
        <v>55</v>
      </c>
      <c r="R246" s="629">
        <f>SUM(C246:Q246)</f>
        <v>4381</v>
      </c>
      <c r="S246" s="671">
        <f>R246/SUM(R246:R248)</f>
        <v>0.20023767082590613</v>
      </c>
      <c r="T246" s="16"/>
      <c r="U246" s="16"/>
      <c r="V246" s="16"/>
      <c r="W246" s="16"/>
      <c r="X246" s="16"/>
      <c r="Y246" s="16"/>
      <c r="Z246" s="16"/>
      <c r="AA246" s="16"/>
      <c r="AB246" s="16"/>
      <c r="AC246" s="16"/>
      <c r="AD246" s="16"/>
      <c r="AE246" s="16"/>
      <c r="AF246" s="15"/>
    </row>
    <row r="247" spans="1:32" ht="17.25" customHeight="1" x14ac:dyDescent="0.25">
      <c r="A247" s="2156"/>
      <c r="B247" s="76" t="s">
        <v>203</v>
      </c>
      <c r="C247" s="222">
        <f t="shared" ref="C247:Q247" si="77">SUM(C235,C238,C241,C244)</f>
        <v>2</v>
      </c>
      <c r="D247" s="1588">
        <f t="shared" si="77"/>
        <v>14</v>
      </c>
      <c r="E247" s="1588">
        <f t="shared" si="77"/>
        <v>20</v>
      </c>
      <c r="F247" s="1588">
        <f t="shared" si="77"/>
        <v>8</v>
      </c>
      <c r="G247" s="1588">
        <f t="shared" si="77"/>
        <v>2</v>
      </c>
      <c r="H247" s="1588">
        <f t="shared" si="77"/>
        <v>0</v>
      </c>
      <c r="I247" s="1588">
        <f t="shared" si="77"/>
        <v>2</v>
      </c>
      <c r="J247" s="1588">
        <f t="shared" si="77"/>
        <v>124</v>
      </c>
      <c r="K247" s="1588">
        <f t="shared" si="77"/>
        <v>7</v>
      </c>
      <c r="L247" s="1588">
        <f t="shared" si="77"/>
        <v>3</v>
      </c>
      <c r="M247" s="1588">
        <f t="shared" si="77"/>
        <v>44</v>
      </c>
      <c r="N247" s="1588">
        <f t="shared" si="77"/>
        <v>18</v>
      </c>
      <c r="O247" s="1588">
        <f t="shared" si="77"/>
        <v>8</v>
      </c>
      <c r="P247" s="1588">
        <f t="shared" si="77"/>
        <v>11</v>
      </c>
      <c r="Q247" s="1703">
        <f t="shared" si="77"/>
        <v>4</v>
      </c>
      <c r="R247" s="626">
        <f>SUM(C247:Q247)</f>
        <v>267</v>
      </c>
      <c r="S247" s="671">
        <f>R247/SUM(R246:R248)</f>
        <v>1.2203482791718085E-2</v>
      </c>
      <c r="T247" s="16"/>
      <c r="U247" s="16"/>
      <c r="V247" s="16"/>
      <c r="W247" s="16"/>
      <c r="X247" s="16"/>
      <c r="Y247" s="16"/>
      <c r="Z247" s="16"/>
      <c r="AA247" s="16"/>
      <c r="AB247" s="16"/>
      <c r="AC247" s="16"/>
      <c r="AD247" s="16"/>
      <c r="AE247" s="16"/>
      <c r="AF247" s="15"/>
    </row>
    <row r="248" spans="1:32" ht="17.25" customHeight="1" thickBot="1" x14ac:dyDescent="0.3">
      <c r="A248" s="2156"/>
      <c r="B248" s="122" t="s">
        <v>204</v>
      </c>
      <c r="C248" s="223">
        <f t="shared" ref="C248:Q248" si="78">SUM(C236,C239,C242,C245)</f>
        <v>71</v>
      </c>
      <c r="D248" s="1704">
        <f t="shared" si="78"/>
        <v>398</v>
      </c>
      <c r="E248" s="1704">
        <f t="shared" si="78"/>
        <v>245</v>
      </c>
      <c r="F248" s="1704">
        <f t="shared" si="78"/>
        <v>143</v>
      </c>
      <c r="G248" s="1704">
        <f t="shared" si="78"/>
        <v>81</v>
      </c>
      <c r="H248" s="1704">
        <f t="shared" si="78"/>
        <v>23</v>
      </c>
      <c r="I248" s="1704">
        <f t="shared" si="78"/>
        <v>32</v>
      </c>
      <c r="J248" s="1704">
        <f t="shared" si="78"/>
        <v>11116</v>
      </c>
      <c r="K248" s="1704">
        <f t="shared" si="78"/>
        <v>521</v>
      </c>
      <c r="L248" s="1704">
        <f t="shared" si="78"/>
        <v>248</v>
      </c>
      <c r="M248" s="1704">
        <f t="shared" si="78"/>
        <v>2558</v>
      </c>
      <c r="N248" s="1704">
        <f t="shared" si="78"/>
        <v>813</v>
      </c>
      <c r="O248" s="1704">
        <f t="shared" si="78"/>
        <v>67</v>
      </c>
      <c r="P248" s="1704">
        <f t="shared" si="78"/>
        <v>483</v>
      </c>
      <c r="Q248" s="1705">
        <f t="shared" si="78"/>
        <v>432</v>
      </c>
      <c r="R248" s="628">
        <f t="shared" si="75"/>
        <v>17231</v>
      </c>
      <c r="S248" s="671">
        <f>R248/SUM(R246:R248)</f>
        <v>0.78755884638237583</v>
      </c>
      <c r="T248" s="16"/>
      <c r="U248" s="16"/>
      <c r="V248" s="16"/>
      <c r="W248" s="16"/>
      <c r="X248" s="16"/>
      <c r="Y248" s="16"/>
      <c r="Z248" s="16"/>
      <c r="AA248" s="16"/>
      <c r="AB248" s="16"/>
      <c r="AC248" s="16"/>
      <c r="AD248" s="16"/>
      <c r="AE248" s="16"/>
      <c r="AF248" s="15"/>
    </row>
    <row r="249" spans="1:32" ht="17.25" customHeight="1" thickBot="1" x14ac:dyDescent="0.3">
      <c r="A249" s="2157" t="s">
        <v>163</v>
      </c>
      <c r="B249" s="2158"/>
      <c r="C249" s="2151"/>
      <c r="D249" s="2151"/>
      <c r="E249" s="2151"/>
      <c r="F249" s="2151"/>
      <c r="G249" s="2151"/>
      <c r="H249" s="2151"/>
      <c r="I249" s="2151"/>
      <c r="J249" s="2151"/>
      <c r="K249" s="2151"/>
      <c r="L249" s="2151"/>
      <c r="M249" s="2151"/>
      <c r="N249" s="2151"/>
      <c r="O249" s="2151"/>
      <c r="P249" s="2151"/>
      <c r="Q249" s="2151"/>
      <c r="R249" s="2158"/>
      <c r="S249" s="2159"/>
      <c r="T249" s="14"/>
      <c r="U249" s="14"/>
      <c r="V249" s="14"/>
      <c r="W249" s="14"/>
      <c r="X249" s="14"/>
      <c r="Y249" s="14"/>
      <c r="Z249" s="14"/>
      <c r="AA249" s="14"/>
      <c r="AB249" s="14"/>
      <c r="AC249" s="14"/>
      <c r="AD249" s="14"/>
      <c r="AE249" s="14"/>
      <c r="AF249" s="14"/>
    </row>
    <row r="250" spans="1:32" ht="16.5" customHeight="1" x14ac:dyDescent="0.25">
      <c r="A250" s="2153" t="s">
        <v>164</v>
      </c>
      <c r="B250" s="75" t="s">
        <v>202</v>
      </c>
      <c r="C250" s="361">
        <v>0</v>
      </c>
      <c r="D250" s="362">
        <v>0</v>
      </c>
      <c r="E250" s="362">
        <v>0</v>
      </c>
      <c r="F250" s="362">
        <v>0</v>
      </c>
      <c r="G250" s="362">
        <v>0</v>
      </c>
      <c r="H250" s="362">
        <v>0</v>
      </c>
      <c r="I250" s="362">
        <v>0</v>
      </c>
      <c r="J250" s="362">
        <v>9</v>
      </c>
      <c r="K250" s="362">
        <v>0</v>
      </c>
      <c r="L250" s="362">
        <v>0</v>
      </c>
      <c r="M250" s="362">
        <v>0</v>
      </c>
      <c r="N250" s="362">
        <v>1</v>
      </c>
      <c r="O250" s="362">
        <v>0</v>
      </c>
      <c r="P250" s="362">
        <v>0</v>
      </c>
      <c r="Q250" s="363">
        <v>0</v>
      </c>
      <c r="R250" s="650">
        <f t="shared" ref="R250:R262" si="79">SUM(C250:Q250)</f>
        <v>10</v>
      </c>
      <c r="S250" s="668">
        <f>R250/SUM(R250:R252)</f>
        <v>3.0674846625766871E-2</v>
      </c>
      <c r="T250" s="14"/>
      <c r="U250" s="14"/>
      <c r="V250" s="14"/>
      <c r="W250" s="14"/>
      <c r="X250" s="14"/>
      <c r="Y250" s="14"/>
      <c r="Z250" s="14"/>
      <c r="AA250" s="14"/>
      <c r="AB250" s="14"/>
      <c r="AC250" s="14"/>
      <c r="AD250" s="14"/>
      <c r="AE250" s="14"/>
      <c r="AF250" s="14"/>
    </row>
    <row r="251" spans="1:32" ht="16.5" customHeight="1" x14ac:dyDescent="0.25">
      <c r="A251" s="2154"/>
      <c r="B251" s="76" t="s">
        <v>203</v>
      </c>
      <c r="C251" s="364">
        <v>0</v>
      </c>
      <c r="D251" s="364">
        <v>0</v>
      </c>
      <c r="E251" s="364">
        <v>0</v>
      </c>
      <c r="F251" s="364">
        <v>0</v>
      </c>
      <c r="G251" s="364">
        <v>0</v>
      </c>
      <c r="H251" s="364">
        <v>0</v>
      </c>
      <c r="I251" s="364">
        <v>0</v>
      </c>
      <c r="J251" s="364">
        <v>0</v>
      </c>
      <c r="K251" s="364">
        <v>0</v>
      </c>
      <c r="L251" s="364">
        <v>0</v>
      </c>
      <c r="M251" s="364">
        <v>0</v>
      </c>
      <c r="N251" s="364">
        <v>0</v>
      </c>
      <c r="O251" s="364">
        <v>0</v>
      </c>
      <c r="P251" s="364">
        <v>0</v>
      </c>
      <c r="Q251" s="365">
        <v>0</v>
      </c>
      <c r="R251" s="651">
        <f t="shared" ref="R251" si="80">SUM(C251:Q251)</f>
        <v>0</v>
      </c>
      <c r="S251" s="669">
        <f>R251/SUM(R250:R254)</f>
        <v>0</v>
      </c>
      <c r="T251" s="14"/>
      <c r="U251" s="14"/>
      <c r="V251" s="14"/>
      <c r="W251" s="14"/>
      <c r="X251" s="14"/>
      <c r="Y251" s="14"/>
      <c r="Z251" s="14"/>
      <c r="AA251" s="14"/>
      <c r="AB251" s="14"/>
      <c r="AC251" s="14"/>
      <c r="AD251" s="14"/>
      <c r="AE251" s="14"/>
      <c r="AF251" s="14"/>
    </row>
    <row r="252" spans="1:32" ht="17.25" customHeight="1" thickBot="1" x14ac:dyDescent="0.3">
      <c r="A252" s="2155"/>
      <c r="B252" s="77" t="s">
        <v>204</v>
      </c>
      <c r="C252" s="366">
        <v>1</v>
      </c>
      <c r="D252" s="367">
        <v>9</v>
      </c>
      <c r="E252" s="367">
        <v>4</v>
      </c>
      <c r="F252" s="367">
        <v>4</v>
      </c>
      <c r="G252" s="367">
        <v>1</v>
      </c>
      <c r="H252" s="367">
        <v>0</v>
      </c>
      <c r="I252" s="367">
        <v>0</v>
      </c>
      <c r="J252" s="367">
        <v>193</v>
      </c>
      <c r="K252" s="367">
        <v>3</v>
      </c>
      <c r="L252" s="367">
        <v>4</v>
      </c>
      <c r="M252" s="367">
        <v>55</v>
      </c>
      <c r="N252" s="367">
        <v>15</v>
      </c>
      <c r="O252" s="367">
        <v>1</v>
      </c>
      <c r="P252" s="367">
        <v>13</v>
      </c>
      <c r="Q252" s="368">
        <v>13</v>
      </c>
      <c r="R252" s="652">
        <f t="shared" si="79"/>
        <v>316</v>
      </c>
      <c r="S252" s="669">
        <f>R252/SUM(R250:R252)</f>
        <v>0.96932515337423308</v>
      </c>
      <c r="T252" s="14"/>
      <c r="U252" s="14"/>
      <c r="V252" s="14"/>
      <c r="W252" s="14"/>
      <c r="X252" s="14"/>
      <c r="Y252" s="14"/>
      <c r="Z252" s="14"/>
      <c r="AA252" s="14"/>
      <c r="AB252" s="14"/>
      <c r="AC252" s="14"/>
      <c r="AD252" s="14"/>
      <c r="AE252" s="14"/>
      <c r="AF252" s="14"/>
    </row>
    <row r="253" spans="1:32" ht="16.5" customHeight="1" x14ac:dyDescent="0.25">
      <c r="A253" s="2153" t="s">
        <v>165</v>
      </c>
      <c r="B253" s="80" t="s">
        <v>202</v>
      </c>
      <c r="C253" s="371">
        <v>7</v>
      </c>
      <c r="D253" s="372">
        <v>70</v>
      </c>
      <c r="E253" s="372">
        <v>50</v>
      </c>
      <c r="F253" s="372">
        <v>38</v>
      </c>
      <c r="G253" s="372">
        <v>14</v>
      </c>
      <c r="H253" s="372">
        <v>2</v>
      </c>
      <c r="I253" s="372">
        <v>11</v>
      </c>
      <c r="J253" s="372">
        <v>1604</v>
      </c>
      <c r="K253" s="372">
        <v>145</v>
      </c>
      <c r="L253" s="372">
        <v>27</v>
      </c>
      <c r="M253" s="372">
        <v>659</v>
      </c>
      <c r="N253" s="372">
        <v>168</v>
      </c>
      <c r="O253" s="372">
        <v>8</v>
      </c>
      <c r="P253" s="372">
        <v>99</v>
      </c>
      <c r="Q253" s="373">
        <v>35</v>
      </c>
      <c r="R253" s="653">
        <f t="shared" ref="R253" si="81">SUM(C253:Q253)</f>
        <v>2937</v>
      </c>
      <c r="S253" s="665">
        <f>R253/SUM(R253:R256)</f>
        <v>0.20238423373759648</v>
      </c>
      <c r="T253" s="14"/>
      <c r="U253" s="14"/>
      <c r="V253" s="14"/>
      <c r="W253" s="14"/>
      <c r="X253" s="14"/>
      <c r="Y253" s="14"/>
      <c r="Z253" s="14"/>
      <c r="AA253" s="14"/>
      <c r="AB253" s="14"/>
      <c r="AC253" s="14"/>
      <c r="AD253" s="14"/>
      <c r="AE253" s="14"/>
      <c r="AF253" s="14"/>
    </row>
    <row r="254" spans="1:32" ht="17.25" customHeight="1" x14ac:dyDescent="0.25">
      <c r="A254" s="2154"/>
      <c r="B254" s="78" t="s">
        <v>203</v>
      </c>
      <c r="C254" s="374">
        <v>1</v>
      </c>
      <c r="D254" s="375">
        <v>9</v>
      </c>
      <c r="E254" s="375">
        <v>13</v>
      </c>
      <c r="F254" s="375">
        <v>7</v>
      </c>
      <c r="G254" s="375">
        <v>2</v>
      </c>
      <c r="H254" s="375">
        <v>0</v>
      </c>
      <c r="I254" s="375">
        <v>0</v>
      </c>
      <c r="J254" s="375">
        <v>64</v>
      </c>
      <c r="K254" s="375">
        <v>3</v>
      </c>
      <c r="L254" s="375">
        <v>2</v>
      </c>
      <c r="M254" s="375">
        <v>25</v>
      </c>
      <c r="N254" s="375">
        <v>9</v>
      </c>
      <c r="O254" s="375">
        <v>8</v>
      </c>
      <c r="P254" s="375">
        <v>8</v>
      </c>
      <c r="Q254" s="376">
        <v>3</v>
      </c>
      <c r="R254" s="654">
        <f t="shared" si="79"/>
        <v>154</v>
      </c>
      <c r="S254" s="666">
        <f>R254/SUM(R253:R256)</f>
        <v>1.0611907386990077E-2</v>
      </c>
      <c r="T254" s="14"/>
      <c r="U254" s="14"/>
      <c r="V254" s="14"/>
      <c r="W254" s="14"/>
      <c r="X254" s="14"/>
      <c r="Y254" s="14"/>
      <c r="Z254" s="14"/>
      <c r="AA254" s="14"/>
      <c r="AB254" s="14"/>
      <c r="AC254" s="14"/>
      <c r="AD254" s="14"/>
      <c r="AE254" s="14"/>
      <c r="AF254" s="14"/>
    </row>
    <row r="255" spans="1:32" ht="17.25" customHeight="1" thickBot="1" x14ac:dyDescent="0.3">
      <c r="A255" s="2155"/>
      <c r="B255" s="79" t="s">
        <v>204</v>
      </c>
      <c r="C255" s="377">
        <v>42</v>
      </c>
      <c r="D255" s="378">
        <v>241</v>
      </c>
      <c r="E255" s="378">
        <v>143</v>
      </c>
      <c r="F255" s="378">
        <v>86</v>
      </c>
      <c r="G255" s="378">
        <v>58</v>
      </c>
      <c r="H255" s="378">
        <v>13</v>
      </c>
      <c r="I255" s="378">
        <v>19</v>
      </c>
      <c r="J255" s="378">
        <v>6592</v>
      </c>
      <c r="K255" s="378">
        <v>290</v>
      </c>
      <c r="L255" s="378">
        <v>160</v>
      </c>
      <c r="M255" s="378">
        <v>1588</v>
      </c>
      <c r="N255" s="378">
        <v>461</v>
      </c>
      <c r="O255" s="378">
        <v>37</v>
      </c>
      <c r="P255" s="378">
        <v>291</v>
      </c>
      <c r="Q255" s="379">
        <v>284</v>
      </c>
      <c r="R255" s="655">
        <f t="shared" si="79"/>
        <v>10305</v>
      </c>
      <c r="S255" s="666">
        <f>R255/SUM(R253:R256)</f>
        <v>0.71010198456449836</v>
      </c>
      <c r="T255" s="14"/>
      <c r="U255" s="14"/>
      <c r="V255" s="14"/>
      <c r="W255" s="14"/>
      <c r="X255" s="14"/>
      <c r="Y255" s="14"/>
      <c r="Z255" s="14"/>
      <c r="AA255" s="14"/>
      <c r="AB255" s="14"/>
      <c r="AC255" s="14"/>
      <c r="AD255" s="14"/>
      <c r="AE255" s="14"/>
      <c r="AF255" s="14"/>
    </row>
    <row r="256" spans="1:32" ht="17.25" customHeight="1" x14ac:dyDescent="0.25">
      <c r="A256" s="2153" t="s">
        <v>166</v>
      </c>
      <c r="B256" s="75" t="s">
        <v>206</v>
      </c>
      <c r="C256" s="361">
        <v>1</v>
      </c>
      <c r="D256" s="362">
        <v>20</v>
      </c>
      <c r="E256" s="362">
        <v>28</v>
      </c>
      <c r="F256" s="362">
        <v>9</v>
      </c>
      <c r="G256" s="362">
        <v>5</v>
      </c>
      <c r="H256" s="362">
        <v>0</v>
      </c>
      <c r="I256" s="362">
        <v>2</v>
      </c>
      <c r="J256" s="362">
        <v>615</v>
      </c>
      <c r="K256" s="362">
        <v>44</v>
      </c>
      <c r="L256" s="362">
        <v>14</v>
      </c>
      <c r="M256" s="362">
        <v>255</v>
      </c>
      <c r="N256" s="362">
        <v>72</v>
      </c>
      <c r="O256" s="362">
        <v>2</v>
      </c>
      <c r="P256" s="362">
        <v>37</v>
      </c>
      <c r="Q256" s="363">
        <v>12</v>
      </c>
      <c r="R256" s="650">
        <f t="shared" si="79"/>
        <v>1116</v>
      </c>
      <c r="S256" s="668">
        <f>R256/SUM(R253:R256)</f>
        <v>7.6901874310915108E-2</v>
      </c>
      <c r="T256" s="14"/>
      <c r="U256" s="14"/>
      <c r="V256" s="14"/>
      <c r="W256" s="14"/>
      <c r="X256" s="14"/>
      <c r="Y256" s="14"/>
      <c r="Z256" s="14"/>
      <c r="AA256" s="14"/>
      <c r="AB256" s="14"/>
      <c r="AC256" s="14"/>
      <c r="AD256" s="14"/>
      <c r="AE256" s="14"/>
      <c r="AF256" s="14"/>
    </row>
    <row r="257" spans="1:32" ht="16.5" customHeight="1" x14ac:dyDescent="0.25">
      <c r="A257" s="2154"/>
      <c r="B257" s="76" t="s">
        <v>202</v>
      </c>
      <c r="C257" s="364">
        <v>1</v>
      </c>
      <c r="D257" s="369">
        <v>4</v>
      </c>
      <c r="E257" s="369">
        <v>6</v>
      </c>
      <c r="F257" s="369">
        <v>0</v>
      </c>
      <c r="G257" s="369">
        <v>0</v>
      </c>
      <c r="H257" s="369">
        <v>0</v>
      </c>
      <c r="I257" s="369">
        <v>1</v>
      </c>
      <c r="J257" s="369">
        <v>40</v>
      </c>
      <c r="K257" s="369">
        <v>2</v>
      </c>
      <c r="L257" s="369">
        <v>1</v>
      </c>
      <c r="M257" s="369">
        <v>11</v>
      </c>
      <c r="N257" s="369">
        <v>9</v>
      </c>
      <c r="O257" s="369">
        <v>0</v>
      </c>
      <c r="P257" s="369">
        <v>3</v>
      </c>
      <c r="Q257" s="370">
        <v>1</v>
      </c>
      <c r="R257" s="651">
        <f t="shared" si="79"/>
        <v>79</v>
      </c>
      <c r="S257" s="669">
        <f>R257/SUM(R257:R259)</f>
        <v>1.2585630078062768E-2</v>
      </c>
      <c r="T257" s="14"/>
      <c r="U257" s="14"/>
      <c r="V257" s="14"/>
      <c r="W257" s="14"/>
      <c r="X257" s="14"/>
      <c r="Y257" s="14"/>
      <c r="Z257" s="14"/>
      <c r="AA257" s="14"/>
      <c r="AB257" s="14"/>
      <c r="AC257" s="14"/>
      <c r="AD257" s="14"/>
      <c r="AE257" s="14"/>
      <c r="AF257" s="14"/>
    </row>
    <row r="258" spans="1:32" ht="17.25" customHeight="1" thickBot="1" x14ac:dyDescent="0.3">
      <c r="A258" s="2155"/>
      <c r="B258" s="122" t="s">
        <v>203</v>
      </c>
      <c r="C258" s="366">
        <v>26</v>
      </c>
      <c r="D258" s="367">
        <v>129</v>
      </c>
      <c r="E258" s="367">
        <v>90</v>
      </c>
      <c r="F258" s="367">
        <v>49</v>
      </c>
      <c r="G258" s="367">
        <v>18</v>
      </c>
      <c r="H258" s="367">
        <v>7</v>
      </c>
      <c r="I258" s="367">
        <v>12</v>
      </c>
      <c r="J258" s="367">
        <v>3847</v>
      </c>
      <c r="K258" s="367">
        <v>211</v>
      </c>
      <c r="L258" s="367">
        <v>73</v>
      </c>
      <c r="M258" s="367">
        <v>834</v>
      </c>
      <c r="N258" s="367">
        <v>291</v>
      </c>
      <c r="O258" s="367">
        <v>22</v>
      </c>
      <c r="P258" s="367">
        <v>157</v>
      </c>
      <c r="Q258" s="368">
        <v>114</v>
      </c>
      <c r="R258" s="652">
        <f t="shared" si="79"/>
        <v>5880</v>
      </c>
      <c r="S258" s="669">
        <f>R258/SUM(R257:R259)</f>
        <v>0.93675322606340605</v>
      </c>
      <c r="T258" s="14"/>
      <c r="U258" s="14"/>
      <c r="V258" s="14"/>
      <c r="W258" s="14"/>
      <c r="X258" s="14"/>
      <c r="Y258" s="14"/>
      <c r="Z258" s="14"/>
      <c r="AA258" s="14"/>
      <c r="AB258" s="14"/>
      <c r="AC258" s="14"/>
      <c r="AD258" s="14"/>
      <c r="AE258" s="14"/>
      <c r="AF258" s="14"/>
    </row>
    <row r="259" spans="1:32" ht="17.25" customHeight="1" x14ac:dyDescent="0.25">
      <c r="A259" s="2153" t="s">
        <v>167</v>
      </c>
      <c r="B259" s="80" t="s">
        <v>204</v>
      </c>
      <c r="C259" s="380">
        <v>0</v>
      </c>
      <c r="D259" s="381">
        <v>3</v>
      </c>
      <c r="E259" s="381">
        <v>4</v>
      </c>
      <c r="F259" s="381">
        <v>4</v>
      </c>
      <c r="G259" s="381">
        <v>1</v>
      </c>
      <c r="H259" s="381">
        <v>0</v>
      </c>
      <c r="I259" s="381">
        <v>0</v>
      </c>
      <c r="J259" s="381">
        <v>225</v>
      </c>
      <c r="K259" s="381">
        <v>13</v>
      </c>
      <c r="L259" s="381">
        <v>4</v>
      </c>
      <c r="M259" s="381">
        <v>35</v>
      </c>
      <c r="N259" s="381">
        <v>13</v>
      </c>
      <c r="O259" s="381">
        <v>0</v>
      </c>
      <c r="P259" s="381">
        <v>8</v>
      </c>
      <c r="Q259" s="382">
        <v>8</v>
      </c>
      <c r="R259" s="653">
        <f t="shared" si="79"/>
        <v>318</v>
      </c>
      <c r="S259" s="665">
        <f>R259/SUM(R257:R259)</f>
        <v>5.0661143858531148E-2</v>
      </c>
      <c r="T259" s="14"/>
      <c r="U259" s="14"/>
      <c r="V259" s="14"/>
      <c r="W259" s="14"/>
      <c r="X259" s="14"/>
      <c r="Y259" s="14"/>
      <c r="Z259" s="14"/>
      <c r="AA259" s="14"/>
      <c r="AB259" s="14"/>
      <c r="AC259" s="14"/>
      <c r="AD259" s="14"/>
      <c r="AE259" s="14"/>
      <c r="AF259" s="14"/>
    </row>
    <row r="260" spans="1:32" ht="16.5" customHeight="1" x14ac:dyDescent="0.25">
      <c r="A260" s="2154"/>
      <c r="B260" s="78" t="s">
        <v>202</v>
      </c>
      <c r="C260" s="374">
        <v>0</v>
      </c>
      <c r="D260" s="375">
        <v>1</v>
      </c>
      <c r="E260" s="375">
        <v>1</v>
      </c>
      <c r="F260" s="375">
        <v>1</v>
      </c>
      <c r="G260" s="375">
        <v>0</v>
      </c>
      <c r="H260" s="375">
        <v>0</v>
      </c>
      <c r="I260" s="375">
        <v>1</v>
      </c>
      <c r="J260" s="375">
        <v>20</v>
      </c>
      <c r="K260" s="375">
        <v>2</v>
      </c>
      <c r="L260" s="375">
        <v>0</v>
      </c>
      <c r="M260" s="375">
        <v>8</v>
      </c>
      <c r="N260" s="375">
        <v>0</v>
      </c>
      <c r="O260" s="375">
        <v>0</v>
      </c>
      <c r="P260" s="375">
        <v>0</v>
      </c>
      <c r="Q260" s="376">
        <v>0</v>
      </c>
      <c r="R260" s="654">
        <f t="shared" ref="R260" si="82">SUM(C260:Q260)</f>
        <v>34</v>
      </c>
      <c r="S260" s="666">
        <f>R260/SUM(R260:R262)</f>
        <v>2.316076294277929E-2</v>
      </c>
      <c r="T260" s="14"/>
      <c r="U260" s="14"/>
      <c r="V260" s="14"/>
      <c r="W260" s="14"/>
      <c r="X260" s="14"/>
      <c r="Y260" s="14"/>
      <c r="Z260" s="14"/>
      <c r="AA260" s="14"/>
      <c r="AB260" s="14"/>
      <c r="AC260" s="14"/>
      <c r="AD260" s="14"/>
      <c r="AE260" s="14"/>
      <c r="AF260" s="14"/>
    </row>
    <row r="261" spans="1:32" ht="17.25" customHeight="1" thickBot="1" x14ac:dyDescent="0.3">
      <c r="A261" s="2160"/>
      <c r="B261" s="1584" t="s">
        <v>203</v>
      </c>
      <c r="C261" s="1586">
        <v>2</v>
      </c>
      <c r="D261" s="1585">
        <v>19</v>
      </c>
      <c r="E261" s="1585">
        <v>8</v>
      </c>
      <c r="F261" s="1585">
        <v>4</v>
      </c>
      <c r="G261" s="1585">
        <v>4</v>
      </c>
      <c r="H261" s="1585">
        <v>3</v>
      </c>
      <c r="I261" s="1585">
        <v>1</v>
      </c>
      <c r="J261" s="1585">
        <v>484</v>
      </c>
      <c r="K261" s="1585">
        <v>17</v>
      </c>
      <c r="L261" s="1585">
        <v>11</v>
      </c>
      <c r="M261" s="1585">
        <v>81</v>
      </c>
      <c r="N261" s="1585">
        <v>46</v>
      </c>
      <c r="O261" s="1585">
        <v>7</v>
      </c>
      <c r="P261" s="1585">
        <v>22</v>
      </c>
      <c r="Q261" s="1587">
        <v>21</v>
      </c>
      <c r="R261" s="1706">
        <f t="shared" si="79"/>
        <v>730</v>
      </c>
      <c r="S261" s="684">
        <f>R261/SUM(R260:R262)</f>
        <v>0.49727520435967304</v>
      </c>
      <c r="T261" s="14"/>
      <c r="U261" s="14"/>
      <c r="V261" s="14"/>
      <c r="W261" s="14"/>
      <c r="X261" s="14"/>
      <c r="Y261" s="14"/>
      <c r="Z261" s="14"/>
      <c r="AA261" s="14"/>
      <c r="AB261" s="14"/>
      <c r="AC261" s="14"/>
      <c r="AD261" s="14"/>
      <c r="AE261" s="14"/>
      <c r="AF261" s="14"/>
    </row>
    <row r="262" spans="1:32" ht="17.25" customHeight="1" thickTop="1" x14ac:dyDescent="0.25">
      <c r="A262" s="2161" t="s">
        <v>132</v>
      </c>
      <c r="B262" s="75" t="s">
        <v>204</v>
      </c>
      <c r="C262" s="1700">
        <v>2</v>
      </c>
      <c r="D262" s="1701">
        <v>19</v>
      </c>
      <c r="E262" s="1701">
        <v>8</v>
      </c>
      <c r="F262" s="1701">
        <v>4</v>
      </c>
      <c r="G262" s="1701">
        <v>4</v>
      </c>
      <c r="H262" s="1701">
        <v>3</v>
      </c>
      <c r="I262" s="1701">
        <v>1</v>
      </c>
      <c r="J262" s="1701">
        <v>463</v>
      </c>
      <c r="K262" s="1701">
        <v>17</v>
      </c>
      <c r="L262" s="1701">
        <v>11</v>
      </c>
      <c r="M262" s="1701">
        <v>77</v>
      </c>
      <c r="N262" s="1701">
        <v>46</v>
      </c>
      <c r="O262" s="1701">
        <v>6</v>
      </c>
      <c r="P262" s="1701">
        <v>22</v>
      </c>
      <c r="Q262" s="1702">
        <v>21</v>
      </c>
      <c r="R262" s="625">
        <f t="shared" si="79"/>
        <v>704</v>
      </c>
      <c r="S262" s="1172">
        <f>R262/SUM(R260:R262)</f>
        <v>0.47956403269754766</v>
      </c>
      <c r="T262" s="14"/>
      <c r="U262" s="14"/>
      <c r="V262" s="14"/>
      <c r="W262" s="14"/>
      <c r="X262" s="14"/>
      <c r="Y262" s="14"/>
      <c r="Z262" s="14"/>
      <c r="AA262" s="14"/>
      <c r="AB262" s="14"/>
      <c r="AC262" s="14"/>
      <c r="AD262" s="14"/>
      <c r="AE262" s="14"/>
      <c r="AF262" s="14"/>
    </row>
    <row r="263" spans="1:32" ht="17.25" customHeight="1" x14ac:dyDescent="0.25">
      <c r="A263" s="2156"/>
      <c r="B263" s="76" t="s">
        <v>202</v>
      </c>
      <c r="C263" s="222">
        <f t="shared" ref="C263:Q263" si="83">SUM(C260,C257,C253,C250)</f>
        <v>8</v>
      </c>
      <c r="D263" s="1588">
        <f t="shared" si="83"/>
        <v>75</v>
      </c>
      <c r="E263" s="1588">
        <f t="shared" si="83"/>
        <v>57</v>
      </c>
      <c r="F263" s="1588">
        <f t="shared" si="83"/>
        <v>39</v>
      </c>
      <c r="G263" s="1588">
        <f t="shared" si="83"/>
        <v>14</v>
      </c>
      <c r="H263" s="1588">
        <f t="shared" si="83"/>
        <v>2</v>
      </c>
      <c r="I263" s="1588">
        <f t="shared" si="83"/>
        <v>13</v>
      </c>
      <c r="J263" s="1588">
        <f t="shared" si="83"/>
        <v>1673</v>
      </c>
      <c r="K263" s="1588">
        <f t="shared" si="83"/>
        <v>149</v>
      </c>
      <c r="L263" s="1588">
        <f t="shared" si="83"/>
        <v>28</v>
      </c>
      <c r="M263" s="1588">
        <f t="shared" si="83"/>
        <v>678</v>
      </c>
      <c r="N263" s="1588">
        <f t="shared" si="83"/>
        <v>178</v>
      </c>
      <c r="O263" s="1588">
        <f t="shared" si="83"/>
        <v>8</v>
      </c>
      <c r="P263" s="1588">
        <f t="shared" si="83"/>
        <v>102</v>
      </c>
      <c r="Q263" s="1703">
        <f t="shared" si="83"/>
        <v>36</v>
      </c>
      <c r="R263" s="626">
        <f>SUM(C263:Q263)</f>
        <v>3060</v>
      </c>
      <c r="S263" s="688">
        <f>R263/SUM(R263:R265)</f>
        <v>0.31147996453099791</v>
      </c>
      <c r="T263" s="14"/>
      <c r="U263" s="14"/>
      <c r="V263" s="14"/>
      <c r="W263" s="14"/>
      <c r="X263" s="14"/>
      <c r="Y263" s="14"/>
      <c r="Z263" s="14"/>
      <c r="AA263" s="14"/>
      <c r="AB263" s="14"/>
      <c r="AC263" s="14"/>
      <c r="AD263" s="14"/>
      <c r="AE263" s="14"/>
      <c r="AF263" s="14"/>
    </row>
    <row r="264" spans="1:32" ht="17.25" customHeight="1" thickBot="1" x14ac:dyDescent="0.3">
      <c r="A264" s="2162"/>
      <c r="B264" s="77" t="s">
        <v>203</v>
      </c>
      <c r="C264" s="223">
        <f t="shared" ref="C264:Q264" si="84">SUM(C261,C258,C254,C251)</f>
        <v>29</v>
      </c>
      <c r="D264" s="1704">
        <f t="shared" si="84"/>
        <v>157</v>
      </c>
      <c r="E264" s="1704">
        <f t="shared" si="84"/>
        <v>111</v>
      </c>
      <c r="F264" s="1704">
        <f t="shared" si="84"/>
        <v>60</v>
      </c>
      <c r="G264" s="1704">
        <f t="shared" si="84"/>
        <v>24</v>
      </c>
      <c r="H264" s="1704">
        <f t="shared" si="84"/>
        <v>10</v>
      </c>
      <c r="I264" s="1704">
        <f t="shared" si="84"/>
        <v>13</v>
      </c>
      <c r="J264" s="1704">
        <f t="shared" si="84"/>
        <v>4395</v>
      </c>
      <c r="K264" s="1704">
        <f t="shared" si="84"/>
        <v>231</v>
      </c>
      <c r="L264" s="1704">
        <f t="shared" si="84"/>
        <v>86</v>
      </c>
      <c r="M264" s="1704">
        <f t="shared" si="84"/>
        <v>940</v>
      </c>
      <c r="N264" s="1704">
        <f t="shared" si="84"/>
        <v>346</v>
      </c>
      <c r="O264" s="1704">
        <f t="shared" si="84"/>
        <v>37</v>
      </c>
      <c r="P264" s="1704">
        <f t="shared" si="84"/>
        <v>187</v>
      </c>
      <c r="Q264" s="1705">
        <f t="shared" si="84"/>
        <v>138</v>
      </c>
      <c r="R264" s="628">
        <f>SUM(C264:Q264)</f>
        <v>6764</v>
      </c>
      <c r="S264" s="1710">
        <f>R264/SUM(R263:R265)</f>
        <v>0.68851322878682031</v>
      </c>
      <c r="T264" s="14"/>
      <c r="U264" s="14"/>
      <c r="V264" s="14"/>
      <c r="W264" s="14"/>
      <c r="X264" s="14"/>
      <c r="Y264" s="14"/>
      <c r="Z264" s="14"/>
      <c r="AA264" s="14"/>
      <c r="AB264" s="14"/>
      <c r="AC264" s="14"/>
      <c r="AD264" s="14"/>
      <c r="AE264" s="14"/>
      <c r="AF264" s="14"/>
    </row>
    <row r="265" spans="1:32" ht="17.25" customHeight="1" x14ac:dyDescent="0.25">
      <c r="A265" s="2156" t="s">
        <v>131</v>
      </c>
      <c r="B265" s="221" t="s">
        <v>204</v>
      </c>
      <c r="C265" s="1707">
        <f t="shared" ref="C265:R265" si="85">C262/SUM(C262:C264)</f>
        <v>5.128205128205128E-2</v>
      </c>
      <c r="D265" s="1708">
        <f t="shared" si="85"/>
        <v>7.5697211155378488E-2</v>
      </c>
      <c r="E265" s="1708">
        <f t="shared" si="85"/>
        <v>4.5454545454545456E-2</v>
      </c>
      <c r="F265" s="1708">
        <f t="shared" si="85"/>
        <v>3.8834951456310676E-2</v>
      </c>
      <c r="G265" s="1708">
        <f t="shared" si="85"/>
        <v>9.5238095238095233E-2</v>
      </c>
      <c r="H265" s="1708">
        <f t="shared" si="85"/>
        <v>0.2</v>
      </c>
      <c r="I265" s="1708">
        <f t="shared" si="85"/>
        <v>3.7037037037037035E-2</v>
      </c>
      <c r="J265" s="1708">
        <f t="shared" si="85"/>
        <v>7.089266574797122E-2</v>
      </c>
      <c r="K265" s="1708">
        <f t="shared" si="85"/>
        <v>4.2821158690176324E-2</v>
      </c>
      <c r="L265" s="1708">
        <f t="shared" si="85"/>
        <v>8.7999999999999995E-2</v>
      </c>
      <c r="M265" s="1708">
        <f t="shared" si="85"/>
        <v>4.5427728613569321E-2</v>
      </c>
      <c r="N265" s="1708">
        <f t="shared" si="85"/>
        <v>8.0701754385964913E-2</v>
      </c>
      <c r="O265" s="1708">
        <f t="shared" si="85"/>
        <v>0.11764705882352941</v>
      </c>
      <c r="P265" s="1708">
        <f t="shared" si="85"/>
        <v>7.0739549839228297E-2</v>
      </c>
      <c r="Q265" s="1709">
        <f t="shared" si="85"/>
        <v>0.1076923076923077</v>
      </c>
      <c r="R265" s="846">
        <f t="shared" si="85"/>
        <v>6.6869300911854099E-2</v>
      </c>
      <c r="S265" s="2163"/>
      <c r="T265" s="14"/>
      <c r="U265" s="14"/>
      <c r="V265" s="14"/>
      <c r="W265" s="14"/>
      <c r="X265" s="14"/>
      <c r="Y265" s="14"/>
      <c r="Z265" s="14"/>
      <c r="AA265" s="14"/>
      <c r="AB265" s="14"/>
      <c r="AC265" s="14"/>
      <c r="AD265" s="14"/>
      <c r="AE265" s="14"/>
      <c r="AF265" s="14"/>
    </row>
    <row r="266" spans="1:32" ht="15.75" customHeight="1" x14ac:dyDescent="0.25">
      <c r="A266" s="2156"/>
      <c r="B266" s="78" t="s">
        <v>202</v>
      </c>
      <c r="C266" s="675">
        <f t="shared" ref="C266:R266" si="86">C263/SUM(C262:C264)</f>
        <v>0.20512820512820512</v>
      </c>
      <c r="D266" s="676">
        <f t="shared" si="86"/>
        <v>0.29880478087649404</v>
      </c>
      <c r="E266" s="676">
        <f t="shared" si="86"/>
        <v>0.32386363636363635</v>
      </c>
      <c r="F266" s="676">
        <f t="shared" si="86"/>
        <v>0.37864077669902912</v>
      </c>
      <c r="G266" s="676">
        <f t="shared" si="86"/>
        <v>0.33333333333333331</v>
      </c>
      <c r="H266" s="676">
        <f t="shared" si="86"/>
        <v>0.13333333333333333</v>
      </c>
      <c r="I266" s="676">
        <f t="shared" si="86"/>
        <v>0.48148148148148145</v>
      </c>
      <c r="J266" s="676">
        <f t="shared" si="86"/>
        <v>0.25616291532690244</v>
      </c>
      <c r="K266" s="676">
        <f t="shared" si="86"/>
        <v>0.37531486146095716</v>
      </c>
      <c r="L266" s="676">
        <f t="shared" si="86"/>
        <v>0.224</v>
      </c>
      <c r="M266" s="676">
        <f t="shared" si="86"/>
        <v>0.4</v>
      </c>
      <c r="N266" s="676">
        <f t="shared" si="86"/>
        <v>0.31228070175438599</v>
      </c>
      <c r="O266" s="676">
        <f t="shared" si="86"/>
        <v>0.15686274509803921</v>
      </c>
      <c r="P266" s="676">
        <f t="shared" si="86"/>
        <v>0.32797427652733119</v>
      </c>
      <c r="Q266" s="768">
        <f t="shared" si="86"/>
        <v>0.18461538461538463</v>
      </c>
      <c r="R266" s="669">
        <f t="shared" si="86"/>
        <v>0.29065349544072949</v>
      </c>
      <c r="S266" s="2164"/>
      <c r="T266" s="14"/>
      <c r="U266" s="14"/>
      <c r="V266" s="14"/>
      <c r="W266" s="14"/>
      <c r="X266" s="14"/>
      <c r="Y266" s="14"/>
      <c r="Z266" s="14"/>
      <c r="AA266" s="14"/>
      <c r="AB266" s="14"/>
      <c r="AC266" s="14"/>
      <c r="AD266" s="14"/>
      <c r="AE266" s="14"/>
      <c r="AF266" s="14"/>
    </row>
    <row r="267" spans="1:32" ht="15.75" customHeight="1" thickBot="1" x14ac:dyDescent="0.3">
      <c r="A267" s="2162"/>
      <c r="B267" s="79" t="s">
        <v>203</v>
      </c>
      <c r="C267" s="685">
        <f t="shared" ref="C267:R267" si="87">C264/SUM(C262:C264)</f>
        <v>0.74358974358974361</v>
      </c>
      <c r="D267" s="686">
        <f t="shared" si="87"/>
        <v>0.62549800796812749</v>
      </c>
      <c r="E267" s="686">
        <f t="shared" si="87"/>
        <v>0.63068181818181823</v>
      </c>
      <c r="F267" s="686">
        <f t="shared" si="87"/>
        <v>0.58252427184466016</v>
      </c>
      <c r="G267" s="686">
        <f t="shared" si="87"/>
        <v>0.5714285714285714</v>
      </c>
      <c r="H267" s="686">
        <f t="shared" si="87"/>
        <v>0.66666666666666663</v>
      </c>
      <c r="I267" s="686">
        <f t="shared" si="87"/>
        <v>0.48148148148148145</v>
      </c>
      <c r="J267" s="686">
        <f t="shared" si="87"/>
        <v>0.67294441892512635</v>
      </c>
      <c r="K267" s="686">
        <f t="shared" si="87"/>
        <v>0.58186397984886651</v>
      </c>
      <c r="L267" s="686">
        <f t="shared" si="87"/>
        <v>0.68799999999999994</v>
      </c>
      <c r="M267" s="686">
        <f t="shared" si="87"/>
        <v>0.55457227138643073</v>
      </c>
      <c r="N267" s="686">
        <f t="shared" si="87"/>
        <v>0.60701754385964912</v>
      </c>
      <c r="O267" s="686">
        <f t="shared" si="87"/>
        <v>0.72549019607843135</v>
      </c>
      <c r="P267" s="686">
        <f t="shared" si="87"/>
        <v>0.6012861736334405</v>
      </c>
      <c r="Q267" s="769">
        <f t="shared" si="87"/>
        <v>0.70769230769230773</v>
      </c>
      <c r="R267" s="670">
        <f t="shared" si="87"/>
        <v>0.64247720364741645</v>
      </c>
      <c r="S267" s="2165"/>
      <c r="T267" s="14"/>
      <c r="U267" s="14"/>
      <c r="V267" s="14"/>
      <c r="W267" s="14"/>
      <c r="X267" s="14"/>
      <c r="Y267" s="14"/>
      <c r="Z267" s="14"/>
      <c r="AA267" s="14"/>
      <c r="AB267" s="14"/>
      <c r="AC267" s="14"/>
      <c r="AD267" s="14"/>
      <c r="AE267" s="14"/>
      <c r="AF267" s="14"/>
    </row>
    <row r="268" spans="1:32" ht="15.75" hidden="1" customHeight="1" thickBot="1" x14ac:dyDescent="0.3">
      <c r="A268" s="2150"/>
      <c r="B268" s="2151" t="s">
        <v>204</v>
      </c>
      <c r="C268" s="2151">
        <f>C265/SUM($C$263:$C$265)</f>
        <v>1.3840830449826989E-3</v>
      </c>
      <c r="D268" s="2151">
        <f t="shared" ref="D268:R268" si="88">D265/SUM(D263:D265)</f>
        <v>3.2617465794578632E-4</v>
      </c>
      <c r="E268" s="2151">
        <f t="shared" si="88"/>
        <v>2.7048958615093324E-4</v>
      </c>
      <c r="F268" s="2151">
        <f t="shared" si="88"/>
        <v>3.9211841976276833E-4</v>
      </c>
      <c r="G268" s="2151">
        <f t="shared" si="88"/>
        <v>2.5000000000000001E-3</v>
      </c>
      <c r="H268" s="2151">
        <f t="shared" si="88"/>
        <v>1.6393442622950821E-2</v>
      </c>
      <c r="I268" s="2151">
        <f t="shared" si="88"/>
        <v>1.4224751066856329E-3</v>
      </c>
      <c r="J268" s="2151">
        <f t="shared" si="88"/>
        <v>1.168290005208353E-5</v>
      </c>
      <c r="K268" s="2151">
        <f t="shared" si="88"/>
        <v>1.1267456272327791E-4</v>
      </c>
      <c r="L268" s="2151">
        <f t="shared" si="88"/>
        <v>7.7133440852675131E-4</v>
      </c>
      <c r="M268" s="2151">
        <f t="shared" si="88"/>
        <v>2.8075681828871793E-5</v>
      </c>
      <c r="N268" s="2151">
        <f t="shared" si="88"/>
        <v>1.5398726592261806E-4</v>
      </c>
      <c r="O268" s="2151">
        <f t="shared" si="88"/>
        <v>2.6075619295958278E-3</v>
      </c>
      <c r="P268" s="2151">
        <f t="shared" si="88"/>
        <v>2.4471362943682495E-4</v>
      </c>
      <c r="Q268" s="2151">
        <f t="shared" si="88"/>
        <v>6.1853848192984008E-4</v>
      </c>
      <c r="R268" s="2151">
        <f t="shared" si="88"/>
        <v>6.8066821817767784E-6</v>
      </c>
      <c r="S268" s="2152"/>
      <c r="T268" s="14"/>
      <c r="U268" s="14"/>
      <c r="V268" s="14"/>
      <c r="W268" s="14"/>
      <c r="X268" s="14"/>
      <c r="Y268" s="14"/>
      <c r="Z268" s="14"/>
      <c r="AA268" s="14"/>
      <c r="AB268" s="14"/>
      <c r="AC268" s="14"/>
      <c r="AD268" s="14"/>
      <c r="AE268" s="14"/>
      <c r="AF268" s="14"/>
    </row>
    <row r="269" spans="1:32" ht="15.75" hidden="1" customHeight="1" thickBot="1" x14ac:dyDescent="0.3">
      <c r="A269" s="2147" t="s">
        <v>137</v>
      </c>
      <c r="B269" s="2148"/>
      <c r="C269" s="2148"/>
      <c r="D269" s="2148"/>
      <c r="E269" s="2148"/>
      <c r="F269" s="2148"/>
      <c r="G269" s="2148"/>
      <c r="H269" s="2148"/>
      <c r="I269" s="2148"/>
      <c r="J269" s="2148"/>
      <c r="K269" s="2148"/>
      <c r="L269" s="2148"/>
      <c r="M269" s="2148"/>
      <c r="N269" s="2148"/>
      <c r="O269" s="2148"/>
      <c r="P269" s="2148"/>
      <c r="Q269" s="2148"/>
      <c r="R269" s="2148"/>
      <c r="S269" s="2149"/>
      <c r="T269" s="14"/>
      <c r="U269" s="14"/>
      <c r="V269" s="14"/>
      <c r="W269" s="14"/>
      <c r="X269" s="14"/>
      <c r="Y269" s="14"/>
      <c r="Z269" s="14"/>
      <c r="AA269" s="14"/>
      <c r="AB269" s="14"/>
      <c r="AC269" s="14"/>
      <c r="AD269" s="14"/>
      <c r="AE269" s="14"/>
      <c r="AF269" s="14"/>
    </row>
    <row r="270" spans="1:32" ht="71.25" hidden="1" customHeight="1" thickBot="1" x14ac:dyDescent="0.3">
      <c r="A270" s="73"/>
      <c r="B270" s="157" t="s">
        <v>200</v>
      </c>
      <c r="C270" s="694" t="s">
        <v>145</v>
      </c>
      <c r="D270" s="165" t="s">
        <v>146</v>
      </c>
      <c r="E270" s="165" t="s">
        <v>147</v>
      </c>
      <c r="F270" s="165" t="s">
        <v>148</v>
      </c>
      <c r="G270" s="165" t="s">
        <v>149</v>
      </c>
      <c r="H270" s="165" t="s">
        <v>150</v>
      </c>
      <c r="I270" s="165" t="s">
        <v>151</v>
      </c>
      <c r="J270" s="165" t="s">
        <v>152</v>
      </c>
      <c r="K270" s="165" t="s">
        <v>153</v>
      </c>
      <c r="L270" s="165" t="s">
        <v>154</v>
      </c>
      <c r="M270" s="165" t="s">
        <v>155</v>
      </c>
      <c r="N270" s="165" t="s">
        <v>156</v>
      </c>
      <c r="O270" s="165" t="s">
        <v>157</v>
      </c>
      <c r="P270" s="165" t="s">
        <v>158</v>
      </c>
      <c r="Q270" s="166" t="s">
        <v>159</v>
      </c>
      <c r="R270" s="157" t="s">
        <v>160</v>
      </c>
      <c r="S270" s="157" t="s">
        <v>201</v>
      </c>
      <c r="T270" s="15"/>
      <c r="U270" s="15"/>
      <c r="V270" s="15"/>
      <c r="W270" s="15"/>
      <c r="X270" s="15"/>
      <c r="Y270" s="15"/>
      <c r="Z270" s="15"/>
      <c r="AA270" s="15"/>
      <c r="AB270" s="15"/>
      <c r="AC270" s="15"/>
      <c r="AD270" s="15"/>
      <c r="AE270" s="15"/>
      <c r="AF270" s="16"/>
    </row>
    <row r="271" spans="1:32" ht="15.75" hidden="1" customHeight="1" thickBot="1" x14ac:dyDescent="0.3">
      <c r="A271" s="2150" t="s">
        <v>162</v>
      </c>
      <c r="B271" s="2151"/>
      <c r="C271" s="2151"/>
      <c r="D271" s="2151"/>
      <c r="E271" s="2151"/>
      <c r="F271" s="2151"/>
      <c r="G271" s="2151"/>
      <c r="H271" s="2151"/>
      <c r="I271" s="2151"/>
      <c r="J271" s="2151"/>
      <c r="K271" s="2151"/>
      <c r="L271" s="2151"/>
      <c r="M271" s="2151"/>
      <c r="N271" s="2151"/>
      <c r="O271" s="2151"/>
      <c r="P271" s="2151"/>
      <c r="Q271" s="2151"/>
      <c r="R271" s="2151"/>
      <c r="S271" s="2152"/>
      <c r="T271" s="15"/>
      <c r="U271" s="15"/>
      <c r="V271" s="15"/>
      <c r="W271" s="17"/>
      <c r="X271" s="15"/>
      <c r="Y271" s="15"/>
      <c r="Z271" s="15"/>
      <c r="AA271" s="15"/>
      <c r="AB271" s="15"/>
      <c r="AC271" s="15"/>
      <c r="AD271" s="15"/>
      <c r="AE271" s="17"/>
      <c r="AF271" s="16"/>
    </row>
    <row r="272" spans="1:32" ht="17.25" hidden="1" customHeight="1" x14ac:dyDescent="0.25">
      <c r="A272" s="2161" t="s">
        <v>109</v>
      </c>
      <c r="B272" s="1521" t="s">
        <v>202</v>
      </c>
      <c r="C272" s="372">
        <v>2</v>
      </c>
      <c r="D272" s="372">
        <v>19</v>
      </c>
      <c r="E272" s="372">
        <v>22</v>
      </c>
      <c r="F272" s="372">
        <v>26</v>
      </c>
      <c r="G272" s="372">
        <v>6</v>
      </c>
      <c r="H272" s="372">
        <v>0</v>
      </c>
      <c r="I272" s="372">
        <v>3</v>
      </c>
      <c r="J272" s="372">
        <v>680</v>
      </c>
      <c r="K272" s="372">
        <v>95</v>
      </c>
      <c r="L272" s="372">
        <v>16</v>
      </c>
      <c r="M272" s="372">
        <v>190</v>
      </c>
      <c r="N272" s="372">
        <v>73</v>
      </c>
      <c r="O272" s="372">
        <v>5</v>
      </c>
      <c r="P272" s="372">
        <v>26</v>
      </c>
      <c r="Q272" s="373">
        <v>28</v>
      </c>
      <c r="R272" s="635">
        <f t="shared" ref="R272" si="89">SUM(C272:Q272)</f>
        <v>1191</v>
      </c>
      <c r="S272" s="665">
        <f>R272/SUM(R272:R275)</f>
        <v>0.35226264418811004</v>
      </c>
      <c r="T272" s="15"/>
      <c r="U272" s="15"/>
      <c r="V272" s="15"/>
      <c r="W272" s="17"/>
      <c r="X272" s="15"/>
      <c r="Y272" s="15"/>
      <c r="Z272" s="15"/>
      <c r="AA272" s="15"/>
      <c r="AB272" s="15"/>
      <c r="AC272" s="15"/>
      <c r="AD272" s="15"/>
      <c r="AE272" s="17"/>
      <c r="AF272" s="16"/>
    </row>
    <row r="273" spans="1:32" ht="17.25" hidden="1" customHeight="1" x14ac:dyDescent="0.25">
      <c r="A273" s="2156"/>
      <c r="B273" s="1510" t="s">
        <v>203</v>
      </c>
      <c r="C273" s="375">
        <v>1</v>
      </c>
      <c r="D273" s="375">
        <v>2</v>
      </c>
      <c r="E273" s="375">
        <v>1</v>
      </c>
      <c r="F273" s="375">
        <v>3</v>
      </c>
      <c r="G273" s="375">
        <v>1</v>
      </c>
      <c r="H273" s="375">
        <v>0</v>
      </c>
      <c r="I273" s="375">
        <v>0</v>
      </c>
      <c r="J273" s="375">
        <v>36</v>
      </c>
      <c r="K273" s="375">
        <v>2</v>
      </c>
      <c r="L273" s="375">
        <v>0</v>
      </c>
      <c r="M273" s="375">
        <v>15</v>
      </c>
      <c r="N273" s="375">
        <v>4</v>
      </c>
      <c r="O273" s="375">
        <v>0</v>
      </c>
      <c r="P273" s="375">
        <v>3</v>
      </c>
      <c r="Q273" s="376">
        <v>3</v>
      </c>
      <c r="R273" s="636">
        <f t="shared" ref="R273" si="90">SUM(C273:Q273)</f>
        <v>71</v>
      </c>
      <c r="S273" s="666">
        <f>R273/SUM(R272:R275)</f>
        <v>2.0999704229517895E-2</v>
      </c>
      <c r="T273" s="15"/>
      <c r="U273" s="15"/>
      <c r="V273" s="15"/>
      <c r="W273" s="17"/>
      <c r="X273" s="15"/>
      <c r="Y273" s="15"/>
      <c r="Z273" s="15"/>
      <c r="AA273" s="15"/>
      <c r="AB273" s="15"/>
      <c r="AC273" s="15"/>
      <c r="AD273" s="15"/>
      <c r="AE273" s="17"/>
      <c r="AF273" s="16"/>
    </row>
    <row r="274" spans="1:32" ht="17.25" hidden="1" customHeight="1" x14ac:dyDescent="0.25">
      <c r="A274" s="2156"/>
      <c r="B274" s="1510" t="s">
        <v>204</v>
      </c>
      <c r="C274" s="375">
        <v>6</v>
      </c>
      <c r="D274" s="375">
        <v>30</v>
      </c>
      <c r="E274" s="375">
        <v>28</v>
      </c>
      <c r="F274" s="375">
        <v>17</v>
      </c>
      <c r="G274" s="375">
        <v>16</v>
      </c>
      <c r="H274" s="375">
        <v>5</v>
      </c>
      <c r="I274" s="375">
        <v>5</v>
      </c>
      <c r="J274" s="375">
        <v>1412</v>
      </c>
      <c r="K274" s="375">
        <v>50</v>
      </c>
      <c r="L274" s="375">
        <v>28</v>
      </c>
      <c r="M274" s="375">
        <v>278</v>
      </c>
      <c r="N274" s="375">
        <v>103</v>
      </c>
      <c r="O274" s="375">
        <v>6</v>
      </c>
      <c r="P274" s="375">
        <v>47</v>
      </c>
      <c r="Q274" s="376">
        <v>59</v>
      </c>
      <c r="R274" s="636">
        <f t="shared" ref="R274:R275" si="91">SUM(C274:Q274)</f>
        <v>2090</v>
      </c>
      <c r="S274" s="666">
        <f>R274/SUM(R272:R275)</f>
        <v>0.61816030760130136</v>
      </c>
      <c r="T274" s="15"/>
      <c r="U274" s="15"/>
      <c r="V274" s="15"/>
      <c r="W274" s="17"/>
      <c r="X274" s="15"/>
      <c r="Y274" s="15"/>
      <c r="Z274" s="15"/>
      <c r="AA274" s="15"/>
      <c r="AB274" s="15"/>
      <c r="AC274" s="15"/>
      <c r="AD274" s="15"/>
      <c r="AE274" s="17"/>
      <c r="AF274" s="16"/>
    </row>
    <row r="275" spans="1:32" ht="17.25" hidden="1" customHeight="1" thickBot="1" x14ac:dyDescent="0.3">
      <c r="A275" s="2162"/>
      <c r="B275" s="1511" t="s">
        <v>206</v>
      </c>
      <c r="C275" s="378">
        <v>0</v>
      </c>
      <c r="D275" s="378">
        <v>0</v>
      </c>
      <c r="E275" s="378">
        <v>3</v>
      </c>
      <c r="F275" s="378">
        <v>0</v>
      </c>
      <c r="G275" s="378">
        <v>0</v>
      </c>
      <c r="H275" s="378">
        <v>0</v>
      </c>
      <c r="I275" s="378">
        <v>0</v>
      </c>
      <c r="J275" s="378">
        <v>18</v>
      </c>
      <c r="K275" s="378">
        <v>2</v>
      </c>
      <c r="L275" s="378">
        <v>0</v>
      </c>
      <c r="M275" s="378">
        <v>4</v>
      </c>
      <c r="N275" s="378">
        <v>1</v>
      </c>
      <c r="O275" s="378">
        <v>0</v>
      </c>
      <c r="P275" s="378">
        <v>0</v>
      </c>
      <c r="Q275" s="379">
        <v>1</v>
      </c>
      <c r="R275" s="637">
        <f t="shared" si="91"/>
        <v>29</v>
      </c>
      <c r="S275" s="667">
        <f>R275/SUM(R272:R275)</f>
        <v>8.5773439810706894E-3</v>
      </c>
      <c r="T275" s="15"/>
      <c r="U275" s="15"/>
      <c r="V275" s="15"/>
      <c r="W275" s="15"/>
      <c r="X275" s="15"/>
      <c r="Y275" s="15"/>
      <c r="Z275" s="15"/>
      <c r="AA275" s="15"/>
      <c r="AB275" s="15"/>
      <c r="AC275" s="15"/>
      <c r="AD275" s="15"/>
      <c r="AE275" s="15"/>
      <c r="AF275" s="16"/>
    </row>
    <row r="276" spans="1:32" ht="17.25" hidden="1" customHeight="1" x14ac:dyDescent="0.25">
      <c r="A276" s="2161" t="s">
        <v>110</v>
      </c>
      <c r="B276" s="1531" t="s">
        <v>202</v>
      </c>
      <c r="C276" s="362">
        <v>5</v>
      </c>
      <c r="D276" s="362">
        <v>37</v>
      </c>
      <c r="E276" s="362">
        <v>41</v>
      </c>
      <c r="F276" s="362">
        <v>29</v>
      </c>
      <c r="G276" s="362">
        <v>13</v>
      </c>
      <c r="H276" s="362">
        <v>3</v>
      </c>
      <c r="I276" s="362">
        <v>6</v>
      </c>
      <c r="J276" s="362">
        <v>1429</v>
      </c>
      <c r="K276" s="362">
        <v>104</v>
      </c>
      <c r="L276" s="362">
        <v>18</v>
      </c>
      <c r="M276" s="362">
        <v>594</v>
      </c>
      <c r="N276" s="362">
        <v>118</v>
      </c>
      <c r="O276" s="362">
        <v>15</v>
      </c>
      <c r="P276" s="362">
        <v>80</v>
      </c>
      <c r="Q276" s="363">
        <v>35</v>
      </c>
      <c r="R276" s="1551">
        <f t="shared" ref="R276" si="92">SUM(C276:Q276)</f>
        <v>2527</v>
      </c>
      <c r="S276" s="1347">
        <f>R276/SUM(R276:R279)</f>
        <v>0.28774766567979959</v>
      </c>
      <c r="T276" s="15"/>
      <c r="U276" s="15"/>
      <c r="V276" s="15"/>
      <c r="W276" s="17"/>
      <c r="X276" s="15"/>
      <c r="Y276" s="15"/>
      <c r="Z276" s="15"/>
      <c r="AA276" s="15"/>
      <c r="AB276" s="15"/>
      <c r="AC276" s="15"/>
      <c r="AD276" s="15"/>
      <c r="AE276" s="17"/>
      <c r="AF276" s="16"/>
    </row>
    <row r="277" spans="1:32" ht="17.25" hidden="1" customHeight="1" x14ac:dyDescent="0.25">
      <c r="A277" s="2156"/>
      <c r="B277" s="1533" t="s">
        <v>203</v>
      </c>
      <c r="C277" s="369">
        <v>0</v>
      </c>
      <c r="D277" s="369">
        <v>6</v>
      </c>
      <c r="E277" s="369">
        <v>5</v>
      </c>
      <c r="F277" s="369">
        <v>5</v>
      </c>
      <c r="G277" s="369">
        <v>5</v>
      </c>
      <c r="H277" s="369">
        <v>0</v>
      </c>
      <c r="I277" s="369">
        <v>0</v>
      </c>
      <c r="J277" s="369">
        <v>55</v>
      </c>
      <c r="K277" s="369">
        <v>5</v>
      </c>
      <c r="L277" s="369">
        <v>0</v>
      </c>
      <c r="M277" s="369">
        <v>52</v>
      </c>
      <c r="N277" s="369">
        <v>7</v>
      </c>
      <c r="O277" s="369">
        <v>0</v>
      </c>
      <c r="P277" s="369">
        <v>5</v>
      </c>
      <c r="Q277" s="370">
        <v>9</v>
      </c>
      <c r="R277" s="1552">
        <f t="shared" ref="R277:R283" si="93">SUM(C277:Q277)</f>
        <v>154</v>
      </c>
      <c r="S277" s="1553">
        <f>R277/SUM(R276:R279)</f>
        <v>1.7535868822591665E-2</v>
      </c>
      <c r="T277" s="15"/>
      <c r="U277" s="15"/>
      <c r="V277" s="15"/>
      <c r="W277" s="15"/>
      <c r="X277" s="15"/>
      <c r="Y277" s="15"/>
      <c r="Z277" s="15"/>
      <c r="AA277" s="15"/>
      <c r="AB277" s="15"/>
      <c r="AC277" s="15"/>
      <c r="AD277" s="15"/>
      <c r="AE277" s="15"/>
      <c r="AF277" s="16"/>
    </row>
    <row r="278" spans="1:32" ht="17.25" hidden="1" customHeight="1" x14ac:dyDescent="0.25">
      <c r="A278" s="2156"/>
      <c r="B278" s="1533" t="s">
        <v>204</v>
      </c>
      <c r="C278" s="369">
        <v>24</v>
      </c>
      <c r="D278" s="369">
        <v>115</v>
      </c>
      <c r="E278" s="369">
        <v>72</v>
      </c>
      <c r="F278" s="369">
        <v>40</v>
      </c>
      <c r="G278" s="369">
        <v>43</v>
      </c>
      <c r="H278" s="369">
        <v>11</v>
      </c>
      <c r="I278" s="369">
        <v>17</v>
      </c>
      <c r="J278" s="369">
        <v>3639</v>
      </c>
      <c r="K278" s="369">
        <v>176</v>
      </c>
      <c r="L278" s="369">
        <v>97</v>
      </c>
      <c r="M278" s="369">
        <v>914</v>
      </c>
      <c r="N278" s="369">
        <v>265</v>
      </c>
      <c r="O278" s="369">
        <v>25</v>
      </c>
      <c r="P278" s="369">
        <v>207</v>
      </c>
      <c r="Q278" s="370">
        <v>123</v>
      </c>
      <c r="R278" s="1552">
        <f t="shared" si="93"/>
        <v>5768</v>
      </c>
      <c r="S278" s="1553">
        <f>R278/SUM(R276:R279)</f>
        <v>0.65679799590070598</v>
      </c>
      <c r="T278" s="15"/>
      <c r="U278" s="15"/>
      <c r="V278" s="15"/>
      <c r="W278" s="15"/>
      <c r="X278" s="15"/>
      <c r="Y278" s="15"/>
      <c r="Z278" s="15"/>
      <c r="AA278" s="15"/>
      <c r="AB278" s="15"/>
      <c r="AC278" s="15"/>
      <c r="AD278" s="15"/>
      <c r="AE278" s="15"/>
      <c r="AF278" s="16"/>
    </row>
    <row r="279" spans="1:32" ht="17.25" hidden="1" customHeight="1" thickBot="1" x14ac:dyDescent="0.3">
      <c r="A279" s="2162"/>
      <c r="B279" s="1535" t="s">
        <v>206</v>
      </c>
      <c r="C279" s="367">
        <v>2</v>
      </c>
      <c r="D279" s="367">
        <v>2</v>
      </c>
      <c r="E279" s="367">
        <v>8</v>
      </c>
      <c r="F279" s="367">
        <v>5</v>
      </c>
      <c r="G279" s="367">
        <v>4</v>
      </c>
      <c r="H279" s="367">
        <v>0</v>
      </c>
      <c r="I279" s="367">
        <v>0</v>
      </c>
      <c r="J279" s="367">
        <v>231</v>
      </c>
      <c r="K279" s="367">
        <v>13</v>
      </c>
      <c r="L279" s="367">
        <v>5</v>
      </c>
      <c r="M279" s="367">
        <v>39</v>
      </c>
      <c r="N279" s="367">
        <v>8</v>
      </c>
      <c r="O279" s="367">
        <v>1</v>
      </c>
      <c r="P279" s="367">
        <v>14</v>
      </c>
      <c r="Q279" s="368">
        <v>1</v>
      </c>
      <c r="R279" s="1554">
        <f t="shared" si="93"/>
        <v>333</v>
      </c>
      <c r="S279" s="935">
        <f>R279/SUM(R276:R279)</f>
        <v>3.7918469596902753E-2</v>
      </c>
      <c r="T279" s="15"/>
      <c r="U279" s="15"/>
      <c r="V279" s="15"/>
      <c r="W279" s="15"/>
      <c r="X279" s="15"/>
      <c r="Y279" s="15"/>
      <c r="Z279" s="15"/>
      <c r="AA279" s="15"/>
      <c r="AB279" s="15"/>
      <c r="AC279" s="15"/>
      <c r="AD279" s="15"/>
      <c r="AE279" s="15"/>
      <c r="AF279" s="16"/>
    </row>
    <row r="280" spans="1:32" ht="17.25" hidden="1" customHeight="1" x14ac:dyDescent="0.25">
      <c r="A280" s="2161" t="s">
        <v>111</v>
      </c>
      <c r="B280" s="1521" t="s">
        <v>202</v>
      </c>
      <c r="C280" s="372">
        <v>2</v>
      </c>
      <c r="D280" s="372">
        <v>21</v>
      </c>
      <c r="E280" s="372">
        <v>18</v>
      </c>
      <c r="F280" s="372">
        <v>20</v>
      </c>
      <c r="G280" s="372">
        <v>3</v>
      </c>
      <c r="H280" s="372">
        <v>1</v>
      </c>
      <c r="I280" s="372">
        <v>3</v>
      </c>
      <c r="J280" s="372">
        <v>464</v>
      </c>
      <c r="K280" s="372">
        <v>45</v>
      </c>
      <c r="L280" s="372">
        <v>7</v>
      </c>
      <c r="M280" s="372">
        <v>239</v>
      </c>
      <c r="N280" s="372">
        <v>57</v>
      </c>
      <c r="O280" s="372">
        <v>1</v>
      </c>
      <c r="P280" s="372">
        <v>33</v>
      </c>
      <c r="Q280" s="373">
        <v>11</v>
      </c>
      <c r="R280" s="635">
        <f t="shared" si="93"/>
        <v>925</v>
      </c>
      <c r="S280" s="665">
        <f>R280/SUM(R280:R283)</f>
        <v>9.7697507393324889E-2</v>
      </c>
      <c r="T280" s="15"/>
      <c r="U280" s="15"/>
      <c r="V280" s="15"/>
      <c r="W280" s="17"/>
      <c r="X280" s="15"/>
      <c r="Y280" s="15"/>
      <c r="Z280" s="15"/>
      <c r="AA280" s="15"/>
      <c r="AB280" s="15"/>
      <c r="AC280" s="15"/>
      <c r="AD280" s="15"/>
      <c r="AE280" s="17"/>
      <c r="AF280" s="16"/>
    </row>
    <row r="281" spans="1:32" ht="17.25" hidden="1" customHeight="1" x14ac:dyDescent="0.25">
      <c r="A281" s="2156"/>
      <c r="B281" s="1510" t="s">
        <v>203</v>
      </c>
      <c r="C281" s="375">
        <v>0</v>
      </c>
      <c r="D281" s="375">
        <v>4</v>
      </c>
      <c r="E281" s="375">
        <v>6</v>
      </c>
      <c r="F281" s="375">
        <v>1</v>
      </c>
      <c r="G281" s="375">
        <v>0</v>
      </c>
      <c r="H281" s="375">
        <v>0</v>
      </c>
      <c r="I281" s="375">
        <v>0</v>
      </c>
      <c r="J281" s="375">
        <v>38</v>
      </c>
      <c r="K281" s="375">
        <v>4</v>
      </c>
      <c r="L281" s="375">
        <v>0</v>
      </c>
      <c r="M281" s="375">
        <v>19</v>
      </c>
      <c r="N281" s="375">
        <v>5</v>
      </c>
      <c r="O281" s="375">
        <v>0</v>
      </c>
      <c r="P281" s="375">
        <v>8</v>
      </c>
      <c r="Q281" s="376">
        <v>5</v>
      </c>
      <c r="R281" s="636">
        <f t="shared" si="93"/>
        <v>90</v>
      </c>
      <c r="S281" s="666">
        <f>R281/SUM(R281:R283)</f>
        <v>1.0534940887276132E-2</v>
      </c>
      <c r="T281" s="15"/>
      <c r="U281" s="15"/>
      <c r="V281" s="15"/>
      <c r="W281" s="15"/>
      <c r="X281" s="15"/>
      <c r="Y281" s="15"/>
      <c r="Z281" s="15"/>
      <c r="AA281" s="15"/>
      <c r="AB281" s="15"/>
      <c r="AC281" s="15"/>
      <c r="AD281" s="15"/>
      <c r="AE281" s="15"/>
      <c r="AF281" s="16"/>
    </row>
    <row r="282" spans="1:32" ht="17.25" hidden="1" customHeight="1" x14ac:dyDescent="0.25">
      <c r="A282" s="2156"/>
      <c r="B282" s="1510" t="s">
        <v>204</v>
      </c>
      <c r="C282" s="375">
        <v>30</v>
      </c>
      <c r="D282" s="375">
        <v>174</v>
      </c>
      <c r="E282" s="375">
        <v>119</v>
      </c>
      <c r="F282" s="375">
        <v>58</v>
      </c>
      <c r="G282" s="375">
        <v>68</v>
      </c>
      <c r="H282" s="375">
        <v>15</v>
      </c>
      <c r="I282" s="375">
        <v>17</v>
      </c>
      <c r="J282" s="375">
        <v>5048</v>
      </c>
      <c r="K282" s="375">
        <v>284</v>
      </c>
      <c r="L282" s="375">
        <v>127</v>
      </c>
      <c r="M282" s="375">
        <v>1268</v>
      </c>
      <c r="N282" s="375">
        <v>394</v>
      </c>
      <c r="O282" s="375">
        <v>24</v>
      </c>
      <c r="P282" s="375">
        <v>249</v>
      </c>
      <c r="Q282" s="376">
        <v>179</v>
      </c>
      <c r="R282" s="636">
        <f t="shared" si="93"/>
        <v>8054</v>
      </c>
      <c r="S282" s="666">
        <f>R282/SUM(R281:R283)</f>
        <v>0.94276015451246631</v>
      </c>
      <c r="T282" s="15"/>
      <c r="U282" s="15"/>
      <c r="V282" s="15"/>
      <c r="W282" s="15"/>
      <c r="X282" s="15"/>
      <c r="Y282" s="15"/>
      <c r="Z282" s="15"/>
      <c r="AA282" s="15"/>
      <c r="AB282" s="15"/>
      <c r="AC282" s="15"/>
      <c r="AD282" s="15"/>
      <c r="AE282" s="15"/>
      <c r="AF282" s="16"/>
    </row>
    <row r="283" spans="1:32" ht="17.25" hidden="1" customHeight="1" thickBot="1" x14ac:dyDescent="0.3">
      <c r="A283" s="2156"/>
      <c r="B283" s="1834" t="s">
        <v>206</v>
      </c>
      <c r="C283" s="1585">
        <v>2</v>
      </c>
      <c r="D283" s="1585">
        <v>2</v>
      </c>
      <c r="E283" s="1585">
        <v>3</v>
      </c>
      <c r="F283" s="1585">
        <v>1</v>
      </c>
      <c r="G283" s="1585">
        <v>0</v>
      </c>
      <c r="H283" s="1585">
        <v>0</v>
      </c>
      <c r="I283" s="1585">
        <v>0</v>
      </c>
      <c r="J283" s="1585">
        <v>281</v>
      </c>
      <c r="K283" s="1585">
        <v>15</v>
      </c>
      <c r="L283" s="1585">
        <v>3</v>
      </c>
      <c r="M283" s="1585">
        <v>63</v>
      </c>
      <c r="N283" s="1585">
        <v>13</v>
      </c>
      <c r="O283" s="1585">
        <v>1</v>
      </c>
      <c r="P283" s="1585">
        <v>9</v>
      </c>
      <c r="Q283" s="1587">
        <v>6</v>
      </c>
      <c r="R283" s="1530">
        <f t="shared" si="93"/>
        <v>399</v>
      </c>
      <c r="S283" s="684">
        <f>R283/SUM(R280:R283)</f>
        <v>4.214195183776933E-2</v>
      </c>
      <c r="T283" s="15"/>
      <c r="U283" s="15"/>
      <c r="V283" s="15"/>
      <c r="W283" s="17"/>
      <c r="X283" s="15"/>
      <c r="Y283" s="15"/>
      <c r="Z283" s="15"/>
      <c r="AA283" s="15"/>
      <c r="AB283" s="15"/>
      <c r="AC283" s="15"/>
      <c r="AD283" s="15"/>
      <c r="AE283" s="17"/>
      <c r="AF283" s="16"/>
    </row>
    <row r="284" spans="1:32" ht="17.25" hidden="1" customHeight="1" thickTop="1" x14ac:dyDescent="0.25">
      <c r="A284" s="2167" t="s">
        <v>112</v>
      </c>
      <c r="B284" s="1835" t="s">
        <v>202</v>
      </c>
      <c r="C284" s="1836">
        <v>0</v>
      </c>
      <c r="D284" s="1836">
        <v>0</v>
      </c>
      <c r="E284" s="1836">
        <v>1</v>
      </c>
      <c r="F284" s="1836">
        <v>0</v>
      </c>
      <c r="G284" s="1836">
        <v>0</v>
      </c>
      <c r="H284" s="1836">
        <v>0</v>
      </c>
      <c r="I284" s="1836">
        <v>0</v>
      </c>
      <c r="J284" s="1836">
        <v>68</v>
      </c>
      <c r="K284" s="1836">
        <v>0</v>
      </c>
      <c r="L284" s="1836">
        <v>0</v>
      </c>
      <c r="M284" s="1836">
        <v>5</v>
      </c>
      <c r="N284" s="1836">
        <v>9</v>
      </c>
      <c r="O284" s="1836">
        <v>1</v>
      </c>
      <c r="P284" s="1836">
        <v>2</v>
      </c>
      <c r="Q284" s="1837">
        <v>0</v>
      </c>
      <c r="R284" s="1838">
        <f t="shared" ref="R284:R287" si="94">SUM(C284:Q284)</f>
        <v>86</v>
      </c>
      <c r="S284" s="1839">
        <f>R284/SUM(R284:R287)</f>
        <v>0.34126984126984128</v>
      </c>
      <c r="T284" s="15"/>
      <c r="U284" s="15"/>
      <c r="V284" s="15"/>
      <c r="W284" s="17"/>
      <c r="X284" s="15"/>
      <c r="Y284" s="15"/>
      <c r="Z284" s="15"/>
      <c r="AA284" s="15"/>
      <c r="AB284" s="15"/>
      <c r="AC284" s="15"/>
      <c r="AD284" s="15"/>
      <c r="AE284" s="17"/>
      <c r="AF284" s="16"/>
    </row>
    <row r="285" spans="1:32" ht="17.25" hidden="1" customHeight="1" x14ac:dyDescent="0.25">
      <c r="A285" s="2156"/>
      <c r="B285" s="1533" t="s">
        <v>203</v>
      </c>
      <c r="C285" s="369">
        <v>0</v>
      </c>
      <c r="D285" s="369">
        <v>0</v>
      </c>
      <c r="E285" s="369">
        <v>0</v>
      </c>
      <c r="F285" s="369">
        <v>0</v>
      </c>
      <c r="G285" s="369">
        <v>0</v>
      </c>
      <c r="H285" s="369">
        <v>0</v>
      </c>
      <c r="I285" s="369">
        <v>0</v>
      </c>
      <c r="J285" s="369">
        <v>6</v>
      </c>
      <c r="K285" s="369">
        <v>0</v>
      </c>
      <c r="L285" s="369">
        <v>0</v>
      </c>
      <c r="M285" s="369">
        <v>1</v>
      </c>
      <c r="N285" s="369">
        <v>1</v>
      </c>
      <c r="O285" s="369">
        <v>0</v>
      </c>
      <c r="P285" s="369">
        <v>0</v>
      </c>
      <c r="Q285" s="370">
        <v>0</v>
      </c>
      <c r="R285" s="1552">
        <f t="shared" si="94"/>
        <v>8</v>
      </c>
      <c r="S285" s="1553">
        <f>R285/SUM(R285:R287)</f>
        <v>4.8192771084337352E-2</v>
      </c>
      <c r="T285" s="15"/>
      <c r="U285" s="15"/>
      <c r="V285" s="15"/>
      <c r="W285" s="17"/>
      <c r="X285" s="15"/>
      <c r="Y285" s="15"/>
      <c r="Z285" s="15"/>
      <c r="AA285" s="15"/>
      <c r="AB285" s="15"/>
      <c r="AC285" s="15"/>
      <c r="AD285" s="15"/>
      <c r="AE285" s="17"/>
      <c r="AF285" s="16"/>
    </row>
    <row r="286" spans="1:32" ht="17.25" hidden="1" customHeight="1" x14ac:dyDescent="0.25">
      <c r="A286" s="2156"/>
      <c r="B286" s="1533" t="s">
        <v>204</v>
      </c>
      <c r="C286" s="369">
        <v>0</v>
      </c>
      <c r="D286" s="369">
        <v>2</v>
      </c>
      <c r="E286" s="369">
        <v>1</v>
      </c>
      <c r="F286" s="369">
        <v>2</v>
      </c>
      <c r="G286" s="369">
        <v>0</v>
      </c>
      <c r="H286" s="369">
        <v>0</v>
      </c>
      <c r="I286" s="369">
        <v>0</v>
      </c>
      <c r="J286" s="369">
        <v>95</v>
      </c>
      <c r="K286" s="369">
        <v>1</v>
      </c>
      <c r="L286" s="369">
        <v>1</v>
      </c>
      <c r="M286" s="369">
        <v>30</v>
      </c>
      <c r="N286" s="369">
        <v>10</v>
      </c>
      <c r="O286" s="369">
        <v>1</v>
      </c>
      <c r="P286" s="369">
        <v>5</v>
      </c>
      <c r="Q286" s="370">
        <v>2</v>
      </c>
      <c r="R286" s="1552">
        <f t="shared" si="94"/>
        <v>150</v>
      </c>
      <c r="S286" s="1553">
        <f>R286/SUM(R284:R287)</f>
        <v>0.59523809523809523</v>
      </c>
      <c r="T286" s="15"/>
      <c r="U286" s="15"/>
      <c r="V286" s="15"/>
      <c r="W286" s="17"/>
      <c r="X286" s="15"/>
      <c r="Y286" s="15"/>
      <c r="Z286" s="15"/>
      <c r="AA286" s="15"/>
      <c r="AB286" s="15"/>
      <c r="AC286" s="15"/>
      <c r="AD286" s="15"/>
      <c r="AE286" s="17"/>
      <c r="AF286" s="16"/>
    </row>
    <row r="287" spans="1:32" ht="17.25" hidden="1" customHeight="1" thickBot="1" x14ac:dyDescent="0.3">
      <c r="A287" s="2168"/>
      <c r="B287" s="1557" t="s">
        <v>206</v>
      </c>
      <c r="C287" s="1376">
        <v>0</v>
      </c>
      <c r="D287" s="1376">
        <v>0</v>
      </c>
      <c r="E287" s="1376">
        <v>0</v>
      </c>
      <c r="F287" s="1376">
        <v>0</v>
      </c>
      <c r="G287" s="1376">
        <v>0</v>
      </c>
      <c r="H287" s="1376">
        <v>0</v>
      </c>
      <c r="I287" s="1376">
        <v>0</v>
      </c>
      <c r="J287" s="1376">
        <v>8</v>
      </c>
      <c r="K287" s="1376">
        <v>0</v>
      </c>
      <c r="L287" s="1376">
        <v>0</v>
      </c>
      <c r="M287" s="1376">
        <v>0</v>
      </c>
      <c r="N287" s="1376">
        <v>0</v>
      </c>
      <c r="O287" s="1376">
        <v>0</v>
      </c>
      <c r="P287" s="1376">
        <v>0</v>
      </c>
      <c r="Q287" s="1840">
        <v>0</v>
      </c>
      <c r="R287" s="1841">
        <f t="shared" si="94"/>
        <v>8</v>
      </c>
      <c r="S287" s="1842">
        <f>R287/SUM(R285:R287)</f>
        <v>4.8192771084337352E-2</v>
      </c>
      <c r="T287" s="16"/>
      <c r="U287" s="16"/>
      <c r="V287" s="16"/>
      <c r="W287" s="16"/>
      <c r="X287" s="16"/>
      <c r="Y287" s="16"/>
      <c r="Z287" s="16"/>
      <c r="AA287" s="16"/>
      <c r="AB287" s="16"/>
      <c r="AC287" s="16"/>
      <c r="AD287" s="16"/>
      <c r="AE287" s="16"/>
      <c r="AF287" s="15"/>
    </row>
    <row r="288" spans="1:32" ht="17.25" hidden="1" customHeight="1" thickTop="1" x14ac:dyDescent="0.25">
      <c r="A288" s="2166" t="s">
        <v>132</v>
      </c>
      <c r="B288" s="1833" t="s">
        <v>202</v>
      </c>
      <c r="C288" s="1522">
        <f>SUM(C272,C276,C280,C284)</f>
        <v>9</v>
      </c>
      <c r="D288" s="1522">
        <f t="shared" ref="D288:Q288" si="95">SUM(D272,D276,D280,D284)</f>
        <v>77</v>
      </c>
      <c r="E288" s="1522">
        <f t="shared" si="95"/>
        <v>82</v>
      </c>
      <c r="F288" s="1522">
        <f t="shared" si="95"/>
        <v>75</v>
      </c>
      <c r="G288" s="1522">
        <f t="shared" si="95"/>
        <v>22</v>
      </c>
      <c r="H288" s="1522">
        <f t="shared" si="95"/>
        <v>4</v>
      </c>
      <c r="I288" s="1522">
        <f t="shared" si="95"/>
        <v>12</v>
      </c>
      <c r="J288" s="1522">
        <f t="shared" si="95"/>
        <v>2641</v>
      </c>
      <c r="K288" s="1522">
        <f t="shared" si="95"/>
        <v>244</v>
      </c>
      <c r="L288" s="1522">
        <f t="shared" si="95"/>
        <v>41</v>
      </c>
      <c r="M288" s="1522">
        <f t="shared" si="95"/>
        <v>1028</v>
      </c>
      <c r="N288" s="1522">
        <f t="shared" si="95"/>
        <v>257</v>
      </c>
      <c r="O288" s="1522">
        <f t="shared" si="95"/>
        <v>22</v>
      </c>
      <c r="P288" s="1522">
        <f t="shared" si="95"/>
        <v>141</v>
      </c>
      <c r="Q288" s="1522">
        <f t="shared" si="95"/>
        <v>74</v>
      </c>
      <c r="R288" s="1523">
        <f>SUM(C288:Q288)</f>
        <v>4729</v>
      </c>
      <c r="S288" s="1524">
        <f>R288/SUM(R288:R291)</f>
        <v>0.2161038248868985</v>
      </c>
      <c r="T288" s="16"/>
      <c r="U288" s="16"/>
      <c r="V288" s="16"/>
      <c r="W288" s="16"/>
      <c r="X288" s="16"/>
      <c r="Y288" s="16"/>
      <c r="Z288" s="16"/>
      <c r="AA288" s="16"/>
      <c r="AB288" s="16"/>
      <c r="AC288" s="16"/>
      <c r="AD288" s="16"/>
      <c r="AE288" s="16"/>
      <c r="AF288" s="15"/>
    </row>
    <row r="289" spans="1:32" ht="17.25" hidden="1" customHeight="1" x14ac:dyDescent="0.25">
      <c r="A289" s="2154"/>
      <c r="B289" s="1510" t="s">
        <v>203</v>
      </c>
      <c r="C289" s="1525">
        <f t="shared" ref="C289:Q289" si="96">SUM(C273,C277,C281,C285)</f>
        <v>1</v>
      </c>
      <c r="D289" s="1525">
        <f t="shared" si="96"/>
        <v>12</v>
      </c>
      <c r="E289" s="1525">
        <f t="shared" si="96"/>
        <v>12</v>
      </c>
      <c r="F289" s="1525">
        <f t="shared" si="96"/>
        <v>9</v>
      </c>
      <c r="G289" s="1525">
        <f t="shared" si="96"/>
        <v>6</v>
      </c>
      <c r="H289" s="1525">
        <f t="shared" si="96"/>
        <v>0</v>
      </c>
      <c r="I289" s="1525">
        <f t="shared" si="96"/>
        <v>0</v>
      </c>
      <c r="J289" s="1525">
        <f t="shared" si="96"/>
        <v>135</v>
      </c>
      <c r="K289" s="1525">
        <f t="shared" si="96"/>
        <v>11</v>
      </c>
      <c r="L289" s="1525">
        <f t="shared" si="96"/>
        <v>0</v>
      </c>
      <c r="M289" s="1525">
        <f t="shared" si="96"/>
        <v>87</v>
      </c>
      <c r="N289" s="1525">
        <f t="shared" si="96"/>
        <v>17</v>
      </c>
      <c r="O289" s="1525">
        <f t="shared" si="96"/>
        <v>0</v>
      </c>
      <c r="P289" s="1525">
        <f t="shared" si="96"/>
        <v>16</v>
      </c>
      <c r="Q289" s="1525">
        <f t="shared" si="96"/>
        <v>17</v>
      </c>
      <c r="R289" s="1526">
        <f>SUM(C289:Q289)</f>
        <v>323</v>
      </c>
      <c r="S289" s="1527">
        <f>R289/SUM(R288:R291)</f>
        <v>1.4760316227208334E-2</v>
      </c>
      <c r="T289" s="16"/>
      <c r="U289" s="16"/>
      <c r="V289" s="16"/>
      <c r="W289" s="16"/>
      <c r="X289" s="16"/>
      <c r="Y289" s="16"/>
      <c r="Z289" s="16"/>
      <c r="AA289" s="16"/>
      <c r="AB289" s="16"/>
      <c r="AC289" s="16"/>
      <c r="AD289" s="16"/>
      <c r="AE289" s="16"/>
      <c r="AF289" s="15"/>
    </row>
    <row r="290" spans="1:32" ht="17.25" hidden="1" customHeight="1" x14ac:dyDescent="0.25">
      <c r="A290" s="2154"/>
      <c r="B290" s="1510" t="s">
        <v>204</v>
      </c>
      <c r="C290" s="1525">
        <f t="shared" ref="C290:Q290" si="97">SUM(C274,C278,C282,C286)</f>
        <v>60</v>
      </c>
      <c r="D290" s="1525">
        <f t="shared" si="97"/>
        <v>321</v>
      </c>
      <c r="E290" s="1525">
        <f t="shared" si="97"/>
        <v>220</v>
      </c>
      <c r="F290" s="1525">
        <f t="shared" si="97"/>
        <v>117</v>
      </c>
      <c r="G290" s="1525">
        <f t="shared" si="97"/>
        <v>127</v>
      </c>
      <c r="H290" s="1525">
        <f t="shared" si="97"/>
        <v>31</v>
      </c>
      <c r="I290" s="1525">
        <f t="shared" si="97"/>
        <v>39</v>
      </c>
      <c r="J290" s="1525">
        <f t="shared" si="97"/>
        <v>10194</v>
      </c>
      <c r="K290" s="1525">
        <f t="shared" si="97"/>
        <v>511</v>
      </c>
      <c r="L290" s="1525">
        <f t="shared" si="97"/>
        <v>253</v>
      </c>
      <c r="M290" s="1525">
        <f t="shared" si="97"/>
        <v>2490</v>
      </c>
      <c r="N290" s="1525">
        <f t="shared" si="97"/>
        <v>772</v>
      </c>
      <c r="O290" s="1525">
        <f t="shared" si="97"/>
        <v>56</v>
      </c>
      <c r="P290" s="1525">
        <f t="shared" si="97"/>
        <v>508</v>
      </c>
      <c r="Q290" s="1525">
        <f t="shared" si="97"/>
        <v>363</v>
      </c>
      <c r="R290" s="636">
        <f t="shared" ref="R290:R291" si="98">SUM(C290:Q290)</f>
        <v>16062</v>
      </c>
      <c r="S290" s="1527">
        <f>R290/SUM(R288:R291)</f>
        <v>0.73399442489603806</v>
      </c>
      <c r="T290" s="16"/>
      <c r="U290" s="16"/>
      <c r="V290" s="16"/>
      <c r="W290" s="16"/>
      <c r="X290" s="16"/>
      <c r="Y290" s="16"/>
      <c r="Z290" s="16"/>
      <c r="AA290" s="16"/>
      <c r="AB290" s="16"/>
      <c r="AC290" s="16"/>
      <c r="AD290" s="16"/>
      <c r="AE290" s="16"/>
      <c r="AF290" s="15"/>
    </row>
    <row r="291" spans="1:32" ht="17.25" hidden="1" customHeight="1" thickBot="1" x14ac:dyDescent="0.3">
      <c r="A291" s="2155"/>
      <c r="B291" s="1511" t="s">
        <v>206</v>
      </c>
      <c r="C291" s="1528">
        <f t="shared" ref="C291:P291" si="99">SUM(C275,C279,C283,C287)</f>
        <v>4</v>
      </c>
      <c r="D291" s="1528">
        <f t="shared" si="99"/>
        <v>4</v>
      </c>
      <c r="E291" s="1528">
        <f t="shared" si="99"/>
        <v>14</v>
      </c>
      <c r="F291" s="1528">
        <f t="shared" si="99"/>
        <v>6</v>
      </c>
      <c r="G291" s="1528">
        <f t="shared" si="99"/>
        <v>4</v>
      </c>
      <c r="H291" s="1528">
        <f t="shared" si="99"/>
        <v>0</v>
      </c>
      <c r="I291" s="1528">
        <f t="shared" si="99"/>
        <v>0</v>
      </c>
      <c r="J291" s="1528">
        <f t="shared" si="99"/>
        <v>538</v>
      </c>
      <c r="K291" s="1528">
        <f t="shared" si="99"/>
        <v>30</v>
      </c>
      <c r="L291" s="1528">
        <f t="shared" si="99"/>
        <v>8</v>
      </c>
      <c r="M291" s="1528">
        <f t="shared" si="99"/>
        <v>106</v>
      </c>
      <c r="N291" s="1528">
        <f t="shared" si="99"/>
        <v>22</v>
      </c>
      <c r="O291" s="1528">
        <f t="shared" si="99"/>
        <v>2</v>
      </c>
      <c r="P291" s="1528">
        <f t="shared" si="99"/>
        <v>23</v>
      </c>
      <c r="Q291" s="1528">
        <f>SUM(Q275,Q279,Q283,Q287)</f>
        <v>8</v>
      </c>
      <c r="R291" s="637">
        <f t="shared" si="98"/>
        <v>769</v>
      </c>
      <c r="S291" s="1529">
        <f>R291/SUM(R288:R291)</f>
        <v>3.5141433989855142E-2</v>
      </c>
      <c r="T291" s="14"/>
      <c r="U291" s="14"/>
      <c r="V291" s="14"/>
      <c r="W291" s="14"/>
      <c r="X291" s="14"/>
      <c r="Y291" s="14"/>
      <c r="Z291" s="14"/>
      <c r="AA291" s="14"/>
      <c r="AB291" s="14"/>
      <c r="AC291" s="14"/>
      <c r="AD291" s="14"/>
      <c r="AE291" s="14"/>
      <c r="AF291" s="14"/>
    </row>
    <row r="292" spans="1:32" ht="17.25" hidden="1" customHeight="1" thickBot="1" x14ac:dyDescent="0.3">
      <c r="A292" s="2157" t="s">
        <v>163</v>
      </c>
      <c r="B292" s="2158"/>
      <c r="C292" s="2151"/>
      <c r="D292" s="2151"/>
      <c r="E292" s="2151"/>
      <c r="F292" s="2151"/>
      <c r="G292" s="2151"/>
      <c r="H292" s="2151"/>
      <c r="I292" s="2151"/>
      <c r="J292" s="2151"/>
      <c r="K292" s="2151"/>
      <c r="L292" s="2151"/>
      <c r="M292" s="2151"/>
      <c r="N292" s="2151"/>
      <c r="O292" s="2151"/>
      <c r="P292" s="2151"/>
      <c r="Q292" s="2151"/>
      <c r="R292" s="2158"/>
      <c r="S292" s="2159"/>
      <c r="T292" s="14"/>
      <c r="U292" s="14"/>
      <c r="V292" s="14"/>
      <c r="W292" s="14"/>
      <c r="X292" s="14"/>
      <c r="Y292" s="14"/>
      <c r="Z292" s="14"/>
      <c r="AA292" s="14"/>
      <c r="AB292" s="14"/>
      <c r="AC292" s="14"/>
      <c r="AD292" s="14"/>
      <c r="AE292" s="14"/>
      <c r="AF292" s="14"/>
    </row>
    <row r="293" spans="1:32" ht="16.5" hidden="1" customHeight="1" x14ac:dyDescent="0.25">
      <c r="A293" s="2161" t="s">
        <v>164</v>
      </c>
      <c r="B293" s="1521" t="s">
        <v>202</v>
      </c>
      <c r="C293" s="372">
        <v>0</v>
      </c>
      <c r="D293" s="372">
        <v>1</v>
      </c>
      <c r="E293" s="372">
        <v>0</v>
      </c>
      <c r="F293" s="372">
        <v>0</v>
      </c>
      <c r="G293" s="372">
        <v>0</v>
      </c>
      <c r="H293" s="372">
        <v>0</v>
      </c>
      <c r="I293" s="372">
        <v>0</v>
      </c>
      <c r="J293" s="372">
        <v>5</v>
      </c>
      <c r="K293" s="372">
        <v>0</v>
      </c>
      <c r="L293" s="372">
        <v>0</v>
      </c>
      <c r="M293" s="372">
        <v>0</v>
      </c>
      <c r="N293" s="372">
        <v>0</v>
      </c>
      <c r="O293" s="372">
        <v>0</v>
      </c>
      <c r="P293" s="372">
        <v>0</v>
      </c>
      <c r="Q293" s="373">
        <v>0</v>
      </c>
      <c r="R293" s="635">
        <f t="shared" ref="R293:R308" si="100">SUM(C293:Q293)</f>
        <v>6</v>
      </c>
      <c r="S293" s="665">
        <f>R293/SUM(R293:R296)</f>
        <v>3.4682080924855488E-2</v>
      </c>
      <c r="T293" s="14"/>
      <c r="U293" s="14"/>
      <c r="V293" s="14"/>
      <c r="W293" s="14"/>
      <c r="X293" s="14"/>
      <c r="Y293" s="14"/>
      <c r="Z293" s="14"/>
      <c r="AA293" s="14"/>
      <c r="AB293" s="14"/>
      <c r="AC293" s="14"/>
      <c r="AD293" s="14"/>
      <c r="AE293" s="14"/>
      <c r="AF293" s="14"/>
    </row>
    <row r="294" spans="1:32" ht="16.5" hidden="1" customHeight="1" x14ac:dyDescent="0.25">
      <c r="A294" s="2156"/>
      <c r="B294" s="1510" t="s">
        <v>203</v>
      </c>
      <c r="C294" s="375">
        <v>0</v>
      </c>
      <c r="D294" s="375">
        <v>0</v>
      </c>
      <c r="E294" s="375">
        <v>0</v>
      </c>
      <c r="F294" s="375">
        <v>0</v>
      </c>
      <c r="G294" s="375">
        <v>0</v>
      </c>
      <c r="H294" s="375">
        <v>0</v>
      </c>
      <c r="I294" s="375">
        <v>0</v>
      </c>
      <c r="J294" s="375">
        <v>0</v>
      </c>
      <c r="K294" s="375">
        <v>0</v>
      </c>
      <c r="L294" s="375">
        <v>0</v>
      </c>
      <c r="M294" s="375">
        <v>0</v>
      </c>
      <c r="N294" s="375">
        <v>0</v>
      </c>
      <c r="O294" s="375">
        <v>0</v>
      </c>
      <c r="P294" s="375">
        <v>0</v>
      </c>
      <c r="Q294" s="376">
        <v>1</v>
      </c>
      <c r="R294" s="636">
        <f t="shared" si="100"/>
        <v>1</v>
      </c>
      <c r="S294" s="666">
        <f>R294/SUM(R293:R298)</f>
        <v>2.6301946344029457E-4</v>
      </c>
      <c r="T294" s="14"/>
      <c r="U294" s="14"/>
      <c r="V294" s="14"/>
      <c r="W294" s="14"/>
      <c r="X294" s="14"/>
      <c r="Y294" s="14"/>
      <c r="Z294" s="14"/>
      <c r="AA294" s="14"/>
      <c r="AB294" s="14"/>
      <c r="AC294" s="14"/>
      <c r="AD294" s="14"/>
      <c r="AE294" s="14"/>
      <c r="AF294" s="14"/>
    </row>
    <row r="295" spans="1:32" ht="17.25" hidden="1" customHeight="1" x14ac:dyDescent="0.25">
      <c r="A295" s="2156"/>
      <c r="B295" s="1510" t="s">
        <v>204</v>
      </c>
      <c r="C295" s="375">
        <v>1</v>
      </c>
      <c r="D295" s="375">
        <v>3</v>
      </c>
      <c r="E295" s="375">
        <v>3</v>
      </c>
      <c r="F295" s="375">
        <v>1</v>
      </c>
      <c r="G295" s="375">
        <v>2</v>
      </c>
      <c r="H295" s="375">
        <v>1</v>
      </c>
      <c r="I295" s="375">
        <v>0</v>
      </c>
      <c r="J295" s="375">
        <v>100</v>
      </c>
      <c r="K295" s="375">
        <v>6</v>
      </c>
      <c r="L295" s="375">
        <v>1</v>
      </c>
      <c r="M295" s="375">
        <v>27</v>
      </c>
      <c r="N295" s="375">
        <v>7</v>
      </c>
      <c r="O295" s="375">
        <v>0</v>
      </c>
      <c r="P295" s="375">
        <v>6</v>
      </c>
      <c r="Q295" s="376">
        <v>4</v>
      </c>
      <c r="R295" s="636">
        <f t="shared" si="100"/>
        <v>162</v>
      </c>
      <c r="S295" s="666">
        <f>R295/SUM(R293:R296)</f>
        <v>0.93641618497109824</v>
      </c>
      <c r="T295" s="14"/>
      <c r="U295" s="14"/>
      <c r="V295" s="14"/>
      <c r="W295" s="14"/>
      <c r="X295" s="14"/>
      <c r="Y295" s="14"/>
      <c r="Z295" s="14"/>
      <c r="AA295" s="14"/>
      <c r="AB295" s="14"/>
      <c r="AC295" s="14"/>
      <c r="AD295" s="14"/>
      <c r="AE295" s="14"/>
      <c r="AF295" s="14"/>
    </row>
    <row r="296" spans="1:32" ht="17.25" hidden="1" customHeight="1" thickBot="1" x14ac:dyDescent="0.3">
      <c r="A296" s="2162"/>
      <c r="B296" s="1511" t="s">
        <v>206</v>
      </c>
      <c r="C296" s="378">
        <v>0</v>
      </c>
      <c r="D296" s="378">
        <v>0</v>
      </c>
      <c r="E296" s="378">
        <v>0</v>
      </c>
      <c r="F296" s="378">
        <v>0</v>
      </c>
      <c r="G296" s="378">
        <v>0</v>
      </c>
      <c r="H296" s="378">
        <v>0</v>
      </c>
      <c r="I296" s="378">
        <v>0</v>
      </c>
      <c r="J296" s="378">
        <v>4</v>
      </c>
      <c r="K296" s="378">
        <v>0</v>
      </c>
      <c r="L296" s="378">
        <v>0</v>
      </c>
      <c r="M296" s="378">
        <v>0</v>
      </c>
      <c r="N296" s="378">
        <v>0</v>
      </c>
      <c r="O296" s="378">
        <v>0</v>
      </c>
      <c r="P296" s="378">
        <v>0</v>
      </c>
      <c r="Q296" s="379">
        <v>0</v>
      </c>
      <c r="R296" s="637">
        <f t="shared" si="100"/>
        <v>4</v>
      </c>
      <c r="S296" s="667">
        <f>R296/SUM(R293:R296)</f>
        <v>2.3121387283236993E-2</v>
      </c>
      <c r="T296" s="14"/>
      <c r="U296" s="14"/>
      <c r="V296" s="14"/>
      <c r="W296" s="14"/>
      <c r="X296" s="14"/>
      <c r="Y296" s="14"/>
      <c r="Z296" s="14"/>
      <c r="AA296" s="14"/>
      <c r="AB296" s="14"/>
      <c r="AC296" s="14"/>
      <c r="AD296" s="14"/>
      <c r="AE296" s="14"/>
      <c r="AF296" s="14"/>
    </row>
    <row r="297" spans="1:32" ht="16.5" hidden="1" customHeight="1" x14ac:dyDescent="0.25">
      <c r="A297" s="2161" t="s">
        <v>165</v>
      </c>
      <c r="B297" s="1531" t="s">
        <v>202</v>
      </c>
      <c r="C297" s="362">
        <v>5</v>
      </c>
      <c r="D297" s="362">
        <v>55</v>
      </c>
      <c r="E297" s="362">
        <v>58</v>
      </c>
      <c r="F297" s="362">
        <v>56</v>
      </c>
      <c r="G297" s="362">
        <v>16</v>
      </c>
      <c r="H297" s="362">
        <v>2</v>
      </c>
      <c r="I297" s="362">
        <v>9</v>
      </c>
      <c r="J297" s="362">
        <v>1869</v>
      </c>
      <c r="K297" s="362">
        <v>195</v>
      </c>
      <c r="L297" s="362">
        <v>35</v>
      </c>
      <c r="M297" s="362">
        <v>749</v>
      </c>
      <c r="N297" s="362">
        <v>191</v>
      </c>
      <c r="O297" s="362">
        <v>19</v>
      </c>
      <c r="P297" s="362">
        <v>88</v>
      </c>
      <c r="Q297" s="363">
        <v>64</v>
      </c>
      <c r="R297" s="1551">
        <f t="shared" si="100"/>
        <v>3411</v>
      </c>
      <c r="S297" s="1347">
        <f>R297/SUM(R297:R300)</f>
        <v>0.23342229521658797</v>
      </c>
      <c r="T297" s="14"/>
      <c r="U297" s="14"/>
      <c r="V297" s="14"/>
      <c r="W297" s="14"/>
      <c r="X297" s="14"/>
      <c r="Y297" s="14"/>
      <c r="Z297" s="14"/>
      <c r="AA297" s="14"/>
      <c r="AB297" s="14"/>
      <c r="AC297" s="14"/>
      <c r="AD297" s="14"/>
      <c r="AE297" s="14"/>
      <c r="AF297" s="14"/>
    </row>
    <row r="298" spans="1:32" ht="17.25" hidden="1" customHeight="1" x14ac:dyDescent="0.25">
      <c r="A298" s="2156"/>
      <c r="B298" s="1533" t="s">
        <v>203</v>
      </c>
      <c r="C298" s="369">
        <v>0</v>
      </c>
      <c r="D298" s="369">
        <v>9</v>
      </c>
      <c r="E298" s="369">
        <v>9</v>
      </c>
      <c r="F298" s="369">
        <v>7</v>
      </c>
      <c r="G298" s="369">
        <v>3</v>
      </c>
      <c r="H298" s="369">
        <v>0</v>
      </c>
      <c r="I298" s="369">
        <v>0</v>
      </c>
      <c r="J298" s="369">
        <v>92</v>
      </c>
      <c r="K298" s="369">
        <v>7</v>
      </c>
      <c r="L298" s="369">
        <v>0</v>
      </c>
      <c r="M298" s="369">
        <v>61</v>
      </c>
      <c r="N298" s="369">
        <v>12</v>
      </c>
      <c r="O298" s="369">
        <v>0</v>
      </c>
      <c r="P298" s="369">
        <v>9</v>
      </c>
      <c r="Q298" s="370">
        <v>9</v>
      </c>
      <c r="R298" s="1552">
        <f t="shared" si="100"/>
        <v>218</v>
      </c>
      <c r="S298" s="1553">
        <f>R298/SUM(R297:R300)</f>
        <v>1.4918223499623623E-2</v>
      </c>
      <c r="T298" s="14"/>
      <c r="U298" s="14"/>
      <c r="V298" s="14"/>
      <c r="W298" s="14"/>
      <c r="X298" s="14"/>
      <c r="Y298" s="14"/>
      <c r="Z298" s="14"/>
      <c r="AA298" s="14"/>
      <c r="AB298" s="14"/>
      <c r="AC298" s="14"/>
      <c r="AD298" s="14"/>
      <c r="AE298" s="14"/>
      <c r="AF298" s="14"/>
    </row>
    <row r="299" spans="1:32" ht="17.25" hidden="1" customHeight="1" x14ac:dyDescent="0.25">
      <c r="A299" s="2156"/>
      <c r="B299" s="1533" t="s">
        <v>204</v>
      </c>
      <c r="C299" s="369">
        <v>38</v>
      </c>
      <c r="D299" s="369">
        <v>206</v>
      </c>
      <c r="E299" s="369">
        <v>126</v>
      </c>
      <c r="F299" s="369">
        <v>79</v>
      </c>
      <c r="G299" s="369">
        <v>79</v>
      </c>
      <c r="H299" s="369">
        <v>18</v>
      </c>
      <c r="I299" s="369">
        <v>33</v>
      </c>
      <c r="J299" s="369">
        <v>6549</v>
      </c>
      <c r="K299" s="369">
        <v>329</v>
      </c>
      <c r="L299" s="369">
        <v>170</v>
      </c>
      <c r="M299" s="369">
        <v>1668</v>
      </c>
      <c r="N299" s="369">
        <v>493</v>
      </c>
      <c r="O299" s="369">
        <v>41</v>
      </c>
      <c r="P299" s="369">
        <v>328</v>
      </c>
      <c r="Q299" s="370">
        <v>256</v>
      </c>
      <c r="R299" s="1552">
        <f t="shared" si="100"/>
        <v>10413</v>
      </c>
      <c r="S299" s="1553">
        <f>R299/SUM(R297:R300)</f>
        <v>0.71258468486963666</v>
      </c>
      <c r="T299" s="14"/>
      <c r="U299" s="14"/>
      <c r="V299" s="14"/>
      <c r="W299" s="14"/>
      <c r="X299" s="14"/>
      <c r="Y299" s="14"/>
      <c r="Z299" s="14"/>
      <c r="AA299" s="14"/>
      <c r="AB299" s="14"/>
      <c r="AC299" s="14"/>
      <c r="AD299" s="14"/>
      <c r="AE299" s="14"/>
      <c r="AF299" s="14"/>
    </row>
    <row r="300" spans="1:32" ht="17.25" hidden="1" customHeight="1" thickBot="1" x14ac:dyDescent="0.3">
      <c r="A300" s="2162"/>
      <c r="B300" s="1535" t="s">
        <v>206</v>
      </c>
      <c r="C300" s="367">
        <v>2</v>
      </c>
      <c r="D300" s="367">
        <v>2</v>
      </c>
      <c r="E300" s="367">
        <v>11</v>
      </c>
      <c r="F300" s="367">
        <v>4</v>
      </c>
      <c r="G300" s="367">
        <v>3</v>
      </c>
      <c r="H300" s="367">
        <v>0</v>
      </c>
      <c r="I300" s="367">
        <v>0</v>
      </c>
      <c r="J300" s="367">
        <v>397</v>
      </c>
      <c r="K300" s="367">
        <v>26</v>
      </c>
      <c r="L300" s="367">
        <v>7</v>
      </c>
      <c r="M300" s="367">
        <v>82</v>
      </c>
      <c r="N300" s="367">
        <v>14</v>
      </c>
      <c r="O300" s="367">
        <v>2</v>
      </c>
      <c r="P300" s="367">
        <v>14</v>
      </c>
      <c r="Q300" s="368">
        <v>7</v>
      </c>
      <c r="R300" s="1554">
        <f t="shared" si="100"/>
        <v>571</v>
      </c>
      <c r="S300" s="935">
        <f>R300/SUM(R297:R300)</f>
        <v>3.9074796414151784E-2</v>
      </c>
      <c r="T300" s="14"/>
      <c r="U300" s="14"/>
      <c r="V300" s="14"/>
      <c r="W300" s="14"/>
      <c r="X300" s="14"/>
      <c r="Y300" s="14"/>
      <c r="Z300" s="14"/>
      <c r="AA300" s="14"/>
      <c r="AB300" s="14"/>
      <c r="AC300" s="14"/>
      <c r="AD300" s="14"/>
      <c r="AE300" s="14"/>
      <c r="AF300" s="14"/>
    </row>
    <row r="301" spans="1:32" ht="16.5" hidden="1" customHeight="1" x14ac:dyDescent="0.25">
      <c r="A301" s="2161" t="s">
        <v>166</v>
      </c>
      <c r="B301" s="1521" t="s">
        <v>202</v>
      </c>
      <c r="C301" s="372">
        <v>3</v>
      </c>
      <c r="D301" s="372">
        <v>19</v>
      </c>
      <c r="E301" s="372">
        <v>22</v>
      </c>
      <c r="F301" s="372">
        <v>19</v>
      </c>
      <c r="G301" s="372">
        <v>5</v>
      </c>
      <c r="H301" s="372">
        <v>2</v>
      </c>
      <c r="I301" s="372">
        <v>3</v>
      </c>
      <c r="J301" s="372">
        <v>642</v>
      </c>
      <c r="K301" s="372">
        <v>45</v>
      </c>
      <c r="L301" s="372">
        <v>6</v>
      </c>
      <c r="M301" s="372">
        <v>265</v>
      </c>
      <c r="N301" s="372">
        <v>60</v>
      </c>
      <c r="O301" s="372">
        <v>3</v>
      </c>
      <c r="P301" s="372">
        <v>47</v>
      </c>
      <c r="Q301" s="373">
        <v>5</v>
      </c>
      <c r="R301" s="635">
        <f t="shared" si="100"/>
        <v>1146</v>
      </c>
      <c r="S301" s="665">
        <f>R301/SUM(R301:R304)</f>
        <v>0.17720736044533786</v>
      </c>
      <c r="T301" s="14"/>
      <c r="U301" s="14"/>
      <c r="V301" s="14"/>
      <c r="W301" s="14"/>
      <c r="X301" s="14"/>
      <c r="Y301" s="14"/>
      <c r="Z301" s="14"/>
      <c r="AA301" s="14"/>
      <c r="AB301" s="14"/>
      <c r="AC301" s="14"/>
      <c r="AD301" s="14"/>
      <c r="AE301" s="14"/>
      <c r="AF301" s="14"/>
    </row>
    <row r="302" spans="1:32" ht="17.25" hidden="1" customHeight="1" x14ac:dyDescent="0.25">
      <c r="A302" s="2156"/>
      <c r="B302" s="1510" t="s">
        <v>203</v>
      </c>
      <c r="C302" s="375">
        <v>1</v>
      </c>
      <c r="D302" s="375">
        <v>3</v>
      </c>
      <c r="E302" s="375">
        <v>3</v>
      </c>
      <c r="F302" s="375">
        <v>2</v>
      </c>
      <c r="G302" s="375">
        <v>2</v>
      </c>
      <c r="H302" s="375">
        <v>0</v>
      </c>
      <c r="I302" s="375">
        <v>0</v>
      </c>
      <c r="J302" s="375">
        <v>32</v>
      </c>
      <c r="K302" s="375">
        <v>4</v>
      </c>
      <c r="L302" s="375">
        <v>0</v>
      </c>
      <c r="M302" s="375">
        <v>24</v>
      </c>
      <c r="N302" s="375">
        <v>5</v>
      </c>
      <c r="O302" s="375">
        <v>0</v>
      </c>
      <c r="P302" s="375">
        <v>7</v>
      </c>
      <c r="Q302" s="376">
        <v>4</v>
      </c>
      <c r="R302" s="636">
        <f t="shared" si="100"/>
        <v>87</v>
      </c>
      <c r="S302" s="666">
        <f>R302/SUM(R301:R304)</f>
        <v>1.3452914798206279E-2</v>
      </c>
      <c r="T302" s="14"/>
      <c r="U302" s="14"/>
      <c r="V302" s="14"/>
      <c r="W302" s="14"/>
      <c r="X302" s="14"/>
      <c r="Y302" s="14"/>
      <c r="Z302" s="14"/>
      <c r="AA302" s="14"/>
      <c r="AB302" s="14"/>
      <c r="AC302" s="14"/>
      <c r="AD302" s="14"/>
      <c r="AE302" s="14"/>
      <c r="AF302" s="14"/>
    </row>
    <row r="303" spans="1:32" ht="17.25" hidden="1" customHeight="1" x14ac:dyDescent="0.25">
      <c r="A303" s="2156"/>
      <c r="B303" s="1510" t="s">
        <v>204</v>
      </c>
      <c r="C303" s="375">
        <v>17</v>
      </c>
      <c r="D303" s="375">
        <v>106</v>
      </c>
      <c r="E303" s="375">
        <v>82</v>
      </c>
      <c r="F303" s="375">
        <v>32</v>
      </c>
      <c r="G303" s="375">
        <v>43</v>
      </c>
      <c r="H303" s="375">
        <v>11</v>
      </c>
      <c r="I303" s="375">
        <v>5</v>
      </c>
      <c r="J303" s="375">
        <v>3270</v>
      </c>
      <c r="K303" s="375">
        <v>161</v>
      </c>
      <c r="L303" s="375">
        <v>77</v>
      </c>
      <c r="M303" s="375">
        <v>731</v>
      </c>
      <c r="N303" s="375">
        <v>246</v>
      </c>
      <c r="O303" s="375">
        <v>11</v>
      </c>
      <c r="P303" s="375">
        <v>161</v>
      </c>
      <c r="Q303" s="376">
        <v>98</v>
      </c>
      <c r="R303" s="636">
        <f t="shared" si="100"/>
        <v>5051</v>
      </c>
      <c r="S303" s="666">
        <f>R303/SUM(R301:R304)</f>
        <v>0.78104221431884957</v>
      </c>
      <c r="T303" s="14"/>
      <c r="U303" s="14"/>
      <c r="V303" s="14"/>
      <c r="W303" s="14"/>
      <c r="X303" s="14"/>
      <c r="Y303" s="14"/>
      <c r="Z303" s="14"/>
      <c r="AA303" s="14"/>
      <c r="AB303" s="14"/>
      <c r="AC303" s="14"/>
      <c r="AD303" s="14"/>
      <c r="AE303" s="14"/>
      <c r="AF303" s="14"/>
    </row>
    <row r="304" spans="1:32" ht="17.25" hidden="1" customHeight="1" thickBot="1" x14ac:dyDescent="0.3">
      <c r="A304" s="2162"/>
      <c r="B304" s="1511" t="s">
        <v>206</v>
      </c>
      <c r="C304" s="378">
        <v>2</v>
      </c>
      <c r="D304" s="378">
        <v>2</v>
      </c>
      <c r="E304" s="378">
        <v>2</v>
      </c>
      <c r="F304" s="378">
        <v>2</v>
      </c>
      <c r="G304" s="378">
        <v>1</v>
      </c>
      <c r="H304" s="378">
        <v>0</v>
      </c>
      <c r="I304" s="378">
        <v>0</v>
      </c>
      <c r="J304" s="378">
        <v>131</v>
      </c>
      <c r="K304" s="378">
        <v>4</v>
      </c>
      <c r="L304" s="378">
        <v>1</v>
      </c>
      <c r="M304" s="378">
        <v>21</v>
      </c>
      <c r="N304" s="378">
        <v>8</v>
      </c>
      <c r="O304" s="378">
        <v>0</v>
      </c>
      <c r="P304" s="378">
        <v>8</v>
      </c>
      <c r="Q304" s="379">
        <v>1</v>
      </c>
      <c r="R304" s="637">
        <f t="shared" si="100"/>
        <v>183</v>
      </c>
      <c r="S304" s="667">
        <f>R304/SUM(R301:R304)</f>
        <v>2.829751043760631E-2</v>
      </c>
      <c r="T304" s="14"/>
      <c r="U304" s="14"/>
      <c r="V304" s="14"/>
      <c r="W304" s="14"/>
      <c r="X304" s="14"/>
      <c r="Y304" s="14"/>
      <c r="Z304" s="14"/>
      <c r="AA304" s="14"/>
      <c r="AB304" s="14"/>
      <c r="AC304" s="14"/>
      <c r="AD304" s="14"/>
      <c r="AE304" s="14"/>
      <c r="AF304" s="14"/>
    </row>
    <row r="305" spans="1:32" ht="16.5" hidden="1" customHeight="1" x14ac:dyDescent="0.25">
      <c r="A305" s="2161" t="s">
        <v>167</v>
      </c>
      <c r="B305" s="1531" t="s">
        <v>202</v>
      </c>
      <c r="C305" s="362">
        <v>1</v>
      </c>
      <c r="D305" s="362">
        <v>2</v>
      </c>
      <c r="E305" s="362">
        <v>2</v>
      </c>
      <c r="F305" s="362">
        <v>0</v>
      </c>
      <c r="G305" s="362">
        <v>1</v>
      </c>
      <c r="H305" s="362">
        <v>0</v>
      </c>
      <c r="I305" s="362">
        <v>0</v>
      </c>
      <c r="J305" s="362">
        <v>125</v>
      </c>
      <c r="K305" s="362">
        <v>4</v>
      </c>
      <c r="L305" s="362">
        <v>0</v>
      </c>
      <c r="M305" s="362">
        <v>14</v>
      </c>
      <c r="N305" s="362">
        <v>6</v>
      </c>
      <c r="O305" s="362">
        <v>0</v>
      </c>
      <c r="P305" s="362">
        <v>6</v>
      </c>
      <c r="Q305" s="363">
        <v>5</v>
      </c>
      <c r="R305" s="1551">
        <f t="shared" si="100"/>
        <v>166</v>
      </c>
      <c r="S305" s="1347">
        <f>R305/SUM(R305:R308)</f>
        <v>0.2634920634920635</v>
      </c>
      <c r="T305" s="14"/>
      <c r="U305" s="14"/>
      <c r="V305" s="14"/>
      <c r="W305" s="14"/>
      <c r="X305" s="14"/>
      <c r="Y305" s="14"/>
      <c r="Z305" s="14"/>
      <c r="AA305" s="14"/>
      <c r="AB305" s="14"/>
      <c r="AC305" s="14"/>
      <c r="AD305" s="14"/>
      <c r="AE305" s="14"/>
      <c r="AF305" s="14"/>
    </row>
    <row r="306" spans="1:32" ht="17.25" hidden="1" customHeight="1" x14ac:dyDescent="0.25">
      <c r="A306" s="2156"/>
      <c r="B306" s="1533" t="s">
        <v>203</v>
      </c>
      <c r="C306" s="369">
        <v>0</v>
      </c>
      <c r="D306" s="369">
        <v>0</v>
      </c>
      <c r="E306" s="369">
        <v>0</v>
      </c>
      <c r="F306" s="369">
        <v>0</v>
      </c>
      <c r="G306" s="369">
        <v>1</v>
      </c>
      <c r="H306" s="369">
        <v>0</v>
      </c>
      <c r="I306" s="369">
        <v>0</v>
      </c>
      <c r="J306" s="369">
        <v>11</v>
      </c>
      <c r="K306" s="369">
        <v>0</v>
      </c>
      <c r="L306" s="369">
        <v>0</v>
      </c>
      <c r="M306" s="369">
        <v>2</v>
      </c>
      <c r="N306" s="369">
        <v>0</v>
      </c>
      <c r="O306" s="369">
        <v>0</v>
      </c>
      <c r="P306" s="369">
        <v>0</v>
      </c>
      <c r="Q306" s="370">
        <v>3</v>
      </c>
      <c r="R306" s="1552">
        <f t="shared" si="100"/>
        <v>17</v>
      </c>
      <c r="S306" s="1553">
        <f>R306/SUM(R305:R308)</f>
        <v>2.6984126984126985E-2</v>
      </c>
      <c r="T306" s="14"/>
      <c r="U306" s="14"/>
      <c r="V306" s="14"/>
      <c r="W306" s="14"/>
      <c r="X306" s="14"/>
      <c r="Y306" s="14"/>
      <c r="Z306" s="14"/>
      <c r="AA306" s="14"/>
      <c r="AB306" s="14"/>
      <c r="AC306" s="14"/>
      <c r="AD306" s="14"/>
      <c r="AE306" s="14"/>
      <c r="AF306" s="14"/>
    </row>
    <row r="307" spans="1:32" ht="17.25" hidden="1" customHeight="1" x14ac:dyDescent="0.25">
      <c r="A307" s="2156"/>
      <c r="B307" s="1533" t="s">
        <v>204</v>
      </c>
      <c r="C307" s="369">
        <v>4</v>
      </c>
      <c r="D307" s="369">
        <v>6</v>
      </c>
      <c r="E307" s="369">
        <v>9</v>
      </c>
      <c r="F307" s="369">
        <v>5</v>
      </c>
      <c r="G307" s="369">
        <v>3</v>
      </c>
      <c r="H307" s="369">
        <v>1</v>
      </c>
      <c r="I307" s="369">
        <v>1</v>
      </c>
      <c r="J307" s="369">
        <v>275</v>
      </c>
      <c r="K307" s="369">
        <v>15</v>
      </c>
      <c r="L307" s="369">
        <v>5</v>
      </c>
      <c r="M307" s="369">
        <v>64</v>
      </c>
      <c r="N307" s="369">
        <v>26</v>
      </c>
      <c r="O307" s="369">
        <v>4</v>
      </c>
      <c r="P307" s="369">
        <v>13</v>
      </c>
      <c r="Q307" s="370">
        <v>5</v>
      </c>
      <c r="R307" s="1552">
        <f t="shared" si="100"/>
        <v>436</v>
      </c>
      <c r="S307" s="1553">
        <f>R307/SUM(R305:R308)</f>
        <v>0.69206349206349205</v>
      </c>
      <c r="T307" s="14"/>
      <c r="U307" s="14"/>
      <c r="V307" s="14"/>
      <c r="W307" s="14"/>
      <c r="X307" s="14"/>
      <c r="Y307" s="14"/>
      <c r="Z307" s="14"/>
      <c r="AA307" s="14"/>
      <c r="AB307" s="14"/>
      <c r="AC307" s="14"/>
      <c r="AD307" s="14"/>
      <c r="AE307" s="14"/>
      <c r="AF307" s="14"/>
    </row>
    <row r="308" spans="1:32" ht="17.25" hidden="1" customHeight="1" thickBot="1" x14ac:dyDescent="0.3">
      <c r="A308" s="2156"/>
      <c r="B308" s="1832" t="s">
        <v>206</v>
      </c>
      <c r="C308" s="1508">
        <v>0</v>
      </c>
      <c r="D308" s="1508">
        <v>0</v>
      </c>
      <c r="E308" s="1508">
        <v>1</v>
      </c>
      <c r="F308" s="1508">
        <v>0</v>
      </c>
      <c r="G308" s="1508">
        <v>0</v>
      </c>
      <c r="H308" s="1508">
        <v>0</v>
      </c>
      <c r="I308" s="1508">
        <v>0</v>
      </c>
      <c r="J308" s="1508">
        <v>6</v>
      </c>
      <c r="K308" s="1508">
        <v>0</v>
      </c>
      <c r="L308" s="1508">
        <v>0</v>
      </c>
      <c r="M308" s="1508">
        <v>3</v>
      </c>
      <c r="N308" s="1508">
        <v>0</v>
      </c>
      <c r="O308" s="1508">
        <v>0</v>
      </c>
      <c r="P308" s="1508">
        <v>1</v>
      </c>
      <c r="Q308" s="1509">
        <v>0</v>
      </c>
      <c r="R308" s="1555">
        <f t="shared" si="100"/>
        <v>11</v>
      </c>
      <c r="S308" s="1556">
        <f>R308/SUM(R305:R308)</f>
        <v>1.7460317460317461E-2</v>
      </c>
      <c r="T308" s="14"/>
      <c r="U308" s="14"/>
      <c r="V308" s="14"/>
      <c r="W308" s="14"/>
      <c r="X308" s="14"/>
      <c r="Y308" s="14"/>
      <c r="Z308" s="14"/>
      <c r="AA308" s="14"/>
      <c r="AB308" s="14"/>
      <c r="AC308" s="14"/>
      <c r="AD308" s="14"/>
      <c r="AE308" s="14"/>
      <c r="AF308" s="14"/>
    </row>
    <row r="309" spans="1:32" ht="17.25" hidden="1" customHeight="1" thickTop="1" x14ac:dyDescent="0.25">
      <c r="A309" s="2166" t="s">
        <v>132</v>
      </c>
      <c r="B309" s="1833" t="s">
        <v>202</v>
      </c>
      <c r="C309" s="1522">
        <f>SUM(C305,C301,C297,C293)</f>
        <v>9</v>
      </c>
      <c r="D309" s="1522">
        <f t="shared" ref="D309:I309" si="101">SUM(D305,D301,D297,D293)</f>
        <v>77</v>
      </c>
      <c r="E309" s="1522">
        <f t="shared" si="101"/>
        <v>82</v>
      </c>
      <c r="F309" s="1522">
        <f t="shared" si="101"/>
        <v>75</v>
      </c>
      <c r="G309" s="1522">
        <f t="shared" si="101"/>
        <v>22</v>
      </c>
      <c r="H309" s="1522">
        <f t="shared" si="101"/>
        <v>4</v>
      </c>
      <c r="I309" s="1522">
        <f t="shared" si="101"/>
        <v>12</v>
      </c>
      <c r="J309" s="1522">
        <f>SUM(J305,J301,J297,J293)</f>
        <v>2641</v>
      </c>
      <c r="K309" s="1522">
        <f t="shared" ref="K309:P309" si="102">SUM(K305,K301,K297,K293)</f>
        <v>244</v>
      </c>
      <c r="L309" s="1522">
        <f t="shared" si="102"/>
        <v>41</v>
      </c>
      <c r="M309" s="1522">
        <f t="shared" si="102"/>
        <v>1028</v>
      </c>
      <c r="N309" s="1522">
        <f t="shared" si="102"/>
        <v>257</v>
      </c>
      <c r="O309" s="1522">
        <f t="shared" si="102"/>
        <v>22</v>
      </c>
      <c r="P309" s="1522">
        <f t="shared" si="102"/>
        <v>141</v>
      </c>
      <c r="Q309" s="1522">
        <f>SUM(Q305,Q301,Q297,Q293)</f>
        <v>74</v>
      </c>
      <c r="R309" s="1523">
        <f>SUM(C309:Q309)</f>
        <v>4729</v>
      </c>
      <c r="S309" s="1524">
        <f>R309/SUM(R309:R312)</f>
        <v>0.2161038248868985</v>
      </c>
      <c r="T309" s="14"/>
      <c r="U309" s="14"/>
      <c r="V309" s="14"/>
      <c r="W309" s="14"/>
      <c r="X309" s="14"/>
      <c r="Y309" s="14"/>
      <c r="Z309" s="14"/>
      <c r="AA309" s="14"/>
      <c r="AB309" s="14"/>
      <c r="AC309" s="14"/>
      <c r="AD309" s="14"/>
      <c r="AE309" s="14"/>
      <c r="AF309" s="14"/>
    </row>
    <row r="310" spans="1:32" ht="17.25" hidden="1" customHeight="1" x14ac:dyDescent="0.25">
      <c r="A310" s="2154"/>
      <c r="B310" s="1510" t="s">
        <v>203</v>
      </c>
      <c r="C310" s="1525">
        <f>SUM(C306,C302,C298,C294)</f>
        <v>1</v>
      </c>
      <c r="D310" s="1525">
        <f t="shared" ref="D310:P310" si="103">SUM(D306,D302,D298,D294)</f>
        <v>12</v>
      </c>
      <c r="E310" s="1525">
        <f t="shared" si="103"/>
        <v>12</v>
      </c>
      <c r="F310" s="1525">
        <f t="shared" si="103"/>
        <v>9</v>
      </c>
      <c r="G310" s="1525">
        <f t="shared" si="103"/>
        <v>6</v>
      </c>
      <c r="H310" s="1525">
        <f t="shared" si="103"/>
        <v>0</v>
      </c>
      <c r="I310" s="1525">
        <f t="shared" si="103"/>
        <v>0</v>
      </c>
      <c r="J310" s="1525">
        <f t="shared" si="103"/>
        <v>135</v>
      </c>
      <c r="K310" s="1525">
        <f t="shared" si="103"/>
        <v>11</v>
      </c>
      <c r="L310" s="1525">
        <f t="shared" si="103"/>
        <v>0</v>
      </c>
      <c r="M310" s="1525">
        <f t="shared" si="103"/>
        <v>87</v>
      </c>
      <c r="N310" s="1525">
        <f t="shared" si="103"/>
        <v>17</v>
      </c>
      <c r="O310" s="1525">
        <f t="shared" si="103"/>
        <v>0</v>
      </c>
      <c r="P310" s="1525">
        <f t="shared" si="103"/>
        <v>16</v>
      </c>
      <c r="Q310" s="1525">
        <f>SUM(Q306,Q302,Q298,Q294)</f>
        <v>17</v>
      </c>
      <c r="R310" s="1526">
        <f>SUM(C310:Q310)</f>
        <v>323</v>
      </c>
      <c r="S310" s="1527">
        <f>R310/SUM(R309:R312)</f>
        <v>1.4760316227208334E-2</v>
      </c>
      <c r="T310" s="14"/>
      <c r="U310" s="14"/>
      <c r="V310" s="14"/>
      <c r="W310" s="14"/>
      <c r="X310" s="14"/>
      <c r="Y310" s="14"/>
      <c r="Z310" s="14"/>
      <c r="AA310" s="14"/>
      <c r="AB310" s="14"/>
      <c r="AC310" s="14"/>
      <c r="AD310" s="14"/>
      <c r="AE310" s="14"/>
      <c r="AF310" s="14"/>
    </row>
    <row r="311" spans="1:32" ht="17.25" hidden="1" customHeight="1" x14ac:dyDescent="0.25">
      <c r="A311" s="2154"/>
      <c r="B311" s="1510" t="s">
        <v>204</v>
      </c>
      <c r="C311" s="1525">
        <f>SUM(C307,C303,C299,C295)</f>
        <v>60</v>
      </c>
      <c r="D311" s="1525">
        <f t="shared" ref="D311:P311" si="104">SUM(D307,D303,D299,D295)</f>
        <v>321</v>
      </c>
      <c r="E311" s="1525">
        <f t="shared" si="104"/>
        <v>220</v>
      </c>
      <c r="F311" s="1525">
        <f t="shared" si="104"/>
        <v>117</v>
      </c>
      <c r="G311" s="1525">
        <f t="shared" si="104"/>
        <v>127</v>
      </c>
      <c r="H311" s="1525">
        <f t="shared" si="104"/>
        <v>31</v>
      </c>
      <c r="I311" s="1525">
        <f t="shared" si="104"/>
        <v>39</v>
      </c>
      <c r="J311" s="1525">
        <f t="shared" si="104"/>
        <v>10194</v>
      </c>
      <c r="K311" s="1525">
        <f t="shared" si="104"/>
        <v>511</v>
      </c>
      <c r="L311" s="1525">
        <f t="shared" si="104"/>
        <v>253</v>
      </c>
      <c r="M311" s="1525">
        <f t="shared" si="104"/>
        <v>2490</v>
      </c>
      <c r="N311" s="1525">
        <f t="shared" si="104"/>
        <v>772</v>
      </c>
      <c r="O311" s="1525">
        <f t="shared" si="104"/>
        <v>56</v>
      </c>
      <c r="P311" s="1525">
        <f t="shared" si="104"/>
        <v>508</v>
      </c>
      <c r="Q311" s="1525">
        <f>SUM(Q307,Q303,Q299,Q295)</f>
        <v>363</v>
      </c>
      <c r="R311" s="636">
        <f>SUM(C311:Q311)</f>
        <v>16062</v>
      </c>
      <c r="S311" s="1527">
        <f>R311/SUM(R309:R312)</f>
        <v>0.73399442489603806</v>
      </c>
      <c r="T311" s="14"/>
      <c r="U311" s="14"/>
      <c r="V311" s="14"/>
      <c r="W311" s="14"/>
      <c r="X311" s="14"/>
      <c r="Y311" s="14"/>
      <c r="Z311" s="14"/>
      <c r="AA311" s="14"/>
      <c r="AB311" s="14"/>
      <c r="AC311" s="14"/>
      <c r="AD311" s="14"/>
      <c r="AE311" s="14"/>
      <c r="AF311" s="14"/>
    </row>
    <row r="312" spans="1:32" ht="17.25" hidden="1" customHeight="1" thickBot="1" x14ac:dyDescent="0.3">
      <c r="A312" s="2155"/>
      <c r="B312" s="1511" t="s">
        <v>206</v>
      </c>
      <c r="C312" s="1528">
        <f>SUM(C308,C304,C300,C296)</f>
        <v>4</v>
      </c>
      <c r="D312" s="1528">
        <f t="shared" ref="D312:P312" si="105">SUM(D308,D304,D300,D296)</f>
        <v>4</v>
      </c>
      <c r="E312" s="1528">
        <f t="shared" si="105"/>
        <v>14</v>
      </c>
      <c r="F312" s="1528">
        <f t="shared" si="105"/>
        <v>6</v>
      </c>
      <c r="G312" s="1528">
        <f t="shared" si="105"/>
        <v>4</v>
      </c>
      <c r="H312" s="1528">
        <f t="shared" si="105"/>
        <v>0</v>
      </c>
      <c r="I312" s="1528">
        <f t="shared" si="105"/>
        <v>0</v>
      </c>
      <c r="J312" s="1528">
        <f t="shared" si="105"/>
        <v>538</v>
      </c>
      <c r="K312" s="1528">
        <f t="shared" si="105"/>
        <v>30</v>
      </c>
      <c r="L312" s="1528">
        <f t="shared" si="105"/>
        <v>8</v>
      </c>
      <c r="M312" s="1528">
        <f t="shared" si="105"/>
        <v>106</v>
      </c>
      <c r="N312" s="1528">
        <f t="shared" si="105"/>
        <v>22</v>
      </c>
      <c r="O312" s="1528">
        <f t="shared" si="105"/>
        <v>2</v>
      </c>
      <c r="P312" s="1528">
        <f t="shared" si="105"/>
        <v>23</v>
      </c>
      <c r="Q312" s="1528">
        <f>SUM(Q308,Q304,Q300,Q296)</f>
        <v>8</v>
      </c>
      <c r="R312" s="637">
        <f>SUM(C312:Q312)</f>
        <v>769</v>
      </c>
      <c r="S312" s="1529">
        <f>R312/SUM(R309:R312)</f>
        <v>3.5141433989855142E-2</v>
      </c>
      <c r="T312" s="14"/>
      <c r="U312" s="14"/>
      <c r="V312" s="14"/>
      <c r="W312" s="14"/>
      <c r="X312" s="14"/>
      <c r="Y312" s="14"/>
      <c r="Z312" s="14"/>
      <c r="AA312" s="14"/>
      <c r="AB312" s="14"/>
      <c r="AC312" s="14"/>
      <c r="AD312" s="14"/>
      <c r="AE312" s="14"/>
      <c r="AF312" s="14"/>
    </row>
    <row r="313" spans="1:32" ht="15.75" hidden="1" customHeight="1" x14ac:dyDescent="0.25">
      <c r="A313" s="2161" t="s">
        <v>131</v>
      </c>
      <c r="B313" s="1531" t="s">
        <v>202</v>
      </c>
      <c r="C313" s="1532">
        <f>C309/SUM($C$263:$C$265)</f>
        <v>0.24290657439446367</v>
      </c>
      <c r="D313" s="1532">
        <f>D309/SUM(D309:D312)</f>
        <v>0.1859903381642512</v>
      </c>
      <c r="E313" s="1532">
        <f t="shared" ref="E313:R313" si="106">E309/SUM(E309:E312)</f>
        <v>0.25</v>
      </c>
      <c r="F313" s="1532">
        <f t="shared" si="106"/>
        <v>0.36231884057971014</v>
      </c>
      <c r="G313" s="1532">
        <f t="shared" si="106"/>
        <v>0.13836477987421383</v>
      </c>
      <c r="H313" s="1532">
        <f t="shared" si="106"/>
        <v>0.11428571428571428</v>
      </c>
      <c r="I313" s="1532">
        <f t="shared" si="106"/>
        <v>0.23529411764705882</v>
      </c>
      <c r="J313" s="1532">
        <f t="shared" si="106"/>
        <v>0.19551376961800415</v>
      </c>
      <c r="K313" s="1532">
        <f t="shared" si="106"/>
        <v>0.30653266331658291</v>
      </c>
      <c r="L313" s="1532">
        <f t="shared" si="106"/>
        <v>0.13576158940397351</v>
      </c>
      <c r="M313" s="1532">
        <f t="shared" si="106"/>
        <v>0.27701428186472649</v>
      </c>
      <c r="N313" s="1532">
        <f t="shared" si="106"/>
        <v>0.24063670411985019</v>
      </c>
      <c r="O313" s="1532">
        <f t="shared" si="106"/>
        <v>0.27500000000000002</v>
      </c>
      <c r="P313" s="1532">
        <f t="shared" si="106"/>
        <v>0.20494186046511628</v>
      </c>
      <c r="Q313" s="1532">
        <f t="shared" si="106"/>
        <v>0.16017316017316016</v>
      </c>
      <c r="R313" s="1532">
        <f t="shared" si="106"/>
        <v>0.2161038248868985</v>
      </c>
      <c r="S313" s="2163"/>
      <c r="T313" s="14"/>
      <c r="U313" s="14"/>
      <c r="V313" s="14"/>
      <c r="W313" s="14"/>
      <c r="X313" s="14"/>
      <c r="Y313" s="14"/>
      <c r="Z313" s="14"/>
      <c r="AA313" s="14"/>
      <c r="AB313" s="14"/>
      <c r="AC313" s="14"/>
      <c r="AD313" s="14"/>
      <c r="AE313" s="14"/>
      <c r="AF313" s="14"/>
    </row>
    <row r="314" spans="1:32" ht="15.75" hidden="1" customHeight="1" x14ac:dyDescent="0.25">
      <c r="A314" s="2156"/>
      <c r="B314" s="1533" t="s">
        <v>203</v>
      </c>
      <c r="C314" s="1534">
        <f>C310/SUM($C$263:$C$265)</f>
        <v>2.698961937716263E-2</v>
      </c>
      <c r="D314" s="1534">
        <f>D310/SUM(D309:D312)</f>
        <v>2.8985507246376812E-2</v>
      </c>
      <c r="E314" s="1534">
        <f t="shared" ref="E314:R314" si="107">E310/SUM(E309:E312)</f>
        <v>3.6585365853658534E-2</v>
      </c>
      <c r="F314" s="1534">
        <f t="shared" si="107"/>
        <v>4.3478260869565216E-2</v>
      </c>
      <c r="G314" s="1534">
        <f t="shared" si="107"/>
        <v>3.7735849056603772E-2</v>
      </c>
      <c r="H314" s="1534">
        <f t="shared" si="107"/>
        <v>0</v>
      </c>
      <c r="I314" s="1534">
        <f t="shared" si="107"/>
        <v>0</v>
      </c>
      <c r="J314" s="1534">
        <f t="shared" si="107"/>
        <v>9.9940775836541308E-3</v>
      </c>
      <c r="K314" s="1534">
        <f t="shared" si="107"/>
        <v>1.3819095477386936E-2</v>
      </c>
      <c r="L314" s="1534">
        <f t="shared" si="107"/>
        <v>0</v>
      </c>
      <c r="M314" s="1534">
        <f t="shared" si="107"/>
        <v>2.3443815683104285E-2</v>
      </c>
      <c r="N314" s="1534">
        <f t="shared" si="107"/>
        <v>1.5917602996254682E-2</v>
      </c>
      <c r="O314" s="1534">
        <f t="shared" si="107"/>
        <v>0</v>
      </c>
      <c r="P314" s="1534">
        <f t="shared" si="107"/>
        <v>2.3255813953488372E-2</v>
      </c>
      <c r="Q314" s="1534">
        <f t="shared" si="107"/>
        <v>3.67965367965368E-2</v>
      </c>
      <c r="R314" s="1534">
        <f t="shared" si="107"/>
        <v>1.4760316227208334E-2</v>
      </c>
      <c r="S314" s="2164"/>
      <c r="T314" s="14"/>
      <c r="U314" s="14"/>
      <c r="V314" s="14"/>
      <c r="W314" s="14"/>
      <c r="X314" s="14"/>
      <c r="Y314" s="14"/>
      <c r="Z314" s="14"/>
      <c r="AA314" s="14"/>
      <c r="AB314" s="14"/>
      <c r="AC314" s="14"/>
      <c r="AD314" s="14"/>
      <c r="AE314" s="14"/>
      <c r="AF314" s="14"/>
    </row>
    <row r="315" spans="1:32" ht="15.75" hidden="1" customHeight="1" x14ac:dyDescent="0.25">
      <c r="A315" s="2156"/>
      <c r="B315" s="1533" t="s">
        <v>204</v>
      </c>
      <c r="C315" s="1534">
        <f>C311/SUM($C$263:$C$265)</f>
        <v>1.6193771626297577</v>
      </c>
      <c r="D315" s="1534">
        <f t="shared" ref="D315:R315" si="108">D311/SUM(D309:D312)</f>
        <v>0.77536231884057971</v>
      </c>
      <c r="E315" s="1534">
        <f t="shared" si="108"/>
        <v>0.67073170731707321</v>
      </c>
      <c r="F315" s="1534">
        <f t="shared" si="108"/>
        <v>0.56521739130434778</v>
      </c>
      <c r="G315" s="1534">
        <f t="shared" si="108"/>
        <v>0.79874213836477992</v>
      </c>
      <c r="H315" s="1534">
        <f t="shared" si="108"/>
        <v>0.88571428571428568</v>
      </c>
      <c r="I315" s="1534">
        <f t="shared" si="108"/>
        <v>0.76470588235294112</v>
      </c>
      <c r="J315" s="1534">
        <f t="shared" si="108"/>
        <v>0.75466390287237195</v>
      </c>
      <c r="K315" s="1534">
        <f t="shared" si="108"/>
        <v>0.64195979899497491</v>
      </c>
      <c r="L315" s="1534">
        <f t="shared" si="108"/>
        <v>0.83774834437086088</v>
      </c>
      <c r="M315" s="1534">
        <f t="shared" si="108"/>
        <v>0.6709781729991916</v>
      </c>
      <c r="N315" s="1534">
        <f t="shared" si="108"/>
        <v>0.72284644194756553</v>
      </c>
      <c r="O315" s="1534">
        <f t="shared" si="108"/>
        <v>0.7</v>
      </c>
      <c r="P315" s="1534">
        <f t="shared" si="108"/>
        <v>0.73837209302325579</v>
      </c>
      <c r="Q315" s="1534">
        <f t="shared" si="108"/>
        <v>0.7857142857142857</v>
      </c>
      <c r="R315" s="1534">
        <f t="shared" si="108"/>
        <v>0.73399442489603806</v>
      </c>
      <c r="S315" s="2164"/>
      <c r="T315" s="14"/>
      <c r="U315" s="14"/>
      <c r="V315" s="14"/>
      <c r="W315" s="14"/>
      <c r="X315" s="14"/>
      <c r="Y315" s="14"/>
      <c r="Z315" s="14"/>
      <c r="AA315" s="14"/>
      <c r="AB315" s="14"/>
      <c r="AC315" s="14"/>
      <c r="AD315" s="14"/>
      <c r="AE315" s="14"/>
      <c r="AF315" s="14"/>
    </row>
    <row r="316" spans="1:32" ht="18.75" hidden="1" customHeight="1" thickBot="1" x14ac:dyDescent="0.3">
      <c r="A316" s="2162"/>
      <c r="B316" s="1535" t="s">
        <v>206</v>
      </c>
      <c r="C316" s="1360">
        <f>C312/SUM(C$263:C$265)</f>
        <v>0.10795847750865052</v>
      </c>
      <c r="D316" s="1360">
        <f t="shared" ref="D316:R316" si="109">D312/SUM(D309:D312)</f>
        <v>9.6618357487922701E-3</v>
      </c>
      <c r="E316" s="1360">
        <f t="shared" si="109"/>
        <v>4.2682926829268296E-2</v>
      </c>
      <c r="F316" s="1360">
        <f t="shared" si="109"/>
        <v>2.8985507246376812E-2</v>
      </c>
      <c r="G316" s="1360">
        <f t="shared" si="109"/>
        <v>2.5157232704402517E-2</v>
      </c>
      <c r="H316" s="1360">
        <f t="shared" si="109"/>
        <v>0</v>
      </c>
      <c r="I316" s="1360">
        <f t="shared" si="109"/>
        <v>0</v>
      </c>
      <c r="J316" s="1360">
        <f t="shared" si="109"/>
        <v>3.9828249925969797E-2</v>
      </c>
      <c r="K316" s="1360">
        <f t="shared" si="109"/>
        <v>3.7688442211055273E-2</v>
      </c>
      <c r="L316" s="1360">
        <f t="shared" si="109"/>
        <v>2.6490066225165563E-2</v>
      </c>
      <c r="M316" s="1360">
        <f t="shared" si="109"/>
        <v>2.8563729452977634E-2</v>
      </c>
      <c r="N316" s="1360">
        <f t="shared" si="109"/>
        <v>2.0599250936329586E-2</v>
      </c>
      <c r="O316" s="1360">
        <f t="shared" si="109"/>
        <v>2.5000000000000001E-2</v>
      </c>
      <c r="P316" s="1360">
        <f t="shared" si="109"/>
        <v>3.3430232558139532E-2</v>
      </c>
      <c r="Q316" s="1360">
        <f t="shared" si="109"/>
        <v>1.7316017316017316E-2</v>
      </c>
      <c r="R316" s="1360">
        <f t="shared" si="109"/>
        <v>3.5141433989855142E-2</v>
      </c>
      <c r="S316" s="2165"/>
      <c r="T316" s="14"/>
      <c r="U316" s="14"/>
      <c r="V316" s="14"/>
      <c r="W316" s="14"/>
      <c r="X316" s="14"/>
      <c r="Y316" s="14"/>
      <c r="Z316" s="14"/>
      <c r="AA316" s="14"/>
      <c r="AB316" s="14"/>
      <c r="AC316" s="14"/>
      <c r="AD316" s="14"/>
      <c r="AE316" s="14"/>
      <c r="AF316" s="14"/>
    </row>
    <row r="317" spans="1:32" ht="19.5" hidden="1" customHeight="1" thickBot="1" x14ac:dyDescent="0.3">
      <c r="A317" s="2147" t="s">
        <v>139</v>
      </c>
      <c r="B317" s="2148"/>
      <c r="C317" s="2148"/>
      <c r="D317" s="2148"/>
      <c r="E317" s="2148"/>
      <c r="F317" s="2148"/>
      <c r="G317" s="2148"/>
      <c r="H317" s="2148"/>
      <c r="I317" s="2148"/>
      <c r="J317" s="2148"/>
      <c r="K317" s="2148"/>
      <c r="L317" s="2148"/>
      <c r="M317" s="2148"/>
      <c r="N317" s="2148"/>
      <c r="O317" s="2148"/>
      <c r="P317" s="2148"/>
      <c r="Q317" s="2148"/>
      <c r="R317" s="2148"/>
      <c r="S317" s="2149"/>
      <c r="T317" s="14"/>
      <c r="U317" s="14"/>
      <c r="V317" s="14"/>
      <c r="W317" s="14"/>
      <c r="X317" s="14"/>
      <c r="Y317" s="14"/>
      <c r="Z317" s="14"/>
      <c r="AA317" s="14"/>
      <c r="AB317" s="14"/>
      <c r="AC317" s="14"/>
      <c r="AD317" s="14"/>
      <c r="AE317" s="14"/>
      <c r="AF317" s="14"/>
    </row>
    <row r="318" spans="1:32" ht="71.25" hidden="1" customHeight="1" thickBot="1" x14ac:dyDescent="0.3">
      <c r="A318" s="73"/>
      <c r="B318" s="157" t="s">
        <v>200</v>
      </c>
      <c r="C318" s="694" t="s">
        <v>145</v>
      </c>
      <c r="D318" s="165" t="s">
        <v>146</v>
      </c>
      <c r="E318" s="165" t="s">
        <v>147</v>
      </c>
      <c r="F318" s="165" t="s">
        <v>148</v>
      </c>
      <c r="G318" s="165" t="s">
        <v>149</v>
      </c>
      <c r="H318" s="165" t="s">
        <v>150</v>
      </c>
      <c r="I318" s="165" t="s">
        <v>151</v>
      </c>
      <c r="J318" s="165" t="s">
        <v>152</v>
      </c>
      <c r="K318" s="165" t="s">
        <v>153</v>
      </c>
      <c r="L318" s="165" t="s">
        <v>154</v>
      </c>
      <c r="M318" s="165" t="s">
        <v>155</v>
      </c>
      <c r="N318" s="165" t="s">
        <v>156</v>
      </c>
      <c r="O318" s="165" t="s">
        <v>157</v>
      </c>
      <c r="P318" s="165" t="s">
        <v>158</v>
      </c>
      <c r="Q318" s="166" t="s">
        <v>159</v>
      </c>
      <c r="R318" s="157" t="s">
        <v>160</v>
      </c>
      <c r="S318" s="157" t="s">
        <v>201</v>
      </c>
      <c r="T318" s="15"/>
      <c r="U318" s="15"/>
      <c r="V318" s="15"/>
      <c r="W318" s="15"/>
      <c r="X318" s="15"/>
      <c r="Y318" s="15"/>
      <c r="Z318" s="15"/>
      <c r="AA318" s="15"/>
      <c r="AB318" s="15"/>
      <c r="AC318" s="15"/>
      <c r="AD318" s="15"/>
      <c r="AE318" s="15"/>
      <c r="AF318" s="16"/>
    </row>
    <row r="319" spans="1:32" ht="15.75" hidden="1" customHeight="1" thickBot="1" x14ac:dyDescent="0.3">
      <c r="A319" s="2150" t="s">
        <v>162</v>
      </c>
      <c r="B319" s="2151"/>
      <c r="C319" s="2151"/>
      <c r="D319" s="2151"/>
      <c r="E319" s="2151"/>
      <c r="F319" s="2151"/>
      <c r="G319" s="2151"/>
      <c r="H319" s="2151"/>
      <c r="I319" s="2151"/>
      <c r="J319" s="2151"/>
      <c r="K319" s="2151"/>
      <c r="L319" s="2151"/>
      <c r="M319" s="2151"/>
      <c r="N319" s="2151"/>
      <c r="O319" s="2151"/>
      <c r="P319" s="2151"/>
      <c r="Q319" s="2151"/>
      <c r="R319" s="2151"/>
      <c r="S319" s="2152"/>
      <c r="T319" s="15"/>
      <c r="U319" s="15"/>
      <c r="V319" s="15"/>
      <c r="W319" s="17"/>
      <c r="X319" s="15"/>
      <c r="Y319" s="15"/>
      <c r="Z319" s="15"/>
      <c r="AA319" s="15"/>
      <c r="AB319" s="15"/>
      <c r="AC319" s="15"/>
      <c r="AD319" s="15"/>
      <c r="AE319" s="17"/>
      <c r="AF319" s="16"/>
    </row>
    <row r="320" spans="1:32" ht="17.25" hidden="1" customHeight="1" x14ac:dyDescent="0.25">
      <c r="A320" s="2161" t="s">
        <v>109</v>
      </c>
      <c r="B320" s="75" t="s">
        <v>202</v>
      </c>
      <c r="C320" s="555">
        <v>6</v>
      </c>
      <c r="D320" s="362">
        <v>23</v>
      </c>
      <c r="E320" s="362">
        <v>25</v>
      </c>
      <c r="F320" s="362">
        <v>21</v>
      </c>
      <c r="G320" s="362">
        <v>4</v>
      </c>
      <c r="H320" s="362">
        <v>2</v>
      </c>
      <c r="I320" s="362">
        <v>5</v>
      </c>
      <c r="J320" s="362">
        <v>717</v>
      </c>
      <c r="K320" s="362">
        <v>84</v>
      </c>
      <c r="L320" s="362">
        <v>18</v>
      </c>
      <c r="M320" s="362">
        <v>201</v>
      </c>
      <c r="N320" s="362">
        <v>49</v>
      </c>
      <c r="O320" s="362">
        <v>5</v>
      </c>
      <c r="P320" s="362">
        <v>41</v>
      </c>
      <c r="Q320" s="556">
        <v>27</v>
      </c>
      <c r="R320" s="625">
        <f t="shared" ref="R320:R331" si="110">SUM(C320:Q320)</f>
        <v>1228</v>
      </c>
      <c r="S320" s="668">
        <f>R320/SUM(R320:R322)</f>
        <v>0.37553516819571864</v>
      </c>
      <c r="T320" s="15"/>
      <c r="U320" s="15"/>
      <c r="V320" s="15"/>
      <c r="W320" s="17"/>
      <c r="X320" s="15"/>
      <c r="Y320" s="15"/>
      <c r="Z320" s="15"/>
      <c r="AA320" s="15"/>
      <c r="AB320" s="15"/>
      <c r="AC320" s="15"/>
      <c r="AD320" s="15"/>
      <c r="AE320" s="17"/>
      <c r="AF320" s="16"/>
    </row>
    <row r="321" spans="1:32" ht="17.25" hidden="1" customHeight="1" x14ac:dyDescent="0.25">
      <c r="A321" s="2156"/>
      <c r="B321" s="76" t="s">
        <v>203</v>
      </c>
      <c r="C321" s="557">
        <v>0</v>
      </c>
      <c r="D321" s="364">
        <v>2</v>
      </c>
      <c r="E321" s="364">
        <v>4</v>
      </c>
      <c r="F321" s="364">
        <v>0</v>
      </c>
      <c r="G321" s="364">
        <v>0</v>
      </c>
      <c r="H321" s="364">
        <v>1</v>
      </c>
      <c r="I321" s="364">
        <v>0</v>
      </c>
      <c r="J321" s="364">
        <v>12</v>
      </c>
      <c r="K321" s="364">
        <v>0</v>
      </c>
      <c r="L321" s="364">
        <v>1</v>
      </c>
      <c r="M321" s="364">
        <v>6</v>
      </c>
      <c r="N321" s="364">
        <v>3</v>
      </c>
      <c r="O321" s="364">
        <v>0</v>
      </c>
      <c r="P321" s="364">
        <v>0</v>
      </c>
      <c r="Q321" s="558">
        <v>1</v>
      </c>
      <c r="R321" s="626">
        <f t="shared" si="110"/>
        <v>30</v>
      </c>
      <c r="S321" s="669">
        <f>R321/SUM(R320:R322)</f>
        <v>9.1743119266055051E-3</v>
      </c>
      <c r="T321" s="15"/>
      <c r="U321" s="15"/>
      <c r="V321" s="15"/>
      <c r="W321" s="17"/>
      <c r="X321" s="15"/>
      <c r="Y321" s="15"/>
      <c r="Z321" s="15"/>
      <c r="AA321" s="15"/>
      <c r="AB321" s="15"/>
      <c r="AC321" s="15"/>
      <c r="AD321" s="15"/>
      <c r="AE321" s="17"/>
      <c r="AF321" s="16"/>
    </row>
    <row r="322" spans="1:32" ht="17.25" hidden="1" customHeight="1" thickBot="1" x14ac:dyDescent="0.3">
      <c r="A322" s="2162"/>
      <c r="B322" s="77" t="s">
        <v>204</v>
      </c>
      <c r="C322" s="559">
        <v>13</v>
      </c>
      <c r="D322" s="367">
        <v>38</v>
      </c>
      <c r="E322" s="367">
        <v>23</v>
      </c>
      <c r="F322" s="367">
        <v>17</v>
      </c>
      <c r="G322" s="367">
        <v>11</v>
      </c>
      <c r="H322" s="367">
        <v>3</v>
      </c>
      <c r="I322" s="367">
        <v>3</v>
      </c>
      <c r="J322" s="367">
        <v>1324</v>
      </c>
      <c r="K322" s="367">
        <v>46</v>
      </c>
      <c r="L322" s="367">
        <v>38</v>
      </c>
      <c r="M322" s="367">
        <v>287</v>
      </c>
      <c r="N322" s="367">
        <v>92</v>
      </c>
      <c r="O322" s="367">
        <v>11</v>
      </c>
      <c r="P322" s="367">
        <v>41</v>
      </c>
      <c r="Q322" s="560">
        <v>65</v>
      </c>
      <c r="R322" s="628">
        <f t="shared" si="110"/>
        <v>2012</v>
      </c>
      <c r="S322" s="670">
        <f>R322/SUM(R320:R322)</f>
        <v>0.6152905198776758</v>
      </c>
      <c r="T322" s="15"/>
      <c r="U322" s="15"/>
      <c r="V322" s="15"/>
      <c r="W322" s="15"/>
      <c r="X322" s="15"/>
      <c r="Y322" s="15"/>
      <c r="Z322" s="15"/>
      <c r="AA322" s="15"/>
      <c r="AB322" s="15"/>
      <c r="AC322" s="15"/>
      <c r="AD322" s="15"/>
      <c r="AE322" s="15"/>
      <c r="AF322" s="16"/>
    </row>
    <row r="323" spans="1:32" ht="17.25" hidden="1" customHeight="1" x14ac:dyDescent="0.25">
      <c r="A323" s="2161" t="s">
        <v>110</v>
      </c>
      <c r="B323" s="80" t="s">
        <v>202</v>
      </c>
      <c r="C323" s="561">
        <v>5</v>
      </c>
      <c r="D323" s="372">
        <v>42</v>
      </c>
      <c r="E323" s="372">
        <v>38</v>
      </c>
      <c r="F323" s="372">
        <v>34</v>
      </c>
      <c r="G323" s="372">
        <v>11</v>
      </c>
      <c r="H323" s="372">
        <v>2</v>
      </c>
      <c r="I323" s="372">
        <v>8</v>
      </c>
      <c r="J323" s="372">
        <v>1301</v>
      </c>
      <c r="K323" s="372">
        <v>90</v>
      </c>
      <c r="L323" s="372">
        <v>16</v>
      </c>
      <c r="M323" s="372">
        <v>535</v>
      </c>
      <c r="N323" s="372">
        <v>114</v>
      </c>
      <c r="O323" s="372">
        <v>11</v>
      </c>
      <c r="P323" s="372">
        <v>58</v>
      </c>
      <c r="Q323" s="562">
        <v>35</v>
      </c>
      <c r="R323" s="625">
        <f t="shared" si="110"/>
        <v>2300</v>
      </c>
      <c r="S323" s="665">
        <f>R323/SUM(R323:R325)</f>
        <v>0.27932960893854747</v>
      </c>
      <c r="T323" s="15"/>
      <c r="U323" s="15"/>
      <c r="V323" s="15"/>
      <c r="W323" s="15"/>
      <c r="X323" s="15"/>
      <c r="Y323" s="15"/>
      <c r="Z323" s="15"/>
      <c r="AA323" s="15"/>
      <c r="AB323" s="15"/>
      <c r="AC323" s="15"/>
      <c r="AD323" s="15"/>
      <c r="AE323" s="15"/>
      <c r="AF323" s="16"/>
    </row>
    <row r="324" spans="1:32" ht="17.25" hidden="1" customHeight="1" x14ac:dyDescent="0.25">
      <c r="A324" s="2156"/>
      <c r="B324" s="78" t="s">
        <v>203</v>
      </c>
      <c r="C324" s="563">
        <v>0</v>
      </c>
      <c r="D324" s="375">
        <v>0</v>
      </c>
      <c r="E324" s="375">
        <v>4</v>
      </c>
      <c r="F324" s="375">
        <v>3</v>
      </c>
      <c r="G324" s="375">
        <v>0</v>
      </c>
      <c r="H324" s="375">
        <v>1</v>
      </c>
      <c r="I324" s="375">
        <v>0</v>
      </c>
      <c r="J324" s="375">
        <v>30</v>
      </c>
      <c r="K324" s="375">
        <v>2</v>
      </c>
      <c r="L324" s="375">
        <v>0</v>
      </c>
      <c r="M324" s="375">
        <v>15</v>
      </c>
      <c r="N324" s="375">
        <v>6</v>
      </c>
      <c r="O324" s="375">
        <v>1</v>
      </c>
      <c r="P324" s="375">
        <v>3</v>
      </c>
      <c r="Q324" s="564">
        <v>5</v>
      </c>
      <c r="R324" s="626">
        <f t="shared" si="110"/>
        <v>70</v>
      </c>
      <c r="S324" s="666">
        <f>R324/SUM(R323:R325)</f>
        <v>8.501335924216662E-3</v>
      </c>
      <c r="T324" s="15"/>
      <c r="U324" s="15"/>
      <c r="V324" s="15"/>
      <c r="W324" s="15"/>
      <c r="X324" s="15"/>
      <c r="Y324" s="15"/>
      <c r="Z324" s="15"/>
      <c r="AA324" s="15"/>
      <c r="AB324" s="15"/>
      <c r="AC324" s="15"/>
      <c r="AD324" s="15"/>
      <c r="AE324" s="15"/>
      <c r="AF324" s="16"/>
    </row>
    <row r="325" spans="1:32" ht="17.25" hidden="1" customHeight="1" thickBot="1" x14ac:dyDescent="0.3">
      <c r="A325" s="2162"/>
      <c r="B325" s="79" t="s">
        <v>204</v>
      </c>
      <c r="C325" s="565">
        <v>18</v>
      </c>
      <c r="D325" s="378">
        <v>101</v>
      </c>
      <c r="E325" s="378">
        <v>64</v>
      </c>
      <c r="F325" s="378">
        <v>44</v>
      </c>
      <c r="G325" s="378">
        <v>35</v>
      </c>
      <c r="H325" s="378">
        <v>6</v>
      </c>
      <c r="I325" s="378">
        <v>11</v>
      </c>
      <c r="J325" s="378">
        <v>3692</v>
      </c>
      <c r="K325" s="378">
        <v>143</v>
      </c>
      <c r="L325" s="378">
        <v>102</v>
      </c>
      <c r="M325" s="378">
        <v>1032</v>
      </c>
      <c r="N325" s="378">
        <v>268</v>
      </c>
      <c r="O325" s="378">
        <v>32</v>
      </c>
      <c r="P325" s="378">
        <v>191</v>
      </c>
      <c r="Q325" s="566">
        <v>125</v>
      </c>
      <c r="R325" s="628">
        <f t="shared" si="110"/>
        <v>5864</v>
      </c>
      <c r="S325" s="667">
        <f>R325/SUM(R323:R325)</f>
        <v>0.71216905513723583</v>
      </c>
      <c r="T325" s="15"/>
      <c r="U325" s="15"/>
      <c r="V325" s="15"/>
      <c r="W325" s="15"/>
      <c r="X325" s="15"/>
      <c r="Y325" s="15"/>
      <c r="Z325" s="15"/>
      <c r="AA325" s="15"/>
      <c r="AB325" s="15"/>
      <c r="AC325" s="15"/>
      <c r="AD325" s="15"/>
      <c r="AE325" s="15"/>
      <c r="AF325" s="16"/>
    </row>
    <row r="326" spans="1:32" ht="17.25" hidden="1" customHeight="1" x14ac:dyDescent="0.25">
      <c r="A326" s="2161" t="s">
        <v>111</v>
      </c>
      <c r="B326" s="75" t="s">
        <v>202</v>
      </c>
      <c r="C326" s="555">
        <v>4</v>
      </c>
      <c r="D326" s="362">
        <v>21</v>
      </c>
      <c r="E326" s="362">
        <v>18</v>
      </c>
      <c r="F326" s="362">
        <v>10</v>
      </c>
      <c r="G326" s="362">
        <v>2</v>
      </c>
      <c r="H326" s="362">
        <v>0</v>
      </c>
      <c r="I326" s="362">
        <v>6</v>
      </c>
      <c r="J326" s="362">
        <v>466</v>
      </c>
      <c r="K326" s="362">
        <v>34</v>
      </c>
      <c r="L326" s="362">
        <v>5</v>
      </c>
      <c r="M326" s="362">
        <v>259</v>
      </c>
      <c r="N326" s="362">
        <v>44</v>
      </c>
      <c r="O326" s="362">
        <v>1</v>
      </c>
      <c r="P326" s="362">
        <v>37</v>
      </c>
      <c r="Q326" s="556">
        <v>13</v>
      </c>
      <c r="R326" s="625">
        <f t="shared" si="110"/>
        <v>920</v>
      </c>
      <c r="S326" s="668">
        <f>R326/SUM(R326:R328)</f>
        <v>0.10043668122270742</v>
      </c>
      <c r="T326" s="15"/>
      <c r="U326" s="15"/>
      <c r="V326" s="15"/>
      <c r="W326" s="15"/>
      <c r="X326" s="15"/>
      <c r="Y326" s="15"/>
      <c r="Z326" s="15"/>
      <c r="AA326" s="15"/>
      <c r="AB326" s="15"/>
      <c r="AC326" s="15"/>
      <c r="AD326" s="15"/>
      <c r="AE326" s="15"/>
      <c r="AF326" s="16"/>
    </row>
    <row r="327" spans="1:32" ht="17.25" hidden="1" customHeight="1" x14ac:dyDescent="0.25">
      <c r="A327" s="2156"/>
      <c r="B327" s="76" t="s">
        <v>203</v>
      </c>
      <c r="C327" s="557">
        <v>0</v>
      </c>
      <c r="D327" s="369">
        <v>1</v>
      </c>
      <c r="E327" s="369">
        <v>1</v>
      </c>
      <c r="F327" s="369">
        <v>3</v>
      </c>
      <c r="G327" s="369">
        <v>0</v>
      </c>
      <c r="H327" s="369">
        <v>0</v>
      </c>
      <c r="I327" s="369">
        <v>0</v>
      </c>
      <c r="J327" s="369">
        <v>22</v>
      </c>
      <c r="K327" s="369">
        <v>0</v>
      </c>
      <c r="L327" s="369">
        <v>1</v>
      </c>
      <c r="M327" s="369">
        <v>3</v>
      </c>
      <c r="N327" s="369">
        <v>11</v>
      </c>
      <c r="O327" s="369">
        <v>0</v>
      </c>
      <c r="P327" s="369">
        <v>4</v>
      </c>
      <c r="Q327" s="567">
        <v>1</v>
      </c>
      <c r="R327" s="626">
        <f t="shared" si="110"/>
        <v>47</v>
      </c>
      <c r="S327" s="669">
        <f>R327/SUM(R326:R328)</f>
        <v>5.1310043668122271E-3</v>
      </c>
      <c r="T327" s="15"/>
      <c r="U327" s="15"/>
      <c r="V327" s="15"/>
      <c r="W327" s="15"/>
      <c r="X327" s="15"/>
      <c r="Y327" s="15"/>
      <c r="Z327" s="15"/>
      <c r="AA327" s="15"/>
      <c r="AB327" s="15"/>
      <c r="AC327" s="15"/>
      <c r="AD327" s="15"/>
      <c r="AE327" s="15"/>
      <c r="AF327" s="16"/>
    </row>
    <row r="328" spans="1:32" ht="17.25" hidden="1" customHeight="1" thickBot="1" x14ac:dyDescent="0.3">
      <c r="A328" s="2162"/>
      <c r="B328" s="77" t="s">
        <v>204</v>
      </c>
      <c r="C328" s="559">
        <v>30</v>
      </c>
      <c r="D328" s="367">
        <v>168</v>
      </c>
      <c r="E328" s="367">
        <v>120</v>
      </c>
      <c r="F328" s="367">
        <v>54</v>
      </c>
      <c r="G328" s="367">
        <v>46</v>
      </c>
      <c r="H328" s="367">
        <v>9</v>
      </c>
      <c r="I328" s="367">
        <v>12</v>
      </c>
      <c r="J328" s="367">
        <v>5158</v>
      </c>
      <c r="K328" s="367">
        <v>215</v>
      </c>
      <c r="L328" s="367">
        <v>91</v>
      </c>
      <c r="M328" s="367">
        <v>1398</v>
      </c>
      <c r="N328" s="367">
        <v>384</v>
      </c>
      <c r="O328" s="367">
        <v>31</v>
      </c>
      <c r="P328" s="367">
        <v>282</v>
      </c>
      <c r="Q328" s="560">
        <v>195</v>
      </c>
      <c r="R328" s="628">
        <f t="shared" si="110"/>
        <v>8193</v>
      </c>
      <c r="S328" s="670">
        <f>R328/SUM(R326:R328)</f>
        <v>0.89443231441048032</v>
      </c>
      <c r="T328" s="15"/>
      <c r="U328" s="15"/>
      <c r="V328" s="15"/>
      <c r="W328" s="17"/>
      <c r="X328" s="15"/>
      <c r="Y328" s="15"/>
      <c r="Z328" s="15"/>
      <c r="AA328" s="15"/>
      <c r="AB328" s="15"/>
      <c r="AC328" s="15"/>
      <c r="AD328" s="15"/>
      <c r="AE328" s="17"/>
      <c r="AF328" s="16"/>
    </row>
    <row r="329" spans="1:32" ht="17.25" hidden="1" customHeight="1" x14ac:dyDescent="0.25">
      <c r="A329" s="2156" t="s">
        <v>112</v>
      </c>
      <c r="B329" s="221" t="s">
        <v>202</v>
      </c>
      <c r="C329" s="568">
        <v>0</v>
      </c>
      <c r="D329" s="381">
        <v>0</v>
      </c>
      <c r="E329" s="381">
        <v>0</v>
      </c>
      <c r="F329" s="381">
        <v>0</v>
      </c>
      <c r="G329" s="381">
        <v>0</v>
      </c>
      <c r="H329" s="381">
        <v>0</v>
      </c>
      <c r="I329" s="381">
        <v>0</v>
      </c>
      <c r="J329" s="381">
        <v>73</v>
      </c>
      <c r="K329" s="381">
        <v>0</v>
      </c>
      <c r="L329" s="381">
        <v>0</v>
      </c>
      <c r="M329" s="381">
        <v>9</v>
      </c>
      <c r="N329" s="381">
        <v>14</v>
      </c>
      <c r="O329" s="381">
        <v>0</v>
      </c>
      <c r="P329" s="381">
        <v>2</v>
      </c>
      <c r="Q329" s="569">
        <v>0</v>
      </c>
      <c r="R329" s="569">
        <f t="shared" si="110"/>
        <v>98</v>
      </c>
      <c r="S329" s="665">
        <f>R329/SUM(R329:R331)</f>
        <v>0.3462897526501767</v>
      </c>
      <c r="T329" s="15"/>
      <c r="U329" s="15"/>
      <c r="V329" s="15"/>
      <c r="W329" s="17"/>
      <c r="X329" s="15"/>
      <c r="Y329" s="15"/>
      <c r="Z329" s="15"/>
      <c r="AA329" s="15"/>
      <c r="AB329" s="15"/>
      <c r="AC329" s="15"/>
      <c r="AD329" s="15"/>
      <c r="AE329" s="17"/>
      <c r="AF329" s="16"/>
    </row>
    <row r="330" spans="1:32" ht="17.25" hidden="1" customHeight="1" x14ac:dyDescent="0.25">
      <c r="A330" s="2156"/>
      <c r="B330" s="78" t="s">
        <v>203</v>
      </c>
      <c r="C330" s="563">
        <v>0</v>
      </c>
      <c r="D330" s="375">
        <v>0</v>
      </c>
      <c r="E330" s="375">
        <v>0</v>
      </c>
      <c r="F330" s="375">
        <v>0</v>
      </c>
      <c r="G330" s="375">
        <v>0</v>
      </c>
      <c r="H330" s="375">
        <v>0</v>
      </c>
      <c r="I330" s="375">
        <v>0</v>
      </c>
      <c r="J330" s="375">
        <v>0</v>
      </c>
      <c r="K330" s="375">
        <v>0</v>
      </c>
      <c r="L330" s="375">
        <v>0</v>
      </c>
      <c r="M330" s="375">
        <v>1</v>
      </c>
      <c r="N330" s="375">
        <v>1</v>
      </c>
      <c r="O330" s="375">
        <v>0</v>
      </c>
      <c r="P330" s="375">
        <v>0</v>
      </c>
      <c r="Q330" s="564">
        <v>0</v>
      </c>
      <c r="R330" s="564">
        <f t="shared" si="110"/>
        <v>2</v>
      </c>
      <c r="S330" s="684">
        <f>R330/SUM(R329:R331)</f>
        <v>7.0671378091872791E-3</v>
      </c>
      <c r="T330" s="15"/>
      <c r="U330" s="15"/>
      <c r="V330" s="15"/>
      <c r="W330" s="17"/>
      <c r="X330" s="15"/>
      <c r="Y330" s="15"/>
      <c r="Z330" s="15"/>
      <c r="AA330" s="15"/>
      <c r="AB330" s="15"/>
      <c r="AC330" s="15"/>
      <c r="AD330" s="15"/>
      <c r="AE330" s="17"/>
      <c r="AF330" s="16"/>
    </row>
    <row r="331" spans="1:32" ht="17.25" hidden="1" customHeight="1" thickBot="1" x14ac:dyDescent="0.3">
      <c r="A331" s="2168"/>
      <c r="B331" s="156" t="s">
        <v>204</v>
      </c>
      <c r="C331" s="570">
        <v>0</v>
      </c>
      <c r="D331" s="384">
        <v>1</v>
      </c>
      <c r="E331" s="384">
        <v>2</v>
      </c>
      <c r="F331" s="384">
        <v>0</v>
      </c>
      <c r="G331" s="384">
        <v>0</v>
      </c>
      <c r="H331" s="384">
        <v>0</v>
      </c>
      <c r="I331" s="384">
        <v>0</v>
      </c>
      <c r="J331" s="384">
        <v>131</v>
      </c>
      <c r="K331" s="384">
        <v>4</v>
      </c>
      <c r="L331" s="384">
        <v>0</v>
      </c>
      <c r="M331" s="384">
        <v>32</v>
      </c>
      <c r="N331" s="384">
        <v>9</v>
      </c>
      <c r="O331" s="384">
        <v>0</v>
      </c>
      <c r="P331" s="384">
        <v>1</v>
      </c>
      <c r="Q331" s="571">
        <v>3</v>
      </c>
      <c r="R331" s="571">
        <f t="shared" si="110"/>
        <v>183</v>
      </c>
      <c r="S331" s="682">
        <f>R331/SUM(R329:R331)</f>
        <v>0.64664310954063609</v>
      </c>
      <c r="T331" s="16"/>
      <c r="U331" s="16"/>
      <c r="V331" s="16"/>
      <c r="W331" s="16"/>
      <c r="X331" s="16"/>
      <c r="Y331" s="16"/>
      <c r="Z331" s="16"/>
      <c r="AA331" s="16"/>
      <c r="AB331" s="16"/>
      <c r="AC331" s="16"/>
      <c r="AD331" s="16"/>
      <c r="AE331" s="16"/>
      <c r="AF331" s="15"/>
    </row>
    <row r="332" spans="1:32" ht="17.25" hidden="1" customHeight="1" thickTop="1" x14ac:dyDescent="0.25">
      <c r="A332" s="2156" t="s">
        <v>132</v>
      </c>
      <c r="B332" s="155" t="s">
        <v>202</v>
      </c>
      <c r="C332" s="224">
        <f>SUM(C320,C323,C326,C329)</f>
        <v>15</v>
      </c>
      <c r="D332" s="224">
        <f t="shared" ref="D332:Q332" si="111">SUM(D320,D323,D326,D329)</f>
        <v>86</v>
      </c>
      <c r="E332" s="224">
        <f t="shared" si="111"/>
        <v>81</v>
      </c>
      <c r="F332" s="224">
        <f t="shared" si="111"/>
        <v>65</v>
      </c>
      <c r="G332" s="224">
        <f t="shared" si="111"/>
        <v>17</v>
      </c>
      <c r="H332" s="224">
        <f t="shared" si="111"/>
        <v>4</v>
      </c>
      <c r="I332" s="224">
        <f t="shared" si="111"/>
        <v>19</v>
      </c>
      <c r="J332" s="224">
        <f t="shared" si="111"/>
        <v>2557</v>
      </c>
      <c r="K332" s="224">
        <f t="shared" si="111"/>
        <v>208</v>
      </c>
      <c r="L332" s="224">
        <f t="shared" si="111"/>
        <v>39</v>
      </c>
      <c r="M332" s="224">
        <f t="shared" si="111"/>
        <v>1004</v>
      </c>
      <c r="N332" s="224">
        <f t="shared" si="111"/>
        <v>221</v>
      </c>
      <c r="O332" s="224">
        <f t="shared" si="111"/>
        <v>17</v>
      </c>
      <c r="P332" s="224">
        <f t="shared" si="111"/>
        <v>138</v>
      </c>
      <c r="Q332" s="224">
        <f t="shared" si="111"/>
        <v>75</v>
      </c>
      <c r="R332" s="224">
        <f t="shared" ref="R332:R334" si="112">SUM(C332:Q332)</f>
        <v>4546</v>
      </c>
      <c r="S332" s="688">
        <f>R332/SUM(R332:R334)</f>
        <v>0.21702391750608679</v>
      </c>
      <c r="T332" s="16"/>
      <c r="U332" s="16"/>
      <c r="V332" s="16"/>
      <c r="W332" s="16"/>
      <c r="X332" s="16"/>
      <c r="Y332" s="16"/>
      <c r="Z332" s="16"/>
      <c r="AA332" s="16"/>
      <c r="AB332" s="16"/>
      <c r="AC332" s="16"/>
      <c r="AD332" s="16"/>
      <c r="AE332" s="16"/>
      <c r="AF332" s="15"/>
    </row>
    <row r="333" spans="1:32" ht="17.25" hidden="1" customHeight="1" x14ac:dyDescent="0.25">
      <c r="A333" s="2156"/>
      <c r="B333" s="76" t="s">
        <v>203</v>
      </c>
      <c r="C333" s="227">
        <f>SUM(C321,C324,C327,C330)</f>
        <v>0</v>
      </c>
      <c r="D333" s="227">
        <f t="shared" ref="D333:Q333" si="113">SUM(D321,D324,D327,D330)</f>
        <v>3</v>
      </c>
      <c r="E333" s="227">
        <f t="shared" si="113"/>
        <v>9</v>
      </c>
      <c r="F333" s="227">
        <f t="shared" si="113"/>
        <v>6</v>
      </c>
      <c r="G333" s="227">
        <f t="shared" si="113"/>
        <v>0</v>
      </c>
      <c r="H333" s="227">
        <f t="shared" si="113"/>
        <v>2</v>
      </c>
      <c r="I333" s="227">
        <f t="shared" si="113"/>
        <v>0</v>
      </c>
      <c r="J333" s="227">
        <f t="shared" si="113"/>
        <v>64</v>
      </c>
      <c r="K333" s="227">
        <f t="shared" si="113"/>
        <v>2</v>
      </c>
      <c r="L333" s="227">
        <f t="shared" si="113"/>
        <v>2</v>
      </c>
      <c r="M333" s="227">
        <f t="shared" si="113"/>
        <v>25</v>
      </c>
      <c r="N333" s="227">
        <f t="shared" si="113"/>
        <v>21</v>
      </c>
      <c r="O333" s="227">
        <f t="shared" si="113"/>
        <v>1</v>
      </c>
      <c r="P333" s="227">
        <f t="shared" si="113"/>
        <v>7</v>
      </c>
      <c r="Q333" s="227">
        <f t="shared" si="113"/>
        <v>7</v>
      </c>
      <c r="R333" s="227">
        <f t="shared" si="112"/>
        <v>149</v>
      </c>
      <c r="S333" s="671">
        <f>R333/SUM(R332:R334)</f>
        <v>7.113190432997565E-3</v>
      </c>
      <c r="T333" s="16"/>
      <c r="U333" s="16"/>
      <c r="V333" s="16"/>
      <c r="W333" s="16"/>
      <c r="X333" s="16"/>
      <c r="Y333" s="16"/>
      <c r="Z333" s="16"/>
      <c r="AA333" s="16"/>
      <c r="AB333" s="16"/>
      <c r="AC333" s="16"/>
      <c r="AD333" s="16"/>
      <c r="AE333" s="16"/>
      <c r="AF333" s="15"/>
    </row>
    <row r="334" spans="1:32" ht="17.25" hidden="1" customHeight="1" thickBot="1" x14ac:dyDescent="0.3">
      <c r="A334" s="2156"/>
      <c r="B334" s="122" t="s">
        <v>204</v>
      </c>
      <c r="C334" s="272">
        <f>SUM(C322,C325,C328,C331)</f>
        <v>61</v>
      </c>
      <c r="D334" s="272">
        <f t="shared" ref="D334:Q334" si="114">SUM(D322,D325,D328,D331)</f>
        <v>308</v>
      </c>
      <c r="E334" s="272">
        <f t="shared" si="114"/>
        <v>209</v>
      </c>
      <c r="F334" s="272">
        <f t="shared" si="114"/>
        <v>115</v>
      </c>
      <c r="G334" s="272">
        <f t="shared" si="114"/>
        <v>92</v>
      </c>
      <c r="H334" s="272">
        <f t="shared" si="114"/>
        <v>18</v>
      </c>
      <c r="I334" s="272">
        <f t="shared" si="114"/>
        <v>26</v>
      </c>
      <c r="J334" s="272">
        <f t="shared" si="114"/>
        <v>10305</v>
      </c>
      <c r="K334" s="272">
        <f t="shared" si="114"/>
        <v>408</v>
      </c>
      <c r="L334" s="272">
        <f t="shared" si="114"/>
        <v>231</v>
      </c>
      <c r="M334" s="272">
        <f t="shared" si="114"/>
        <v>2749</v>
      </c>
      <c r="N334" s="272">
        <f t="shared" si="114"/>
        <v>753</v>
      </c>
      <c r="O334" s="272">
        <f t="shared" si="114"/>
        <v>74</v>
      </c>
      <c r="P334" s="272">
        <f t="shared" si="114"/>
        <v>515</v>
      </c>
      <c r="Q334" s="272">
        <f t="shared" si="114"/>
        <v>388</v>
      </c>
      <c r="R334" s="272">
        <f t="shared" si="112"/>
        <v>16252</v>
      </c>
      <c r="S334" s="1173">
        <f>R334/SUM(R332:R334)</f>
        <v>0.77586289206091563</v>
      </c>
      <c r="T334" s="14"/>
      <c r="U334" s="14"/>
      <c r="V334" s="14"/>
      <c r="W334" s="14"/>
      <c r="X334" s="14"/>
      <c r="Y334" s="14"/>
      <c r="Z334" s="14"/>
      <c r="AA334" s="14"/>
      <c r="AB334" s="14"/>
      <c r="AC334" s="14"/>
      <c r="AD334" s="14"/>
      <c r="AE334" s="14"/>
      <c r="AF334" s="14"/>
    </row>
    <row r="335" spans="1:32" ht="17.25" hidden="1" customHeight="1" thickBot="1" x14ac:dyDescent="0.3">
      <c r="A335" s="2157" t="s">
        <v>163</v>
      </c>
      <c r="B335" s="2158"/>
      <c r="C335" s="2151"/>
      <c r="D335" s="2151"/>
      <c r="E335" s="2151"/>
      <c r="F335" s="2151"/>
      <c r="G335" s="2151"/>
      <c r="H335" s="2151"/>
      <c r="I335" s="2151"/>
      <c r="J335" s="2151"/>
      <c r="K335" s="2151"/>
      <c r="L335" s="2151"/>
      <c r="M335" s="2151"/>
      <c r="N335" s="2151"/>
      <c r="O335" s="2151"/>
      <c r="P335" s="2151"/>
      <c r="Q335" s="2151"/>
      <c r="R335" s="2158"/>
      <c r="S335" s="2159"/>
      <c r="T335" s="14"/>
      <c r="U335" s="14"/>
      <c r="V335" s="14"/>
      <c r="W335" s="14"/>
      <c r="X335" s="14"/>
      <c r="Y335" s="14"/>
      <c r="Z335" s="14"/>
      <c r="AA335" s="14"/>
      <c r="AB335" s="14"/>
      <c r="AC335" s="14"/>
      <c r="AD335" s="14"/>
      <c r="AE335" s="14"/>
      <c r="AF335" s="14"/>
    </row>
    <row r="336" spans="1:32" ht="17.25" hidden="1" customHeight="1" thickBot="1" x14ac:dyDescent="0.3">
      <c r="A336" s="2161" t="s">
        <v>164</v>
      </c>
      <c r="B336" s="75" t="s">
        <v>202</v>
      </c>
      <c r="C336" s="361">
        <v>0</v>
      </c>
      <c r="D336" s="362">
        <v>0</v>
      </c>
      <c r="E336" s="362">
        <v>0</v>
      </c>
      <c r="F336" s="362">
        <v>0</v>
      </c>
      <c r="G336" s="362">
        <v>0</v>
      </c>
      <c r="H336" s="362">
        <v>0</v>
      </c>
      <c r="I336" s="362">
        <v>0</v>
      </c>
      <c r="J336" s="362">
        <v>1</v>
      </c>
      <c r="K336" s="362">
        <v>0</v>
      </c>
      <c r="L336" s="362">
        <v>0</v>
      </c>
      <c r="M336" s="362">
        <v>0</v>
      </c>
      <c r="N336" s="362">
        <v>0</v>
      </c>
      <c r="O336" s="362">
        <v>0</v>
      </c>
      <c r="P336" s="362">
        <v>0</v>
      </c>
      <c r="Q336" s="363">
        <v>0</v>
      </c>
      <c r="R336" s="650">
        <f t="shared" ref="R336:R347" si="115">SUM(C336:Q336)</f>
        <v>1</v>
      </c>
      <c r="S336" s="1305">
        <f>R336/SUM(R336:R338)</f>
        <v>8.1967213114754103E-3</v>
      </c>
      <c r="T336" s="14"/>
      <c r="U336" s="14"/>
      <c r="V336" s="14"/>
      <c r="W336" s="14"/>
      <c r="X336" s="14"/>
      <c r="Y336" s="14"/>
      <c r="Z336" s="14"/>
      <c r="AA336" s="14"/>
      <c r="AB336" s="14"/>
      <c r="AC336" s="14"/>
      <c r="AD336" s="14"/>
      <c r="AE336" s="14"/>
      <c r="AF336" s="14"/>
    </row>
    <row r="337" spans="1:32" ht="17.25" hidden="1" customHeight="1" thickBot="1" x14ac:dyDescent="0.3">
      <c r="A337" s="2156"/>
      <c r="B337" s="76" t="s">
        <v>203</v>
      </c>
      <c r="C337" s="364">
        <v>0</v>
      </c>
      <c r="D337" s="364">
        <v>0</v>
      </c>
      <c r="E337" s="364">
        <v>0</v>
      </c>
      <c r="F337" s="364">
        <v>0</v>
      </c>
      <c r="G337" s="364">
        <v>0</v>
      </c>
      <c r="H337" s="364">
        <v>0</v>
      </c>
      <c r="I337" s="364">
        <v>0</v>
      </c>
      <c r="J337" s="364">
        <v>0</v>
      </c>
      <c r="K337" s="364">
        <v>0</v>
      </c>
      <c r="L337" s="364">
        <v>0</v>
      </c>
      <c r="M337" s="364">
        <v>0</v>
      </c>
      <c r="N337" s="364">
        <v>0</v>
      </c>
      <c r="O337" s="364">
        <v>0</v>
      </c>
      <c r="P337" s="364">
        <v>0</v>
      </c>
      <c r="Q337" s="365">
        <v>0</v>
      </c>
      <c r="R337" s="651">
        <f t="shared" si="115"/>
        <v>0</v>
      </c>
      <c r="S337" s="668">
        <f>R337/SUM(R336:R338)</f>
        <v>0</v>
      </c>
      <c r="T337" s="14"/>
      <c r="U337" s="14"/>
      <c r="V337" s="14"/>
      <c r="W337" s="14"/>
      <c r="X337" s="14"/>
      <c r="Y337" s="14"/>
      <c r="Z337" s="14"/>
      <c r="AA337" s="14"/>
      <c r="AB337" s="14"/>
      <c r="AC337" s="14"/>
      <c r="AD337" s="14"/>
      <c r="AE337" s="14"/>
      <c r="AF337" s="14"/>
    </row>
    <row r="338" spans="1:32" ht="17.25" hidden="1" customHeight="1" thickBot="1" x14ac:dyDescent="0.3">
      <c r="A338" s="2162"/>
      <c r="B338" s="77" t="s">
        <v>204</v>
      </c>
      <c r="C338" s="366">
        <v>0</v>
      </c>
      <c r="D338" s="367">
        <v>5</v>
      </c>
      <c r="E338" s="367">
        <v>1</v>
      </c>
      <c r="F338" s="367">
        <v>0</v>
      </c>
      <c r="G338" s="367">
        <v>0</v>
      </c>
      <c r="H338" s="367">
        <v>0</v>
      </c>
      <c r="I338" s="367">
        <v>0</v>
      </c>
      <c r="J338" s="367">
        <v>78</v>
      </c>
      <c r="K338" s="367">
        <v>3</v>
      </c>
      <c r="L338" s="367">
        <v>1</v>
      </c>
      <c r="M338" s="367">
        <v>18</v>
      </c>
      <c r="N338" s="367">
        <v>7</v>
      </c>
      <c r="O338" s="367">
        <v>0</v>
      </c>
      <c r="P338" s="367">
        <v>3</v>
      </c>
      <c r="Q338" s="368">
        <v>5</v>
      </c>
      <c r="R338" s="652">
        <f t="shared" si="115"/>
        <v>121</v>
      </c>
      <c r="S338" s="668">
        <f>R338/SUM(R336:R338)</f>
        <v>0.99180327868852458</v>
      </c>
      <c r="T338" s="14"/>
      <c r="U338" s="14"/>
      <c r="V338" s="14"/>
      <c r="W338" s="14"/>
      <c r="X338" s="14"/>
      <c r="Y338" s="14"/>
      <c r="Z338" s="14"/>
      <c r="AA338" s="14"/>
      <c r="AB338" s="14"/>
      <c r="AC338" s="14"/>
      <c r="AD338" s="14"/>
      <c r="AE338" s="14"/>
      <c r="AF338" s="14"/>
    </row>
    <row r="339" spans="1:32" ht="17.25" hidden="1" customHeight="1" thickBot="1" x14ac:dyDescent="0.3">
      <c r="A339" s="2161" t="s">
        <v>165</v>
      </c>
      <c r="B339" s="80" t="s">
        <v>202</v>
      </c>
      <c r="C339" s="371">
        <v>10</v>
      </c>
      <c r="D339" s="372">
        <v>70</v>
      </c>
      <c r="E339" s="372">
        <v>62</v>
      </c>
      <c r="F339" s="372">
        <v>45</v>
      </c>
      <c r="G339" s="372">
        <v>11</v>
      </c>
      <c r="H339" s="372">
        <v>1</v>
      </c>
      <c r="I339" s="372">
        <v>17</v>
      </c>
      <c r="J339" s="372">
        <v>1821</v>
      </c>
      <c r="K339" s="372">
        <v>172</v>
      </c>
      <c r="L339" s="372">
        <v>30</v>
      </c>
      <c r="M339" s="372">
        <v>722</v>
      </c>
      <c r="N339" s="372">
        <v>169</v>
      </c>
      <c r="O339" s="372">
        <v>14</v>
      </c>
      <c r="P339" s="372">
        <v>103</v>
      </c>
      <c r="Q339" s="373">
        <v>51</v>
      </c>
      <c r="R339" s="653">
        <f t="shared" si="115"/>
        <v>3298</v>
      </c>
      <c r="S339" s="665">
        <f>R339/SUM(R339:R341)</f>
        <v>0.2379681073670539</v>
      </c>
      <c r="T339" s="14"/>
      <c r="U339" s="14"/>
      <c r="V339" s="14"/>
      <c r="W339" s="14"/>
      <c r="X339" s="14"/>
      <c r="Y339" s="14"/>
      <c r="Z339" s="14"/>
      <c r="AA339" s="14"/>
      <c r="AB339" s="14"/>
      <c r="AC339" s="14"/>
      <c r="AD339" s="14"/>
      <c r="AE339" s="14"/>
      <c r="AF339" s="14"/>
    </row>
    <row r="340" spans="1:32" ht="17.25" hidden="1" customHeight="1" thickBot="1" x14ac:dyDescent="0.3">
      <c r="A340" s="2156"/>
      <c r="B340" s="78" t="s">
        <v>203</v>
      </c>
      <c r="C340" s="374">
        <v>0</v>
      </c>
      <c r="D340" s="375">
        <v>2</v>
      </c>
      <c r="E340" s="375">
        <v>6</v>
      </c>
      <c r="F340" s="375">
        <v>5</v>
      </c>
      <c r="G340" s="375">
        <v>0</v>
      </c>
      <c r="H340" s="375">
        <v>1</v>
      </c>
      <c r="I340" s="375">
        <v>0</v>
      </c>
      <c r="J340" s="375">
        <v>40</v>
      </c>
      <c r="K340" s="375">
        <v>2</v>
      </c>
      <c r="L340" s="375">
        <v>2</v>
      </c>
      <c r="M340" s="375">
        <v>15</v>
      </c>
      <c r="N340" s="375">
        <v>15</v>
      </c>
      <c r="O340" s="375">
        <v>1</v>
      </c>
      <c r="P340" s="375">
        <v>4</v>
      </c>
      <c r="Q340" s="376">
        <v>3</v>
      </c>
      <c r="R340" s="654">
        <f t="shared" si="115"/>
        <v>96</v>
      </c>
      <c r="S340" s="665">
        <f>R340/SUM(R339:R341)</f>
        <v>6.9269067032253408E-3</v>
      </c>
      <c r="T340" s="14"/>
      <c r="U340" s="14"/>
      <c r="V340" s="14"/>
      <c r="W340" s="14"/>
      <c r="X340" s="14"/>
      <c r="Y340" s="14"/>
      <c r="Z340" s="14"/>
      <c r="AA340" s="14"/>
      <c r="AB340" s="14"/>
      <c r="AC340" s="14"/>
      <c r="AD340" s="14"/>
      <c r="AE340" s="14"/>
      <c r="AF340" s="14"/>
    </row>
    <row r="341" spans="1:32" ht="17.25" hidden="1" customHeight="1" thickBot="1" x14ac:dyDescent="0.3">
      <c r="A341" s="2162"/>
      <c r="B341" s="79" t="s">
        <v>204</v>
      </c>
      <c r="C341" s="377">
        <v>44</v>
      </c>
      <c r="D341" s="378">
        <v>205</v>
      </c>
      <c r="E341" s="378">
        <v>127</v>
      </c>
      <c r="F341" s="378">
        <v>76</v>
      </c>
      <c r="G341" s="378">
        <v>63</v>
      </c>
      <c r="H341" s="378">
        <v>12</v>
      </c>
      <c r="I341" s="378">
        <v>17</v>
      </c>
      <c r="J341" s="378">
        <v>6601</v>
      </c>
      <c r="K341" s="378">
        <v>257</v>
      </c>
      <c r="L341" s="378">
        <v>152</v>
      </c>
      <c r="M341" s="378">
        <v>1791</v>
      </c>
      <c r="N341" s="378">
        <v>482</v>
      </c>
      <c r="O341" s="378">
        <v>51</v>
      </c>
      <c r="P341" s="378">
        <v>320</v>
      </c>
      <c r="Q341" s="379">
        <v>267</v>
      </c>
      <c r="R341" s="655">
        <f t="shared" si="115"/>
        <v>10465</v>
      </c>
      <c r="S341" s="665">
        <f>R341/SUM(R339:R341)</f>
        <v>0.75510498592972075</v>
      </c>
      <c r="T341" s="14"/>
      <c r="U341" s="14"/>
      <c r="V341" s="14"/>
      <c r="W341" s="14"/>
      <c r="X341" s="14"/>
      <c r="Y341" s="14"/>
      <c r="Z341" s="14"/>
      <c r="AA341" s="14"/>
      <c r="AB341" s="14"/>
      <c r="AC341" s="14"/>
      <c r="AD341" s="14"/>
      <c r="AE341" s="14"/>
      <c r="AF341" s="14"/>
    </row>
    <row r="342" spans="1:32" ht="17.25" hidden="1" customHeight="1" thickBot="1" x14ac:dyDescent="0.3">
      <c r="A342" s="2161" t="s">
        <v>166</v>
      </c>
      <c r="B342" s="75" t="s">
        <v>202</v>
      </c>
      <c r="C342" s="361">
        <v>5</v>
      </c>
      <c r="D342" s="362">
        <v>15</v>
      </c>
      <c r="E342" s="362">
        <v>18</v>
      </c>
      <c r="F342" s="362">
        <v>17</v>
      </c>
      <c r="G342" s="362">
        <v>5</v>
      </c>
      <c r="H342" s="362">
        <v>3</v>
      </c>
      <c r="I342" s="362">
        <v>2</v>
      </c>
      <c r="J342" s="362">
        <v>634</v>
      </c>
      <c r="K342" s="362">
        <v>32</v>
      </c>
      <c r="L342" s="362">
        <v>7</v>
      </c>
      <c r="M342" s="362">
        <v>263</v>
      </c>
      <c r="N342" s="362">
        <v>49</v>
      </c>
      <c r="O342" s="362">
        <v>3</v>
      </c>
      <c r="P342" s="362">
        <v>33</v>
      </c>
      <c r="Q342" s="363">
        <v>20</v>
      </c>
      <c r="R342" s="650">
        <f t="shared" si="115"/>
        <v>1106</v>
      </c>
      <c r="S342" s="668">
        <f>R342/SUM(R342:R344)</f>
        <v>0.17243529778609293</v>
      </c>
      <c r="T342" s="14"/>
      <c r="U342" s="14"/>
      <c r="V342" s="14"/>
      <c r="W342" s="14"/>
      <c r="X342" s="14"/>
      <c r="Y342" s="14"/>
      <c r="Z342" s="14"/>
      <c r="AA342" s="14"/>
      <c r="AB342" s="14"/>
      <c r="AC342" s="14"/>
      <c r="AD342" s="14"/>
      <c r="AE342" s="14"/>
      <c r="AF342" s="14"/>
    </row>
    <row r="343" spans="1:32" ht="17.25" hidden="1" customHeight="1" thickBot="1" x14ac:dyDescent="0.3">
      <c r="A343" s="2156"/>
      <c r="B343" s="76" t="s">
        <v>203</v>
      </c>
      <c r="C343" s="364">
        <v>0</v>
      </c>
      <c r="D343" s="369">
        <v>1</v>
      </c>
      <c r="E343" s="369">
        <v>3</v>
      </c>
      <c r="F343" s="369">
        <v>1</v>
      </c>
      <c r="G343" s="369">
        <v>0</v>
      </c>
      <c r="H343" s="369">
        <v>0</v>
      </c>
      <c r="I343" s="369">
        <v>0</v>
      </c>
      <c r="J343" s="369">
        <v>19</v>
      </c>
      <c r="K343" s="369">
        <v>0</v>
      </c>
      <c r="L343" s="369">
        <v>0</v>
      </c>
      <c r="M343" s="369">
        <v>7</v>
      </c>
      <c r="N343" s="369">
        <v>6</v>
      </c>
      <c r="O343" s="369">
        <v>0</v>
      </c>
      <c r="P343" s="369">
        <v>3</v>
      </c>
      <c r="Q343" s="370">
        <v>4</v>
      </c>
      <c r="R343" s="651">
        <f t="shared" si="115"/>
        <v>44</v>
      </c>
      <c r="S343" s="668">
        <f>R343/SUM(R342:R344)</f>
        <v>6.8599937636420333E-3</v>
      </c>
      <c r="T343" s="14"/>
      <c r="U343" s="14"/>
      <c r="V343" s="14"/>
      <c r="W343" s="14"/>
      <c r="X343" s="14"/>
      <c r="Y343" s="14"/>
      <c r="Z343" s="14"/>
      <c r="AA343" s="14"/>
      <c r="AB343" s="14"/>
      <c r="AC343" s="14"/>
      <c r="AD343" s="14"/>
      <c r="AE343" s="14"/>
      <c r="AF343" s="14"/>
    </row>
    <row r="344" spans="1:32" ht="17.25" hidden="1" customHeight="1" thickBot="1" x14ac:dyDescent="0.3">
      <c r="A344" s="2156"/>
      <c r="B344" s="122" t="s">
        <v>204</v>
      </c>
      <c r="C344" s="366">
        <v>17</v>
      </c>
      <c r="D344" s="367">
        <v>85</v>
      </c>
      <c r="E344" s="367">
        <v>75</v>
      </c>
      <c r="F344" s="367">
        <v>35</v>
      </c>
      <c r="G344" s="367">
        <v>26</v>
      </c>
      <c r="H344" s="367">
        <v>5</v>
      </c>
      <c r="I344" s="367">
        <v>8</v>
      </c>
      <c r="J344" s="367">
        <v>3392</v>
      </c>
      <c r="K344" s="367">
        <v>137</v>
      </c>
      <c r="L344" s="367">
        <v>67</v>
      </c>
      <c r="M344" s="367">
        <v>867</v>
      </c>
      <c r="N344" s="367">
        <v>240</v>
      </c>
      <c r="O344" s="367">
        <v>23</v>
      </c>
      <c r="P344" s="367">
        <v>179</v>
      </c>
      <c r="Q344" s="368">
        <v>108</v>
      </c>
      <c r="R344" s="652">
        <f t="shared" si="115"/>
        <v>5264</v>
      </c>
      <c r="S344" s="668">
        <f>R344/SUM(R342:R344)</f>
        <v>0.820704708450265</v>
      </c>
      <c r="T344" s="14"/>
      <c r="U344" s="14"/>
      <c r="V344" s="14"/>
      <c r="W344" s="14"/>
      <c r="X344" s="14"/>
      <c r="Y344" s="14"/>
      <c r="Z344" s="14"/>
      <c r="AA344" s="14"/>
      <c r="AB344" s="14"/>
      <c r="AC344" s="14"/>
      <c r="AD344" s="14"/>
      <c r="AE344" s="14"/>
      <c r="AF344" s="14"/>
    </row>
    <row r="345" spans="1:32" ht="17.25" hidden="1" customHeight="1" thickBot="1" x14ac:dyDescent="0.3">
      <c r="A345" s="2161" t="s">
        <v>167</v>
      </c>
      <c r="B345" s="80" t="s">
        <v>202</v>
      </c>
      <c r="C345" s="380">
        <v>0</v>
      </c>
      <c r="D345" s="381">
        <v>1</v>
      </c>
      <c r="E345" s="381">
        <v>1</v>
      </c>
      <c r="F345" s="381">
        <v>3</v>
      </c>
      <c r="G345" s="381">
        <v>1</v>
      </c>
      <c r="H345" s="381">
        <v>0</v>
      </c>
      <c r="I345" s="381">
        <v>0</v>
      </c>
      <c r="J345" s="381">
        <v>101</v>
      </c>
      <c r="K345" s="381">
        <v>4</v>
      </c>
      <c r="L345" s="381">
        <v>2</v>
      </c>
      <c r="M345" s="381">
        <v>19</v>
      </c>
      <c r="N345" s="381">
        <v>3</v>
      </c>
      <c r="O345" s="381">
        <v>0</v>
      </c>
      <c r="P345" s="381">
        <v>2</v>
      </c>
      <c r="Q345" s="382">
        <v>4</v>
      </c>
      <c r="R345" s="653">
        <f t="shared" si="115"/>
        <v>141</v>
      </c>
      <c r="S345" s="665">
        <f>R345/SUM(R345:R347)</f>
        <v>0.25543478260869568</v>
      </c>
      <c r="T345" s="14"/>
      <c r="U345" s="14"/>
      <c r="V345" s="14"/>
      <c r="W345" s="14"/>
      <c r="X345" s="14"/>
      <c r="Y345" s="14"/>
      <c r="Z345" s="14"/>
      <c r="AA345" s="14"/>
      <c r="AB345" s="14"/>
      <c r="AC345" s="14"/>
      <c r="AD345" s="14"/>
      <c r="AE345" s="14"/>
      <c r="AF345" s="14"/>
    </row>
    <row r="346" spans="1:32" ht="17.25" hidden="1" customHeight="1" thickBot="1" x14ac:dyDescent="0.3">
      <c r="A346" s="2156"/>
      <c r="B346" s="78" t="s">
        <v>203</v>
      </c>
      <c r="C346" s="374">
        <v>0</v>
      </c>
      <c r="D346" s="375">
        <v>0</v>
      </c>
      <c r="E346" s="375">
        <v>0</v>
      </c>
      <c r="F346" s="375">
        <v>0</v>
      </c>
      <c r="G346" s="375">
        <v>0</v>
      </c>
      <c r="H346" s="375">
        <v>1</v>
      </c>
      <c r="I346" s="375">
        <v>0</v>
      </c>
      <c r="J346" s="375">
        <v>5</v>
      </c>
      <c r="K346" s="375">
        <v>0</v>
      </c>
      <c r="L346" s="375">
        <v>0</v>
      </c>
      <c r="M346" s="375">
        <v>3</v>
      </c>
      <c r="N346" s="375">
        <v>0</v>
      </c>
      <c r="O346" s="375">
        <v>0</v>
      </c>
      <c r="P346" s="375">
        <v>0</v>
      </c>
      <c r="Q346" s="376">
        <v>0</v>
      </c>
      <c r="R346" s="654">
        <f t="shared" si="115"/>
        <v>9</v>
      </c>
      <c r="S346" s="665">
        <f>R346/SUM(R345:R347)</f>
        <v>1.6304347826086956E-2</v>
      </c>
      <c r="T346" s="14"/>
      <c r="U346" s="14"/>
      <c r="V346" s="14"/>
      <c r="W346" s="14"/>
      <c r="X346" s="14"/>
      <c r="Y346" s="14"/>
      <c r="Z346" s="14"/>
      <c r="AA346" s="14"/>
      <c r="AB346" s="14"/>
      <c r="AC346" s="14"/>
      <c r="AD346" s="14"/>
      <c r="AE346" s="14"/>
      <c r="AF346" s="14"/>
    </row>
    <row r="347" spans="1:32" ht="17.25" hidden="1" customHeight="1" thickBot="1" x14ac:dyDescent="0.3">
      <c r="A347" s="2168"/>
      <c r="B347" s="156" t="s">
        <v>204</v>
      </c>
      <c r="C347" s="383">
        <v>0</v>
      </c>
      <c r="D347" s="384">
        <v>13</v>
      </c>
      <c r="E347" s="384">
        <v>6</v>
      </c>
      <c r="F347" s="384">
        <v>4</v>
      </c>
      <c r="G347" s="384">
        <v>3</v>
      </c>
      <c r="H347" s="384">
        <v>1</v>
      </c>
      <c r="I347" s="384">
        <v>1</v>
      </c>
      <c r="J347" s="384">
        <v>234</v>
      </c>
      <c r="K347" s="384">
        <v>11</v>
      </c>
      <c r="L347" s="384">
        <v>11</v>
      </c>
      <c r="M347" s="384">
        <v>73</v>
      </c>
      <c r="N347" s="384">
        <v>24</v>
      </c>
      <c r="O347" s="384">
        <v>0</v>
      </c>
      <c r="P347" s="384">
        <v>13</v>
      </c>
      <c r="Q347" s="385">
        <v>8</v>
      </c>
      <c r="R347" s="657">
        <f t="shared" si="115"/>
        <v>402</v>
      </c>
      <c r="S347" s="665">
        <f>R347/SUM(R345:R347)</f>
        <v>0.72826086956521741</v>
      </c>
      <c r="T347" s="14"/>
      <c r="U347" s="14"/>
      <c r="V347" s="14"/>
      <c r="W347" s="14"/>
      <c r="X347" s="14"/>
      <c r="Y347" s="14"/>
      <c r="Z347" s="14"/>
      <c r="AA347" s="14"/>
      <c r="AB347" s="14"/>
      <c r="AC347" s="14"/>
      <c r="AD347" s="14"/>
      <c r="AE347" s="14"/>
      <c r="AF347" s="14"/>
    </row>
    <row r="348" spans="1:32" ht="17.25" hidden="1" customHeight="1" thickTop="1" x14ac:dyDescent="0.25">
      <c r="A348" s="2156" t="s">
        <v>132</v>
      </c>
      <c r="B348" s="155" t="s">
        <v>202</v>
      </c>
      <c r="C348" s="224">
        <f>SUM(C336,C339,C342,C345)</f>
        <v>15</v>
      </c>
      <c r="D348" s="224">
        <f t="shared" ref="D348:Q348" si="116">SUM(D336,D339,D342,D345)</f>
        <v>86</v>
      </c>
      <c r="E348" s="224">
        <f t="shared" si="116"/>
        <v>81</v>
      </c>
      <c r="F348" s="224">
        <f t="shared" si="116"/>
        <v>65</v>
      </c>
      <c r="G348" s="224">
        <f t="shared" si="116"/>
        <v>17</v>
      </c>
      <c r="H348" s="224">
        <f t="shared" si="116"/>
        <v>4</v>
      </c>
      <c r="I348" s="224">
        <f t="shared" si="116"/>
        <v>19</v>
      </c>
      <c r="J348" s="224">
        <f t="shared" si="116"/>
        <v>2557</v>
      </c>
      <c r="K348" s="224">
        <f t="shared" si="116"/>
        <v>208</v>
      </c>
      <c r="L348" s="224">
        <f t="shared" si="116"/>
        <v>39</v>
      </c>
      <c r="M348" s="224">
        <f t="shared" si="116"/>
        <v>1004</v>
      </c>
      <c r="N348" s="224">
        <f t="shared" si="116"/>
        <v>221</v>
      </c>
      <c r="O348" s="224">
        <f t="shared" si="116"/>
        <v>17</v>
      </c>
      <c r="P348" s="224">
        <f t="shared" si="116"/>
        <v>138</v>
      </c>
      <c r="Q348" s="224">
        <f t="shared" si="116"/>
        <v>75</v>
      </c>
      <c r="R348" s="629">
        <f>SUM(C348:Q348)</f>
        <v>4546</v>
      </c>
      <c r="S348" s="688">
        <f>R348/SUM(R348:R350)</f>
        <v>0.21702391750608679</v>
      </c>
      <c r="T348" s="14"/>
      <c r="U348" s="14"/>
      <c r="V348" s="14"/>
      <c r="W348" s="14"/>
      <c r="X348" s="14"/>
      <c r="Y348" s="14"/>
      <c r="Z348" s="14"/>
      <c r="AA348" s="14"/>
      <c r="AB348" s="14"/>
      <c r="AC348" s="14"/>
      <c r="AD348" s="14"/>
      <c r="AE348" s="14"/>
      <c r="AF348" s="14"/>
    </row>
    <row r="349" spans="1:32" ht="17.25" hidden="1" customHeight="1" x14ac:dyDescent="0.25">
      <c r="A349" s="2156"/>
      <c r="B349" s="76" t="s">
        <v>203</v>
      </c>
      <c r="C349" s="227">
        <f>SUM(C337,C340,C343,C346)</f>
        <v>0</v>
      </c>
      <c r="D349" s="227">
        <f t="shared" ref="D349:Q349" si="117">SUM(D337,D340,D343,D346)</f>
        <v>3</v>
      </c>
      <c r="E349" s="227">
        <f t="shared" si="117"/>
        <v>9</v>
      </c>
      <c r="F349" s="227">
        <f t="shared" si="117"/>
        <v>6</v>
      </c>
      <c r="G349" s="227">
        <f t="shared" si="117"/>
        <v>0</v>
      </c>
      <c r="H349" s="227">
        <f t="shared" si="117"/>
        <v>2</v>
      </c>
      <c r="I349" s="227">
        <f t="shared" si="117"/>
        <v>0</v>
      </c>
      <c r="J349" s="227">
        <f t="shared" si="117"/>
        <v>64</v>
      </c>
      <c r="K349" s="227">
        <f t="shared" si="117"/>
        <v>2</v>
      </c>
      <c r="L349" s="227">
        <f t="shared" si="117"/>
        <v>2</v>
      </c>
      <c r="M349" s="227">
        <f t="shared" si="117"/>
        <v>25</v>
      </c>
      <c r="N349" s="227">
        <f t="shared" si="117"/>
        <v>21</v>
      </c>
      <c r="O349" s="227">
        <f t="shared" si="117"/>
        <v>1</v>
      </c>
      <c r="P349" s="227">
        <f t="shared" si="117"/>
        <v>7</v>
      </c>
      <c r="Q349" s="227">
        <f t="shared" si="117"/>
        <v>7</v>
      </c>
      <c r="R349" s="626">
        <f>SUM(C349:Q349)</f>
        <v>149</v>
      </c>
      <c r="S349" s="688">
        <f>R349/SUM(R348:R350)</f>
        <v>7.113190432997565E-3</v>
      </c>
      <c r="T349" s="14"/>
      <c r="U349" s="14"/>
      <c r="V349" s="14"/>
      <c r="W349" s="14"/>
      <c r="X349" s="14"/>
      <c r="Y349" s="14"/>
      <c r="Z349" s="14"/>
      <c r="AA349" s="14"/>
      <c r="AB349" s="14"/>
      <c r="AC349" s="14"/>
      <c r="AD349" s="14"/>
      <c r="AE349" s="14"/>
      <c r="AF349" s="14"/>
    </row>
    <row r="350" spans="1:32" ht="17.25" hidden="1" customHeight="1" thickBot="1" x14ac:dyDescent="0.3">
      <c r="A350" s="2162"/>
      <c r="B350" s="77" t="s">
        <v>204</v>
      </c>
      <c r="C350" s="272">
        <f>SUM(C338,C341,C344,C347)</f>
        <v>61</v>
      </c>
      <c r="D350" s="272">
        <f t="shared" ref="D350:Q350" si="118">SUM(D338,D341,D344,D347)</f>
        <v>308</v>
      </c>
      <c r="E350" s="272">
        <f t="shared" si="118"/>
        <v>209</v>
      </c>
      <c r="F350" s="272">
        <f t="shared" si="118"/>
        <v>115</v>
      </c>
      <c r="G350" s="272">
        <f t="shared" si="118"/>
        <v>92</v>
      </c>
      <c r="H350" s="272">
        <f t="shared" si="118"/>
        <v>18</v>
      </c>
      <c r="I350" s="272">
        <f t="shared" si="118"/>
        <v>26</v>
      </c>
      <c r="J350" s="272">
        <f t="shared" si="118"/>
        <v>10305</v>
      </c>
      <c r="K350" s="272">
        <f t="shared" si="118"/>
        <v>408</v>
      </c>
      <c r="L350" s="272">
        <f t="shared" si="118"/>
        <v>231</v>
      </c>
      <c r="M350" s="272">
        <f t="shared" si="118"/>
        <v>2749</v>
      </c>
      <c r="N350" s="272">
        <f t="shared" si="118"/>
        <v>753</v>
      </c>
      <c r="O350" s="272">
        <f t="shared" si="118"/>
        <v>74</v>
      </c>
      <c r="P350" s="272">
        <f t="shared" si="118"/>
        <v>515</v>
      </c>
      <c r="Q350" s="272">
        <f t="shared" si="118"/>
        <v>388</v>
      </c>
      <c r="R350" s="628">
        <f>SUM(C350:Q350)</f>
        <v>16252</v>
      </c>
      <c r="S350" s="688">
        <f>R350/SUM(R348:R350)</f>
        <v>0.77586289206091563</v>
      </c>
      <c r="T350" s="14"/>
      <c r="U350" s="14"/>
      <c r="V350" s="14"/>
      <c r="W350" s="14"/>
      <c r="X350" s="14"/>
      <c r="Y350" s="14"/>
      <c r="Z350" s="14"/>
      <c r="AA350" s="14"/>
      <c r="AB350" s="14"/>
      <c r="AC350" s="14"/>
      <c r="AD350" s="14"/>
      <c r="AE350" s="14"/>
      <c r="AF350" s="14"/>
    </row>
    <row r="351" spans="1:32" ht="15.75" hidden="1" customHeight="1" x14ac:dyDescent="0.25">
      <c r="A351" s="2161" t="s">
        <v>131</v>
      </c>
      <c r="B351" s="80" t="s">
        <v>202</v>
      </c>
      <c r="C351" s="672">
        <f t="shared" ref="C351:R351" si="119">C348/SUM(C348:C350)</f>
        <v>0.19736842105263158</v>
      </c>
      <c r="D351" s="673">
        <f t="shared" si="119"/>
        <v>0.21662468513853905</v>
      </c>
      <c r="E351" s="673">
        <f t="shared" si="119"/>
        <v>0.2709030100334448</v>
      </c>
      <c r="F351" s="673">
        <f t="shared" si="119"/>
        <v>0.34946236559139787</v>
      </c>
      <c r="G351" s="673">
        <f t="shared" si="119"/>
        <v>0.15596330275229359</v>
      </c>
      <c r="H351" s="1302">
        <v>0</v>
      </c>
      <c r="I351" s="1302">
        <v>0</v>
      </c>
      <c r="J351" s="673">
        <f t="shared" si="119"/>
        <v>0.19781835061117128</v>
      </c>
      <c r="K351" s="673">
        <f t="shared" si="119"/>
        <v>0.33656957928802589</v>
      </c>
      <c r="L351" s="673">
        <f t="shared" si="119"/>
        <v>0.14338235294117646</v>
      </c>
      <c r="M351" s="673">
        <f t="shared" si="119"/>
        <v>0.26574907358390681</v>
      </c>
      <c r="N351" s="673">
        <f t="shared" si="119"/>
        <v>0.22211055276381911</v>
      </c>
      <c r="O351" s="673">
        <f t="shared" si="119"/>
        <v>0.18478260869565216</v>
      </c>
      <c r="P351" s="673">
        <f t="shared" si="119"/>
        <v>0.20909090909090908</v>
      </c>
      <c r="Q351" s="767">
        <f t="shared" si="119"/>
        <v>0.15957446808510639</v>
      </c>
      <c r="R351" s="668">
        <f t="shared" si="119"/>
        <v>0.21702391750608679</v>
      </c>
      <c r="S351" s="2163"/>
      <c r="T351" s="14"/>
      <c r="U351" s="14"/>
      <c r="V351" s="14"/>
      <c r="W351" s="14"/>
      <c r="X351" s="14"/>
      <c r="Y351" s="14"/>
      <c r="Z351" s="14"/>
      <c r="AA351" s="14"/>
      <c r="AB351" s="14"/>
      <c r="AC351" s="14"/>
      <c r="AD351" s="14"/>
      <c r="AE351" s="14"/>
      <c r="AF351" s="14"/>
    </row>
    <row r="352" spans="1:32" ht="15.75" hidden="1" customHeight="1" x14ac:dyDescent="0.25">
      <c r="A352" s="2156"/>
      <c r="B352" s="78" t="s">
        <v>203</v>
      </c>
      <c r="C352" s="675">
        <f t="shared" ref="C352:R352" si="120">C349/SUM(C348:C350)</f>
        <v>0</v>
      </c>
      <c r="D352" s="676">
        <f t="shared" si="120"/>
        <v>7.556675062972292E-3</v>
      </c>
      <c r="E352" s="676">
        <f t="shared" si="120"/>
        <v>3.0100334448160536E-2</v>
      </c>
      <c r="F352" s="676">
        <f t="shared" si="120"/>
        <v>3.2258064516129031E-2</v>
      </c>
      <c r="G352" s="676">
        <f t="shared" si="120"/>
        <v>0</v>
      </c>
      <c r="H352" s="1303">
        <v>0</v>
      </c>
      <c r="I352" s="1303">
        <v>0</v>
      </c>
      <c r="J352" s="676">
        <f t="shared" si="120"/>
        <v>4.9512610242921241E-3</v>
      </c>
      <c r="K352" s="676">
        <f t="shared" si="120"/>
        <v>3.2362459546925568E-3</v>
      </c>
      <c r="L352" s="676">
        <f t="shared" si="120"/>
        <v>7.3529411764705881E-3</v>
      </c>
      <c r="M352" s="676">
        <f t="shared" si="120"/>
        <v>6.6172578083642138E-3</v>
      </c>
      <c r="N352" s="676">
        <f t="shared" si="120"/>
        <v>2.1105527638190954E-2</v>
      </c>
      <c r="O352" s="676">
        <f t="shared" si="120"/>
        <v>1.0869565217391304E-2</v>
      </c>
      <c r="P352" s="676">
        <f t="shared" si="120"/>
        <v>1.0606060606060607E-2</v>
      </c>
      <c r="Q352" s="768">
        <f t="shared" si="120"/>
        <v>1.4893617021276596E-2</v>
      </c>
      <c r="R352" s="669">
        <f t="shared" si="120"/>
        <v>7.113190432997565E-3</v>
      </c>
      <c r="S352" s="2164"/>
      <c r="T352" s="14"/>
      <c r="U352" s="14"/>
      <c r="V352" s="14"/>
      <c r="W352" s="14"/>
      <c r="X352" s="14"/>
      <c r="Y352" s="14"/>
      <c r="Z352" s="14"/>
      <c r="AA352" s="14"/>
      <c r="AB352" s="14"/>
      <c r="AC352" s="14"/>
      <c r="AD352" s="14"/>
      <c r="AE352" s="14"/>
      <c r="AF352" s="14"/>
    </row>
    <row r="353" spans="1:41" ht="18.75" hidden="1" customHeight="1" thickBot="1" x14ac:dyDescent="0.3">
      <c r="A353" s="2162"/>
      <c r="B353" s="79" t="s">
        <v>204</v>
      </c>
      <c r="C353" s="685">
        <f t="shared" ref="C353:R353" si="121">C350/SUM(C348:C350)</f>
        <v>0.80263157894736847</v>
      </c>
      <c r="D353" s="686">
        <f t="shared" si="121"/>
        <v>0.77581863979848864</v>
      </c>
      <c r="E353" s="686">
        <f t="shared" si="121"/>
        <v>0.69899665551839463</v>
      </c>
      <c r="F353" s="686">
        <f t="shared" si="121"/>
        <v>0.61827956989247312</v>
      </c>
      <c r="G353" s="686">
        <f t="shared" si="121"/>
        <v>0.84403669724770647</v>
      </c>
      <c r="H353" s="1304">
        <v>0</v>
      </c>
      <c r="I353" s="1304">
        <v>0</v>
      </c>
      <c r="J353" s="686">
        <f t="shared" si="121"/>
        <v>0.79723038836453664</v>
      </c>
      <c r="K353" s="686">
        <f t="shared" si="121"/>
        <v>0.66019417475728159</v>
      </c>
      <c r="L353" s="686">
        <f t="shared" si="121"/>
        <v>0.84926470588235292</v>
      </c>
      <c r="M353" s="686">
        <f t="shared" si="121"/>
        <v>0.72763366860772893</v>
      </c>
      <c r="N353" s="686">
        <f t="shared" si="121"/>
        <v>0.75678391959798996</v>
      </c>
      <c r="O353" s="686">
        <f t="shared" si="121"/>
        <v>0.80434782608695654</v>
      </c>
      <c r="P353" s="686">
        <f t="shared" si="121"/>
        <v>0.78030303030303028</v>
      </c>
      <c r="Q353" s="769">
        <f t="shared" si="121"/>
        <v>0.82553191489361699</v>
      </c>
      <c r="R353" s="670">
        <f t="shared" si="121"/>
        <v>0.77586289206091563</v>
      </c>
      <c r="S353" s="2165"/>
      <c r="T353" s="14"/>
      <c r="U353" s="14"/>
      <c r="V353" s="14"/>
      <c r="W353" s="14"/>
      <c r="X353" s="14"/>
      <c r="Y353" s="14"/>
      <c r="Z353" s="14"/>
      <c r="AA353" s="14"/>
      <c r="AB353" s="14"/>
      <c r="AC353" s="14"/>
      <c r="AD353" s="14"/>
      <c r="AE353" s="14"/>
      <c r="AF353" s="14"/>
    </row>
    <row r="354" spans="1:41" ht="19.5" hidden="1" customHeight="1" thickBot="1" x14ac:dyDescent="0.3">
      <c r="A354" s="2147" t="s">
        <v>140</v>
      </c>
      <c r="B354" s="2148"/>
      <c r="C354" s="2148"/>
      <c r="D354" s="2148"/>
      <c r="E354" s="2148"/>
      <c r="F354" s="2148"/>
      <c r="G354" s="2148"/>
      <c r="H354" s="2148"/>
      <c r="I354" s="2148"/>
      <c r="J354" s="2148"/>
      <c r="K354" s="2148"/>
      <c r="L354" s="2148"/>
      <c r="M354" s="2148"/>
      <c r="N354" s="2148"/>
      <c r="O354" s="2148"/>
      <c r="P354" s="2148"/>
      <c r="Q354" s="2148"/>
      <c r="R354" s="2148"/>
      <c r="S354" s="2149"/>
      <c r="T354" s="14"/>
      <c r="U354" s="14"/>
      <c r="V354" s="14"/>
      <c r="W354" s="1844"/>
      <c r="X354" s="14"/>
      <c r="Y354" s="14"/>
      <c r="Z354" s="14"/>
      <c r="AA354" s="14"/>
      <c r="AB354" s="14"/>
      <c r="AC354" s="14"/>
      <c r="AD354" s="14"/>
      <c r="AE354" s="14"/>
      <c r="AF354" s="14"/>
      <c r="AG354" s="14"/>
      <c r="AH354" s="14"/>
      <c r="AI354" s="14"/>
      <c r="AJ354" s="14"/>
      <c r="AK354" s="14"/>
      <c r="AL354" s="14"/>
      <c r="AM354" s="14"/>
      <c r="AN354" s="14"/>
      <c r="AO354" s="14"/>
    </row>
    <row r="355" spans="1:41" ht="71.25" hidden="1" customHeight="1" thickBot="1" x14ac:dyDescent="0.3">
      <c r="A355" s="73"/>
      <c r="B355" s="157" t="s">
        <v>200</v>
      </c>
      <c r="C355" s="694" t="s">
        <v>145</v>
      </c>
      <c r="D355" s="165" t="s">
        <v>146</v>
      </c>
      <c r="E355" s="165" t="s">
        <v>147</v>
      </c>
      <c r="F355" s="165" t="s">
        <v>148</v>
      </c>
      <c r="G355" s="165" t="s">
        <v>149</v>
      </c>
      <c r="H355" s="165" t="s">
        <v>150</v>
      </c>
      <c r="I355" s="165" t="s">
        <v>151</v>
      </c>
      <c r="J355" s="165" t="s">
        <v>152</v>
      </c>
      <c r="K355" s="165" t="s">
        <v>153</v>
      </c>
      <c r="L355" s="165" t="s">
        <v>154</v>
      </c>
      <c r="M355" s="165" t="s">
        <v>155</v>
      </c>
      <c r="N355" s="165" t="s">
        <v>156</v>
      </c>
      <c r="O355" s="165" t="s">
        <v>157</v>
      </c>
      <c r="P355" s="165" t="s">
        <v>158</v>
      </c>
      <c r="Q355" s="166" t="s">
        <v>159</v>
      </c>
      <c r="R355" s="157" t="s">
        <v>160</v>
      </c>
      <c r="S355" s="157" t="s">
        <v>201</v>
      </c>
      <c r="T355" s="15"/>
      <c r="U355" s="15"/>
      <c r="V355" s="15"/>
      <c r="W355" s="1845"/>
      <c r="X355" s="14"/>
      <c r="Y355" s="15"/>
      <c r="Z355" s="15"/>
      <c r="AA355" s="15"/>
      <c r="AB355" s="15"/>
      <c r="AC355" s="15"/>
      <c r="AD355" s="15"/>
      <c r="AE355" s="15"/>
      <c r="AF355" s="15"/>
      <c r="AG355" s="15"/>
      <c r="AH355" s="15"/>
      <c r="AI355" s="15"/>
      <c r="AJ355" s="15"/>
      <c r="AK355" s="15"/>
      <c r="AL355" s="15"/>
      <c r="AM355" s="15"/>
      <c r="AN355" s="15"/>
      <c r="AO355" s="16"/>
    </row>
    <row r="356" spans="1:41" ht="15.75" hidden="1" customHeight="1" thickBot="1" x14ac:dyDescent="0.3">
      <c r="A356" s="2150" t="s">
        <v>162</v>
      </c>
      <c r="B356" s="2151"/>
      <c r="C356" s="2151"/>
      <c r="D356" s="2151"/>
      <c r="E356" s="2151"/>
      <c r="F356" s="2151"/>
      <c r="G356" s="2151"/>
      <c r="H356" s="2151"/>
      <c r="I356" s="2151"/>
      <c r="J356" s="2151"/>
      <c r="K356" s="2151"/>
      <c r="L356" s="2151"/>
      <c r="M356" s="2151"/>
      <c r="N356" s="2151"/>
      <c r="O356" s="2151"/>
      <c r="P356" s="2151"/>
      <c r="Q356" s="2151"/>
      <c r="R356" s="2151"/>
      <c r="S356" s="2152"/>
      <c r="T356" s="15"/>
      <c r="U356" s="15"/>
      <c r="V356" s="15"/>
      <c r="W356" s="1845"/>
      <c r="X356" s="14"/>
      <c r="Y356" s="15"/>
      <c r="Z356" s="15"/>
      <c r="AA356" s="15"/>
      <c r="AB356" s="15"/>
      <c r="AC356" s="15"/>
      <c r="AD356" s="15"/>
      <c r="AE356" s="15"/>
      <c r="AF356" s="17"/>
      <c r="AG356" s="15"/>
      <c r="AH356" s="15"/>
      <c r="AI356" s="15"/>
      <c r="AJ356" s="15"/>
      <c r="AK356" s="15"/>
      <c r="AL356" s="15"/>
      <c r="AM356" s="15"/>
      <c r="AN356" s="17"/>
      <c r="AO356" s="16"/>
    </row>
    <row r="357" spans="1:41" ht="17.25" hidden="1" customHeight="1" thickBot="1" x14ac:dyDescent="0.3">
      <c r="A357" s="2161" t="s">
        <v>109</v>
      </c>
      <c r="B357" s="75" t="s">
        <v>202</v>
      </c>
      <c r="C357" s="555">
        <v>1</v>
      </c>
      <c r="D357" s="362">
        <v>17</v>
      </c>
      <c r="E357" s="362">
        <v>8</v>
      </c>
      <c r="F357" s="362">
        <v>15</v>
      </c>
      <c r="G357" s="362">
        <v>4</v>
      </c>
      <c r="H357" s="362">
        <v>0</v>
      </c>
      <c r="I357" s="362">
        <v>0</v>
      </c>
      <c r="J357" s="362">
        <v>691</v>
      </c>
      <c r="K357" s="362">
        <v>87</v>
      </c>
      <c r="L357" s="362">
        <v>11</v>
      </c>
      <c r="M357" s="362">
        <v>184</v>
      </c>
      <c r="N357" s="362">
        <v>48</v>
      </c>
      <c r="O357" s="362">
        <v>2</v>
      </c>
      <c r="P357" s="362">
        <v>22</v>
      </c>
      <c r="Q357" s="556">
        <v>19</v>
      </c>
      <c r="R357" s="625">
        <f t="shared" ref="R357:R365" si="122">SUM(C357:Q357)</f>
        <v>1109</v>
      </c>
      <c r="S357" s="668">
        <f>R357/SUM(R357:R359)</f>
        <v>0.29779806659505909</v>
      </c>
      <c r="T357" s="15"/>
      <c r="U357" s="15"/>
      <c r="V357" s="15"/>
      <c r="W357" s="1845"/>
      <c r="X357" s="14"/>
      <c r="Y357" s="15"/>
      <c r="Z357" s="15"/>
      <c r="AA357" s="15"/>
      <c r="AB357" s="15"/>
      <c r="AC357" s="15"/>
      <c r="AD357" s="15"/>
      <c r="AE357" s="15"/>
      <c r="AF357" s="17"/>
      <c r="AG357" s="15"/>
      <c r="AH357" s="15"/>
      <c r="AI357" s="15"/>
      <c r="AJ357" s="15"/>
      <c r="AK357" s="15"/>
      <c r="AL357" s="15"/>
      <c r="AM357" s="15"/>
      <c r="AN357" s="17"/>
      <c r="AO357" s="16"/>
    </row>
    <row r="358" spans="1:41" ht="17.25" hidden="1" customHeight="1" thickBot="1" x14ac:dyDescent="0.3">
      <c r="A358" s="2156"/>
      <c r="B358" s="76" t="s">
        <v>203</v>
      </c>
      <c r="C358" s="557">
        <v>1</v>
      </c>
      <c r="D358" s="364">
        <v>6</v>
      </c>
      <c r="E358" s="364">
        <v>13</v>
      </c>
      <c r="F358" s="364">
        <v>7</v>
      </c>
      <c r="G358" s="364">
        <v>1</v>
      </c>
      <c r="H358" s="364">
        <v>0</v>
      </c>
      <c r="I358" s="364">
        <v>0</v>
      </c>
      <c r="J358" s="364">
        <v>160</v>
      </c>
      <c r="K358" s="364">
        <v>9</v>
      </c>
      <c r="L358" s="364">
        <v>5</v>
      </c>
      <c r="M358" s="364">
        <v>43</v>
      </c>
      <c r="N358" s="364">
        <v>25</v>
      </c>
      <c r="O358" s="364">
        <v>0</v>
      </c>
      <c r="P358" s="364">
        <v>5</v>
      </c>
      <c r="Q358" s="558">
        <v>7</v>
      </c>
      <c r="R358" s="626">
        <f t="shared" si="122"/>
        <v>282</v>
      </c>
      <c r="S358" s="668">
        <f>R358/SUM(R357:R359)</f>
        <v>7.5725026852846405E-2</v>
      </c>
      <c r="T358" s="15"/>
      <c r="U358" s="15"/>
      <c r="V358" s="15"/>
      <c r="W358" s="1845"/>
      <c r="X358" s="14"/>
      <c r="Y358" s="15"/>
      <c r="Z358" s="15"/>
      <c r="AA358" s="15"/>
      <c r="AB358" s="15"/>
      <c r="AC358" s="15"/>
      <c r="AD358" s="15"/>
      <c r="AE358" s="15"/>
      <c r="AF358" s="17"/>
      <c r="AG358" s="15"/>
      <c r="AH358" s="15"/>
      <c r="AI358" s="15"/>
      <c r="AJ358" s="15"/>
      <c r="AK358" s="15"/>
      <c r="AL358" s="15"/>
      <c r="AM358" s="15"/>
      <c r="AN358" s="17"/>
      <c r="AO358" s="16"/>
    </row>
    <row r="359" spans="1:41" ht="17.25" hidden="1" customHeight="1" thickBot="1" x14ac:dyDescent="0.3">
      <c r="A359" s="2162"/>
      <c r="B359" s="77" t="s">
        <v>204</v>
      </c>
      <c r="C359" s="559">
        <v>10</v>
      </c>
      <c r="D359" s="367">
        <v>55</v>
      </c>
      <c r="E359" s="367">
        <v>32</v>
      </c>
      <c r="F359" s="367">
        <v>12</v>
      </c>
      <c r="G359" s="367">
        <v>8</v>
      </c>
      <c r="H359" s="367">
        <v>0</v>
      </c>
      <c r="I359" s="367">
        <v>0</v>
      </c>
      <c r="J359" s="367">
        <v>1472</v>
      </c>
      <c r="K359" s="367">
        <v>67</v>
      </c>
      <c r="L359" s="367">
        <v>36</v>
      </c>
      <c r="M359" s="367">
        <v>331</v>
      </c>
      <c r="N359" s="367">
        <v>156</v>
      </c>
      <c r="O359" s="367">
        <v>9</v>
      </c>
      <c r="P359" s="367">
        <v>56</v>
      </c>
      <c r="Q359" s="560">
        <v>89</v>
      </c>
      <c r="R359" s="628">
        <f t="shared" si="122"/>
        <v>2333</v>
      </c>
      <c r="S359" s="668">
        <f>R359/SUM(R357:R359)</f>
        <v>0.62647690655209454</v>
      </c>
      <c r="T359" s="15"/>
      <c r="U359" s="15"/>
      <c r="V359" s="15"/>
      <c r="W359" s="1845"/>
      <c r="X359" s="14"/>
      <c r="Y359" s="15"/>
      <c r="Z359" s="15"/>
      <c r="AA359" s="15"/>
      <c r="AB359" s="15"/>
      <c r="AC359" s="15"/>
      <c r="AD359" s="15"/>
      <c r="AE359" s="15"/>
      <c r="AF359" s="15"/>
      <c r="AG359" s="15"/>
      <c r="AH359" s="15"/>
      <c r="AI359" s="15"/>
      <c r="AJ359" s="15"/>
      <c r="AK359" s="15"/>
      <c r="AL359" s="15"/>
      <c r="AM359" s="15"/>
      <c r="AN359" s="15"/>
      <c r="AO359" s="16"/>
    </row>
    <row r="360" spans="1:41" ht="17.25" hidden="1" customHeight="1" thickBot="1" x14ac:dyDescent="0.3">
      <c r="A360" s="2161" t="s">
        <v>110</v>
      </c>
      <c r="B360" s="80" t="s">
        <v>202</v>
      </c>
      <c r="C360" s="561">
        <v>1</v>
      </c>
      <c r="D360" s="372">
        <v>23</v>
      </c>
      <c r="E360" s="372">
        <v>24</v>
      </c>
      <c r="F360" s="372">
        <v>18</v>
      </c>
      <c r="G360" s="372">
        <v>9</v>
      </c>
      <c r="H360" s="372">
        <v>0</v>
      </c>
      <c r="I360" s="372">
        <v>0</v>
      </c>
      <c r="J360" s="372">
        <v>869</v>
      </c>
      <c r="K360" s="372">
        <v>84</v>
      </c>
      <c r="L360" s="372">
        <v>8</v>
      </c>
      <c r="M360" s="372">
        <v>437</v>
      </c>
      <c r="N360" s="372">
        <v>98</v>
      </c>
      <c r="O360" s="372">
        <v>1</v>
      </c>
      <c r="P360" s="372">
        <v>33</v>
      </c>
      <c r="Q360" s="562">
        <v>12</v>
      </c>
      <c r="R360" s="635">
        <f t="shared" si="122"/>
        <v>1617</v>
      </c>
      <c r="S360" s="665">
        <f>R360/SUM(R360:R362)</f>
        <v>0.19102185469580626</v>
      </c>
      <c r="T360" s="15"/>
      <c r="U360" s="15"/>
      <c r="V360" s="15"/>
      <c r="W360" s="1845"/>
      <c r="X360" s="14"/>
      <c r="Y360" s="15"/>
      <c r="Z360" s="15"/>
      <c r="AA360" s="15"/>
      <c r="AB360" s="15"/>
      <c r="AC360" s="15"/>
      <c r="AD360" s="15"/>
      <c r="AE360" s="15"/>
      <c r="AF360" s="15"/>
      <c r="AG360" s="15"/>
      <c r="AH360" s="15"/>
      <c r="AI360" s="15"/>
      <c r="AJ360" s="15"/>
      <c r="AK360" s="15"/>
      <c r="AL360" s="15"/>
      <c r="AM360" s="15"/>
      <c r="AN360" s="15"/>
      <c r="AO360" s="16"/>
    </row>
    <row r="361" spans="1:41" ht="17.25" hidden="1" customHeight="1" thickBot="1" x14ac:dyDescent="0.3">
      <c r="A361" s="2156"/>
      <c r="B361" s="78" t="s">
        <v>203</v>
      </c>
      <c r="C361" s="563">
        <v>1</v>
      </c>
      <c r="D361" s="375">
        <v>8</v>
      </c>
      <c r="E361" s="375">
        <v>10</v>
      </c>
      <c r="F361" s="375">
        <v>4</v>
      </c>
      <c r="G361" s="375">
        <v>4</v>
      </c>
      <c r="H361" s="375">
        <v>0</v>
      </c>
      <c r="I361" s="375">
        <v>0</v>
      </c>
      <c r="J361" s="375">
        <v>250</v>
      </c>
      <c r="K361" s="375">
        <v>12</v>
      </c>
      <c r="L361" s="375">
        <v>1</v>
      </c>
      <c r="M361" s="375">
        <v>75</v>
      </c>
      <c r="N361" s="375">
        <v>24</v>
      </c>
      <c r="O361" s="375">
        <v>2</v>
      </c>
      <c r="P361" s="375">
        <v>22</v>
      </c>
      <c r="Q361" s="564">
        <v>2</v>
      </c>
      <c r="R361" s="636">
        <f t="shared" si="122"/>
        <v>415</v>
      </c>
      <c r="S361" s="665">
        <f>R361/SUM(R360:R362)</f>
        <v>4.9025398700531603E-2</v>
      </c>
      <c r="T361" s="15"/>
      <c r="U361" s="15"/>
      <c r="V361" s="15"/>
      <c r="W361" s="1845"/>
      <c r="X361" s="14"/>
      <c r="Y361" s="15"/>
      <c r="Z361" s="15"/>
      <c r="AA361" s="15"/>
      <c r="AB361" s="15"/>
      <c r="AC361" s="15"/>
      <c r="AD361" s="15"/>
      <c r="AE361" s="15"/>
      <c r="AF361" s="15"/>
      <c r="AG361" s="15"/>
      <c r="AH361" s="15"/>
      <c r="AI361" s="15"/>
      <c r="AJ361" s="15"/>
      <c r="AK361" s="15"/>
      <c r="AL361" s="15"/>
      <c r="AM361" s="15"/>
      <c r="AN361" s="15"/>
      <c r="AO361" s="16"/>
    </row>
    <row r="362" spans="1:41" ht="17.25" hidden="1" customHeight="1" thickBot="1" x14ac:dyDescent="0.3">
      <c r="A362" s="2162"/>
      <c r="B362" s="79" t="s">
        <v>204</v>
      </c>
      <c r="C362" s="565">
        <v>24</v>
      </c>
      <c r="D362" s="378">
        <v>105</v>
      </c>
      <c r="E362" s="378">
        <v>92</v>
      </c>
      <c r="F362" s="378">
        <v>50</v>
      </c>
      <c r="G362" s="378">
        <v>46</v>
      </c>
      <c r="H362" s="378">
        <v>0</v>
      </c>
      <c r="I362" s="378">
        <v>0</v>
      </c>
      <c r="J362" s="378">
        <v>3861</v>
      </c>
      <c r="K362" s="378">
        <v>209</v>
      </c>
      <c r="L362" s="378">
        <v>87</v>
      </c>
      <c r="M362" s="378">
        <v>1175</v>
      </c>
      <c r="N362" s="378">
        <v>377</v>
      </c>
      <c r="O362" s="378">
        <v>23</v>
      </c>
      <c r="P362" s="378">
        <v>231</v>
      </c>
      <c r="Q362" s="566">
        <v>153</v>
      </c>
      <c r="R362" s="637">
        <f t="shared" si="122"/>
        <v>6433</v>
      </c>
      <c r="S362" s="665">
        <f>R362/SUM(R360:R362)</f>
        <v>0.75995274660366219</v>
      </c>
      <c r="T362" s="15"/>
      <c r="U362" s="15"/>
      <c r="V362" s="15"/>
      <c r="W362" s="1845"/>
      <c r="X362" s="14"/>
      <c r="Y362" s="15"/>
      <c r="Z362" s="15"/>
      <c r="AA362" s="15"/>
      <c r="AB362" s="15"/>
      <c r="AC362" s="15"/>
      <c r="AD362" s="15"/>
      <c r="AE362" s="15"/>
      <c r="AF362" s="15"/>
      <c r="AG362" s="15"/>
      <c r="AH362" s="15"/>
      <c r="AI362" s="15"/>
      <c r="AJ362" s="15"/>
      <c r="AK362" s="15"/>
      <c r="AL362" s="15"/>
      <c r="AM362" s="15"/>
      <c r="AN362" s="15"/>
      <c r="AO362" s="16"/>
    </row>
    <row r="363" spans="1:41" ht="17.25" hidden="1" customHeight="1" thickBot="1" x14ac:dyDescent="0.3">
      <c r="A363" s="2161" t="s">
        <v>111</v>
      </c>
      <c r="B363" s="75" t="s">
        <v>202</v>
      </c>
      <c r="C363" s="555">
        <v>0</v>
      </c>
      <c r="D363" s="362">
        <v>12</v>
      </c>
      <c r="E363" s="362">
        <v>11</v>
      </c>
      <c r="F363" s="362">
        <v>8</v>
      </c>
      <c r="G363" s="362">
        <v>0</v>
      </c>
      <c r="H363" s="362">
        <v>0</v>
      </c>
      <c r="I363" s="362">
        <v>0</v>
      </c>
      <c r="J363" s="362">
        <v>246</v>
      </c>
      <c r="K363" s="362">
        <v>30</v>
      </c>
      <c r="L363" s="362">
        <v>0</v>
      </c>
      <c r="M363" s="362">
        <v>122</v>
      </c>
      <c r="N363" s="362">
        <v>31</v>
      </c>
      <c r="O363" s="362">
        <v>2</v>
      </c>
      <c r="P363" s="362">
        <v>17</v>
      </c>
      <c r="Q363" s="556">
        <v>6</v>
      </c>
      <c r="R363" s="625">
        <f t="shared" si="122"/>
        <v>485</v>
      </c>
      <c r="S363" s="668">
        <f>R363/SUM(R363:R365)</f>
        <v>4.8048345551812956E-2</v>
      </c>
      <c r="T363" s="15"/>
      <c r="U363" s="15"/>
      <c r="V363" s="15"/>
      <c r="W363" s="1845"/>
      <c r="X363" s="14"/>
      <c r="Y363" s="15"/>
      <c r="Z363" s="15"/>
      <c r="AA363" s="15"/>
      <c r="AB363" s="15"/>
      <c r="AC363" s="15"/>
      <c r="AD363" s="15"/>
      <c r="AE363" s="15"/>
      <c r="AF363" s="15"/>
      <c r="AG363" s="15"/>
      <c r="AH363" s="15"/>
      <c r="AI363" s="15"/>
      <c r="AJ363" s="15"/>
      <c r="AK363" s="15"/>
      <c r="AL363" s="15"/>
      <c r="AM363" s="15"/>
      <c r="AN363" s="15"/>
      <c r="AO363" s="16"/>
    </row>
    <row r="364" spans="1:41" ht="17.25" hidden="1" customHeight="1" thickBot="1" x14ac:dyDescent="0.3">
      <c r="A364" s="2156"/>
      <c r="B364" s="76" t="s">
        <v>203</v>
      </c>
      <c r="C364" s="557">
        <v>0</v>
      </c>
      <c r="D364" s="369">
        <v>4</v>
      </c>
      <c r="E364" s="369">
        <v>9</v>
      </c>
      <c r="F364" s="369">
        <v>4</v>
      </c>
      <c r="G364" s="369">
        <v>1</v>
      </c>
      <c r="H364" s="369">
        <v>0</v>
      </c>
      <c r="I364" s="369">
        <v>0</v>
      </c>
      <c r="J364" s="369">
        <v>98</v>
      </c>
      <c r="K364" s="369">
        <v>7</v>
      </c>
      <c r="L364" s="369">
        <v>2</v>
      </c>
      <c r="M364" s="369">
        <v>39</v>
      </c>
      <c r="N364" s="369">
        <v>14</v>
      </c>
      <c r="O364" s="369">
        <v>1</v>
      </c>
      <c r="P364" s="369">
        <v>7</v>
      </c>
      <c r="Q364" s="567">
        <v>0</v>
      </c>
      <c r="R364" s="626">
        <f t="shared" si="122"/>
        <v>186</v>
      </c>
      <c r="S364" s="668">
        <f>R364/SUM(R363:R365)</f>
        <v>1.8426788191004559E-2</v>
      </c>
      <c r="T364" s="15"/>
      <c r="U364" s="15"/>
      <c r="V364" s="15"/>
      <c r="W364" s="1845"/>
      <c r="X364" s="14"/>
      <c r="Y364" s="15"/>
      <c r="Z364" s="15"/>
      <c r="AA364" s="15"/>
      <c r="AB364" s="15"/>
      <c r="AC364" s="15"/>
      <c r="AD364" s="15"/>
      <c r="AE364" s="15"/>
      <c r="AF364" s="15"/>
      <c r="AG364" s="15"/>
      <c r="AH364" s="15"/>
      <c r="AI364" s="15"/>
      <c r="AJ364" s="15"/>
      <c r="AK364" s="15"/>
      <c r="AL364" s="15"/>
      <c r="AM364" s="15"/>
      <c r="AN364" s="15"/>
      <c r="AO364" s="16"/>
    </row>
    <row r="365" spans="1:41" ht="17.25" hidden="1" customHeight="1" thickBot="1" x14ac:dyDescent="0.3">
      <c r="A365" s="2162"/>
      <c r="B365" s="77" t="s">
        <v>204</v>
      </c>
      <c r="C365" s="559">
        <v>35</v>
      </c>
      <c r="D365" s="367">
        <v>182</v>
      </c>
      <c r="E365" s="367">
        <v>156</v>
      </c>
      <c r="F365" s="367">
        <v>47</v>
      </c>
      <c r="G365" s="367">
        <v>67</v>
      </c>
      <c r="H365" s="367">
        <v>0</v>
      </c>
      <c r="I365" s="367">
        <v>0</v>
      </c>
      <c r="J365" s="367">
        <v>5820</v>
      </c>
      <c r="K365" s="367">
        <v>275</v>
      </c>
      <c r="L365" s="367">
        <v>122</v>
      </c>
      <c r="M365" s="367">
        <v>1606</v>
      </c>
      <c r="N365" s="367">
        <v>560</v>
      </c>
      <c r="O365" s="367">
        <v>31</v>
      </c>
      <c r="P365" s="367">
        <v>292</v>
      </c>
      <c r="Q365" s="560">
        <v>230</v>
      </c>
      <c r="R365" s="628">
        <f t="shared" si="122"/>
        <v>9423</v>
      </c>
      <c r="S365" s="668">
        <f>R365/SUM(R363:R365)</f>
        <v>0.93352486625718245</v>
      </c>
      <c r="T365" s="15"/>
      <c r="U365" s="15"/>
      <c r="V365" s="15"/>
      <c r="W365" s="1845"/>
      <c r="X365" s="14"/>
      <c r="Y365" s="15"/>
      <c r="Z365" s="15"/>
      <c r="AA365" s="15"/>
      <c r="AB365" s="15"/>
      <c r="AC365" s="15"/>
      <c r="AD365" s="15"/>
      <c r="AE365" s="15"/>
      <c r="AF365" s="17"/>
      <c r="AG365" s="15"/>
      <c r="AH365" s="15"/>
      <c r="AI365" s="15"/>
      <c r="AJ365" s="15"/>
      <c r="AK365" s="15"/>
      <c r="AL365" s="15"/>
      <c r="AM365" s="15"/>
      <c r="AN365" s="17"/>
      <c r="AO365" s="16"/>
    </row>
    <row r="366" spans="1:41" ht="17.25" hidden="1" customHeight="1" thickBot="1" x14ac:dyDescent="0.3">
      <c r="A366" s="2156" t="s">
        <v>112</v>
      </c>
      <c r="B366" s="221" t="s">
        <v>202</v>
      </c>
      <c r="C366" s="568">
        <v>0</v>
      </c>
      <c r="D366" s="381">
        <v>0</v>
      </c>
      <c r="E366" s="381">
        <v>0</v>
      </c>
      <c r="F366" s="381">
        <v>0</v>
      </c>
      <c r="G366" s="381">
        <v>0</v>
      </c>
      <c r="H366" s="381">
        <v>0</v>
      </c>
      <c r="I366" s="381">
        <v>0</v>
      </c>
      <c r="J366" s="381">
        <v>40</v>
      </c>
      <c r="K366" s="381">
        <v>0</v>
      </c>
      <c r="L366" s="381">
        <v>0</v>
      </c>
      <c r="M366" s="381">
        <v>5</v>
      </c>
      <c r="N366" s="381">
        <v>9</v>
      </c>
      <c r="O366" s="381">
        <v>0</v>
      </c>
      <c r="P366" s="381">
        <v>0</v>
      </c>
      <c r="Q366" s="569">
        <v>0</v>
      </c>
      <c r="R366" s="635">
        <f t="shared" ref="R366:R371" si="123">SUM(C366:Q366)</f>
        <v>54</v>
      </c>
      <c r="S366" s="665">
        <f>R366/SUM(R366:R368)</f>
        <v>0.19014084507042253</v>
      </c>
      <c r="T366" s="15"/>
      <c r="U366" s="15"/>
      <c r="V366" s="15"/>
      <c r="W366" s="1845"/>
      <c r="X366" s="14"/>
      <c r="Y366" s="15"/>
      <c r="Z366" s="15"/>
      <c r="AA366" s="15"/>
      <c r="AB366" s="15"/>
      <c r="AC366" s="15"/>
      <c r="AD366" s="15"/>
      <c r="AE366" s="15"/>
      <c r="AF366" s="17"/>
      <c r="AG366" s="15"/>
      <c r="AH366" s="15"/>
      <c r="AI366" s="15"/>
      <c r="AJ366" s="15"/>
      <c r="AK366" s="15"/>
      <c r="AL366" s="15"/>
      <c r="AM366" s="15"/>
      <c r="AN366" s="17"/>
      <c r="AO366" s="16"/>
    </row>
    <row r="367" spans="1:41" ht="17.25" hidden="1" customHeight="1" thickBot="1" x14ac:dyDescent="0.3">
      <c r="A367" s="2156"/>
      <c r="B367" s="78" t="s">
        <v>203</v>
      </c>
      <c r="C367" s="563">
        <v>0</v>
      </c>
      <c r="D367" s="375">
        <v>0</v>
      </c>
      <c r="E367" s="375">
        <v>0</v>
      </c>
      <c r="F367" s="375">
        <v>1</v>
      </c>
      <c r="G367" s="375">
        <v>0</v>
      </c>
      <c r="H367" s="375">
        <v>0</v>
      </c>
      <c r="I367" s="375">
        <v>0</v>
      </c>
      <c r="J367" s="375">
        <v>25</v>
      </c>
      <c r="K367" s="375">
        <v>0</v>
      </c>
      <c r="L367" s="375">
        <v>0</v>
      </c>
      <c r="M367" s="375">
        <v>1</v>
      </c>
      <c r="N367" s="375">
        <v>5</v>
      </c>
      <c r="O367" s="375">
        <v>0</v>
      </c>
      <c r="P367" s="375">
        <v>0</v>
      </c>
      <c r="Q367" s="564">
        <v>0</v>
      </c>
      <c r="R367" s="636">
        <f t="shared" si="123"/>
        <v>32</v>
      </c>
      <c r="S367" s="665">
        <f>R367/SUM(R366:R368)</f>
        <v>0.11267605633802817</v>
      </c>
      <c r="T367" s="15"/>
      <c r="U367" s="15"/>
      <c r="V367" s="15"/>
      <c r="W367" s="1845"/>
      <c r="X367" s="14"/>
      <c r="Y367" s="15"/>
      <c r="Z367" s="15"/>
      <c r="AA367" s="15"/>
      <c r="AB367" s="15"/>
      <c r="AC367" s="15"/>
      <c r="AD367" s="15"/>
      <c r="AE367" s="15"/>
      <c r="AF367" s="17"/>
      <c r="AG367" s="15"/>
      <c r="AH367" s="15"/>
      <c r="AI367" s="15"/>
      <c r="AJ367" s="15"/>
      <c r="AK367" s="15"/>
      <c r="AL367" s="15"/>
      <c r="AM367" s="15"/>
      <c r="AN367" s="17"/>
      <c r="AO367" s="16"/>
    </row>
    <row r="368" spans="1:41" ht="17.25" hidden="1" customHeight="1" thickBot="1" x14ac:dyDescent="0.3">
      <c r="A368" s="2168"/>
      <c r="B368" s="156" t="s">
        <v>204</v>
      </c>
      <c r="C368" s="570">
        <v>0</v>
      </c>
      <c r="D368" s="384">
        <v>3</v>
      </c>
      <c r="E368" s="384">
        <v>2</v>
      </c>
      <c r="F368" s="384">
        <v>1</v>
      </c>
      <c r="G368" s="384">
        <v>1</v>
      </c>
      <c r="H368" s="384">
        <v>0</v>
      </c>
      <c r="I368" s="384">
        <v>0</v>
      </c>
      <c r="J368" s="384">
        <v>131</v>
      </c>
      <c r="K368" s="384">
        <v>1</v>
      </c>
      <c r="L368" s="384">
        <v>0</v>
      </c>
      <c r="M368" s="384">
        <v>39</v>
      </c>
      <c r="N368" s="384">
        <v>12</v>
      </c>
      <c r="O368" s="384">
        <v>1</v>
      </c>
      <c r="P368" s="384">
        <v>4</v>
      </c>
      <c r="Q368" s="571">
        <v>3</v>
      </c>
      <c r="R368" s="638">
        <f t="shared" si="123"/>
        <v>198</v>
      </c>
      <c r="S368" s="665">
        <f>R368/SUM(R366:R368)</f>
        <v>0.69718309859154926</v>
      </c>
      <c r="T368" s="15"/>
      <c r="U368" s="15"/>
      <c r="V368" s="15"/>
      <c r="W368" s="1845"/>
      <c r="X368" s="14"/>
      <c r="Y368" s="16"/>
      <c r="Z368" s="16"/>
      <c r="AA368" s="16"/>
      <c r="AB368" s="16"/>
      <c r="AC368" s="16"/>
      <c r="AD368" s="16"/>
      <c r="AE368" s="16"/>
      <c r="AF368" s="16"/>
      <c r="AG368" s="16"/>
      <c r="AH368" s="16"/>
      <c r="AI368" s="16"/>
      <c r="AJ368" s="16"/>
      <c r="AK368" s="16"/>
      <c r="AL368" s="16"/>
      <c r="AM368" s="16"/>
      <c r="AN368" s="16"/>
      <c r="AO368" s="15"/>
    </row>
    <row r="369" spans="1:41" ht="17.25" hidden="1" customHeight="1" thickTop="1" x14ac:dyDescent="0.25">
      <c r="A369" s="2156" t="s">
        <v>132</v>
      </c>
      <c r="B369" s="155" t="s">
        <v>202</v>
      </c>
      <c r="C369" s="226">
        <v>2</v>
      </c>
      <c r="D369" s="224">
        <v>52</v>
      </c>
      <c r="E369" s="224">
        <v>43</v>
      </c>
      <c r="F369" s="224">
        <v>41</v>
      </c>
      <c r="G369" s="224">
        <v>13</v>
      </c>
      <c r="H369" s="224">
        <v>0</v>
      </c>
      <c r="I369" s="224">
        <v>0</v>
      </c>
      <c r="J369" s="224">
        <v>1846</v>
      </c>
      <c r="K369" s="224">
        <v>201</v>
      </c>
      <c r="L369" s="224">
        <v>19</v>
      </c>
      <c r="M369" s="224">
        <v>748</v>
      </c>
      <c r="N369" s="224">
        <v>186</v>
      </c>
      <c r="O369" s="224">
        <v>5</v>
      </c>
      <c r="P369" s="224">
        <v>72</v>
      </c>
      <c r="Q369" s="572">
        <v>37</v>
      </c>
      <c r="R369" s="629">
        <f t="shared" si="123"/>
        <v>3265</v>
      </c>
      <c r="S369" s="671">
        <f>R369/SUM(R369:R371)</f>
        <v>0.14468028537244648</v>
      </c>
      <c r="T369" s="15"/>
      <c r="U369" s="15"/>
      <c r="V369" s="15"/>
      <c r="W369" s="1845"/>
      <c r="X369" s="14"/>
      <c r="Y369" s="16"/>
      <c r="Z369" s="16"/>
      <c r="AA369" s="16"/>
      <c r="AB369" s="16"/>
      <c r="AC369" s="16"/>
      <c r="AD369" s="16"/>
      <c r="AE369" s="16"/>
      <c r="AF369" s="16"/>
      <c r="AG369" s="16"/>
      <c r="AH369" s="16"/>
      <c r="AI369" s="16"/>
      <c r="AJ369" s="16"/>
      <c r="AK369" s="16"/>
      <c r="AL369" s="16"/>
      <c r="AM369" s="16"/>
      <c r="AN369" s="16"/>
      <c r="AO369" s="15"/>
    </row>
    <row r="370" spans="1:41" ht="17.25" hidden="1" customHeight="1" x14ac:dyDescent="0.25">
      <c r="A370" s="2156"/>
      <c r="B370" s="76" t="s">
        <v>203</v>
      </c>
      <c r="C370" s="222">
        <v>2</v>
      </c>
      <c r="D370" s="227">
        <v>18</v>
      </c>
      <c r="E370" s="227">
        <v>32</v>
      </c>
      <c r="F370" s="227">
        <v>16</v>
      </c>
      <c r="G370" s="227">
        <v>6</v>
      </c>
      <c r="H370" s="227">
        <v>0</v>
      </c>
      <c r="I370" s="227">
        <v>0</v>
      </c>
      <c r="J370" s="227">
        <v>533</v>
      </c>
      <c r="K370" s="227">
        <v>28</v>
      </c>
      <c r="L370" s="227">
        <v>8</v>
      </c>
      <c r="M370" s="227">
        <v>158</v>
      </c>
      <c r="N370" s="227">
        <v>68</v>
      </c>
      <c r="O370" s="227">
        <v>3</v>
      </c>
      <c r="P370" s="227">
        <v>34</v>
      </c>
      <c r="Q370" s="573">
        <v>9</v>
      </c>
      <c r="R370" s="626">
        <f t="shared" si="123"/>
        <v>915</v>
      </c>
      <c r="S370" s="671">
        <f>R370/SUM(R369:R371)</f>
        <v>4.0545929897638146E-2</v>
      </c>
      <c r="T370" s="15"/>
      <c r="U370" s="15"/>
      <c r="V370" s="15"/>
      <c r="W370" s="1845"/>
      <c r="X370" s="14"/>
      <c r="Y370" s="16"/>
      <c r="Z370" s="16"/>
      <c r="AA370" s="16"/>
      <c r="AB370" s="16"/>
      <c r="AC370" s="16"/>
      <c r="AD370" s="16"/>
      <c r="AE370" s="16"/>
      <c r="AF370" s="16"/>
      <c r="AG370" s="16"/>
      <c r="AH370" s="16"/>
      <c r="AI370" s="16"/>
      <c r="AJ370" s="16"/>
      <c r="AK370" s="16"/>
      <c r="AL370" s="16"/>
      <c r="AM370" s="16"/>
      <c r="AN370" s="16"/>
      <c r="AO370" s="15"/>
    </row>
    <row r="371" spans="1:41" ht="17.25" hidden="1" customHeight="1" thickBot="1" x14ac:dyDescent="0.3">
      <c r="A371" s="2156"/>
      <c r="B371" s="122" t="s">
        <v>204</v>
      </c>
      <c r="C371" s="632">
        <v>69</v>
      </c>
      <c r="D371" s="229">
        <v>345</v>
      </c>
      <c r="E371" s="229">
        <v>282</v>
      </c>
      <c r="F371" s="229">
        <v>110</v>
      </c>
      <c r="G371" s="229">
        <v>122</v>
      </c>
      <c r="H371" s="229">
        <v>0</v>
      </c>
      <c r="I371" s="229">
        <v>0</v>
      </c>
      <c r="J371" s="229">
        <v>11284</v>
      </c>
      <c r="K371" s="229">
        <v>552</v>
      </c>
      <c r="L371" s="229">
        <v>245</v>
      </c>
      <c r="M371" s="229">
        <v>3151</v>
      </c>
      <c r="N371" s="229">
        <v>1105</v>
      </c>
      <c r="O371" s="229">
        <v>64</v>
      </c>
      <c r="P371" s="229">
        <v>583</v>
      </c>
      <c r="Q371" s="633">
        <v>475</v>
      </c>
      <c r="R371" s="628">
        <f t="shared" si="123"/>
        <v>18387</v>
      </c>
      <c r="S371" s="671">
        <f>R371/SUM(R369:R371)</f>
        <v>0.81477378472991535</v>
      </c>
      <c r="T371" s="15"/>
      <c r="U371" s="15"/>
      <c r="V371" s="15"/>
      <c r="W371" s="1845"/>
      <c r="X371" s="14"/>
      <c r="Y371" s="14"/>
      <c r="Z371" s="14"/>
      <c r="AA371" s="14"/>
      <c r="AB371" s="14"/>
      <c r="AC371" s="14"/>
      <c r="AD371" s="14"/>
      <c r="AE371" s="14"/>
      <c r="AF371" s="14"/>
      <c r="AG371" s="14"/>
      <c r="AH371" s="14"/>
      <c r="AI371" s="14"/>
      <c r="AJ371" s="14"/>
      <c r="AK371" s="14"/>
      <c r="AL371" s="14"/>
      <c r="AM371" s="14"/>
      <c r="AN371" s="14"/>
      <c r="AO371" s="14"/>
    </row>
    <row r="372" spans="1:41" ht="21.75" hidden="1" customHeight="1" thickBot="1" x14ac:dyDescent="0.3">
      <c r="A372" s="2157" t="s">
        <v>163</v>
      </c>
      <c r="B372" s="2158"/>
      <c r="C372" s="2151"/>
      <c r="D372" s="2151"/>
      <c r="E372" s="2151"/>
      <c r="F372" s="2151"/>
      <c r="G372" s="2151"/>
      <c r="H372" s="2151"/>
      <c r="I372" s="2151"/>
      <c r="J372" s="2151"/>
      <c r="K372" s="2151"/>
      <c r="L372" s="2151"/>
      <c r="M372" s="2151"/>
      <c r="N372" s="2151"/>
      <c r="O372" s="2151"/>
      <c r="P372" s="2151"/>
      <c r="Q372" s="2151"/>
      <c r="R372" s="2158"/>
      <c r="S372" s="2159"/>
      <c r="T372" s="15"/>
      <c r="U372" s="15"/>
      <c r="V372" s="15"/>
      <c r="W372" s="1845"/>
      <c r="X372" s="14"/>
      <c r="Y372" s="14"/>
      <c r="Z372" s="14"/>
      <c r="AA372" s="14"/>
      <c r="AB372" s="14"/>
      <c r="AC372" s="14"/>
      <c r="AD372" s="14"/>
      <c r="AE372" s="14"/>
      <c r="AF372" s="14"/>
      <c r="AG372" s="14"/>
      <c r="AH372" s="14"/>
      <c r="AI372" s="14"/>
      <c r="AJ372" s="14"/>
      <c r="AK372" s="14"/>
      <c r="AL372" s="14"/>
      <c r="AM372" s="14"/>
      <c r="AN372" s="14"/>
      <c r="AO372" s="14"/>
    </row>
    <row r="373" spans="1:41" ht="17.25" hidden="1" customHeight="1" thickBot="1" x14ac:dyDescent="0.3">
      <c r="A373" s="2161" t="s">
        <v>164</v>
      </c>
      <c r="B373" s="75" t="s">
        <v>202</v>
      </c>
      <c r="C373" s="361">
        <v>0</v>
      </c>
      <c r="D373" s="362">
        <v>0</v>
      </c>
      <c r="E373" s="362">
        <v>0</v>
      </c>
      <c r="F373" s="362">
        <v>0</v>
      </c>
      <c r="G373" s="362">
        <v>0</v>
      </c>
      <c r="H373" s="362">
        <v>0</v>
      </c>
      <c r="I373" s="362">
        <v>0</v>
      </c>
      <c r="J373" s="362">
        <v>0</v>
      </c>
      <c r="K373" s="362">
        <v>0</v>
      </c>
      <c r="L373" s="362">
        <v>0</v>
      </c>
      <c r="M373" s="362">
        <v>0</v>
      </c>
      <c r="N373" s="362">
        <v>0</v>
      </c>
      <c r="O373" s="362">
        <v>0</v>
      </c>
      <c r="P373" s="362">
        <v>0</v>
      </c>
      <c r="Q373" s="363">
        <v>0</v>
      </c>
      <c r="R373" s="650">
        <f t="shared" ref="R373:R384" si="124">SUM(C373:Q373)</f>
        <v>0</v>
      </c>
      <c r="S373" s="1305">
        <f>R373/SUM(R373:R375)</f>
        <v>0</v>
      </c>
      <c r="T373" s="15"/>
      <c r="U373" s="15"/>
      <c r="V373" s="15"/>
      <c r="W373" s="1845"/>
      <c r="X373" s="14"/>
      <c r="Y373" s="14"/>
      <c r="Z373" s="14"/>
      <c r="AA373" s="14"/>
      <c r="AB373" s="14"/>
      <c r="AC373" s="14"/>
      <c r="AD373" s="14"/>
      <c r="AE373" s="14"/>
      <c r="AF373" s="14"/>
      <c r="AG373" s="14"/>
      <c r="AH373" s="14"/>
      <c r="AI373" s="14"/>
      <c r="AJ373" s="14"/>
      <c r="AK373" s="14"/>
      <c r="AL373" s="14"/>
      <c r="AM373" s="14"/>
      <c r="AN373" s="14"/>
      <c r="AO373" s="14"/>
    </row>
    <row r="374" spans="1:41" ht="17.25" hidden="1" customHeight="1" thickBot="1" x14ac:dyDescent="0.3">
      <c r="A374" s="2156"/>
      <c r="B374" s="76" t="s">
        <v>203</v>
      </c>
      <c r="C374" s="364">
        <v>0</v>
      </c>
      <c r="D374" s="364">
        <v>0</v>
      </c>
      <c r="E374" s="364">
        <v>0</v>
      </c>
      <c r="F374" s="364">
        <v>0</v>
      </c>
      <c r="G374" s="364">
        <v>0</v>
      </c>
      <c r="H374" s="364">
        <v>0</v>
      </c>
      <c r="I374" s="364">
        <v>0</v>
      </c>
      <c r="J374" s="364">
        <v>0</v>
      </c>
      <c r="K374" s="364">
        <v>0</v>
      </c>
      <c r="L374" s="364">
        <v>0</v>
      </c>
      <c r="M374" s="364">
        <v>0</v>
      </c>
      <c r="N374" s="364">
        <v>0</v>
      </c>
      <c r="O374" s="364">
        <v>0</v>
      </c>
      <c r="P374" s="364">
        <v>0</v>
      </c>
      <c r="Q374" s="365">
        <v>0</v>
      </c>
      <c r="R374" s="651">
        <f t="shared" si="124"/>
        <v>0</v>
      </c>
      <c r="S374" s="1305">
        <f>R374/SUM(R373:R375)</f>
        <v>0</v>
      </c>
      <c r="T374" s="15"/>
      <c r="U374" s="15"/>
      <c r="V374" s="15"/>
      <c r="W374" s="1845"/>
      <c r="X374" s="14"/>
      <c r="Y374" s="14"/>
      <c r="Z374" s="14"/>
      <c r="AA374" s="14"/>
      <c r="AB374" s="14"/>
      <c r="AC374" s="14"/>
      <c r="AD374" s="14"/>
      <c r="AE374" s="14"/>
      <c r="AF374" s="14"/>
      <c r="AG374" s="14"/>
      <c r="AH374" s="14"/>
      <c r="AI374" s="14"/>
      <c r="AJ374" s="14"/>
      <c r="AK374" s="14"/>
      <c r="AL374" s="14"/>
      <c r="AM374" s="14"/>
      <c r="AN374" s="14"/>
      <c r="AO374" s="14"/>
    </row>
    <row r="375" spans="1:41" ht="17.25" hidden="1" customHeight="1" thickBot="1" x14ac:dyDescent="0.3">
      <c r="A375" s="2162"/>
      <c r="B375" s="77" t="s">
        <v>204</v>
      </c>
      <c r="C375" s="366">
        <v>1</v>
      </c>
      <c r="D375" s="367">
        <v>2</v>
      </c>
      <c r="E375" s="367">
        <v>5</v>
      </c>
      <c r="F375" s="367">
        <v>1</v>
      </c>
      <c r="G375" s="367">
        <v>2</v>
      </c>
      <c r="H375" s="367">
        <v>0</v>
      </c>
      <c r="I375" s="367">
        <v>0</v>
      </c>
      <c r="J375" s="367">
        <v>80</v>
      </c>
      <c r="K375" s="367">
        <v>4</v>
      </c>
      <c r="L375" s="367">
        <v>2</v>
      </c>
      <c r="M375" s="367">
        <v>19</v>
      </c>
      <c r="N375" s="367">
        <v>11</v>
      </c>
      <c r="O375" s="367">
        <v>0</v>
      </c>
      <c r="P375" s="367">
        <v>7</v>
      </c>
      <c r="Q375" s="368">
        <v>3</v>
      </c>
      <c r="R375" s="652">
        <f t="shared" si="124"/>
        <v>137</v>
      </c>
      <c r="S375" s="668">
        <f>R375/SUM(R373:R375)</f>
        <v>1</v>
      </c>
      <c r="T375" s="15"/>
      <c r="U375" s="15"/>
      <c r="V375" s="15"/>
      <c r="W375" s="1845"/>
      <c r="X375" s="14"/>
      <c r="Y375" s="14"/>
      <c r="Z375" s="14"/>
      <c r="AA375" s="14"/>
      <c r="AB375" s="14"/>
      <c r="AC375" s="14"/>
      <c r="AD375" s="14"/>
      <c r="AE375" s="14"/>
      <c r="AF375" s="14"/>
      <c r="AG375" s="14"/>
      <c r="AH375" s="14"/>
      <c r="AI375" s="14"/>
      <c r="AJ375" s="14"/>
      <c r="AK375" s="14"/>
      <c r="AL375" s="14"/>
      <c r="AM375" s="14"/>
      <c r="AN375" s="14"/>
      <c r="AO375" s="14"/>
    </row>
    <row r="376" spans="1:41" ht="17.25" hidden="1" customHeight="1" thickBot="1" x14ac:dyDescent="0.3">
      <c r="A376" s="2161" t="s">
        <v>165</v>
      </c>
      <c r="B376" s="80" t="s">
        <v>202</v>
      </c>
      <c r="C376" s="371">
        <v>2</v>
      </c>
      <c r="D376" s="372">
        <v>36</v>
      </c>
      <c r="E376" s="372">
        <v>33</v>
      </c>
      <c r="F376" s="372">
        <v>34</v>
      </c>
      <c r="G376" s="372">
        <v>9</v>
      </c>
      <c r="H376" s="372">
        <v>0</v>
      </c>
      <c r="I376" s="372">
        <v>0</v>
      </c>
      <c r="J376" s="372">
        <v>1460</v>
      </c>
      <c r="K376" s="372">
        <v>171</v>
      </c>
      <c r="L376" s="372">
        <v>17</v>
      </c>
      <c r="M376" s="372">
        <v>578</v>
      </c>
      <c r="N376" s="372">
        <v>144</v>
      </c>
      <c r="O376" s="372">
        <v>3</v>
      </c>
      <c r="P376" s="372">
        <v>62</v>
      </c>
      <c r="Q376" s="373">
        <v>23</v>
      </c>
      <c r="R376" s="653">
        <f t="shared" si="124"/>
        <v>2572</v>
      </c>
      <c r="S376" s="665">
        <f>R376/SUM(R376:R378)</f>
        <v>0.17166121604485082</v>
      </c>
      <c r="T376" s="15"/>
      <c r="U376" s="15"/>
      <c r="V376" s="15"/>
      <c r="W376" s="1845"/>
      <c r="X376" s="14"/>
      <c r="Y376" s="14"/>
      <c r="Z376" s="14"/>
      <c r="AA376" s="14"/>
      <c r="AB376" s="14"/>
      <c r="AC376" s="14"/>
      <c r="AD376" s="14"/>
      <c r="AE376" s="14"/>
      <c r="AF376" s="14"/>
      <c r="AG376" s="14"/>
      <c r="AH376" s="14"/>
      <c r="AI376" s="14"/>
      <c r="AJ376" s="14"/>
      <c r="AK376" s="14"/>
      <c r="AL376" s="14"/>
      <c r="AM376" s="14"/>
      <c r="AN376" s="14"/>
      <c r="AO376" s="14"/>
    </row>
    <row r="377" spans="1:41" ht="17.25" hidden="1" customHeight="1" thickBot="1" x14ac:dyDescent="0.3">
      <c r="A377" s="2156"/>
      <c r="B377" s="78" t="s">
        <v>203</v>
      </c>
      <c r="C377" s="374">
        <v>1</v>
      </c>
      <c r="D377" s="375">
        <v>16</v>
      </c>
      <c r="E377" s="375">
        <v>25</v>
      </c>
      <c r="F377" s="375">
        <v>12</v>
      </c>
      <c r="G377" s="375">
        <v>3</v>
      </c>
      <c r="H377" s="375">
        <v>0</v>
      </c>
      <c r="I377" s="375">
        <v>0</v>
      </c>
      <c r="J377" s="375">
        <v>411</v>
      </c>
      <c r="K377" s="375">
        <v>21</v>
      </c>
      <c r="L377" s="375">
        <v>7</v>
      </c>
      <c r="M377" s="375">
        <v>131</v>
      </c>
      <c r="N377" s="375">
        <v>59</v>
      </c>
      <c r="O377" s="375">
        <v>3</v>
      </c>
      <c r="P377" s="375">
        <v>25</v>
      </c>
      <c r="Q377" s="376">
        <v>7</v>
      </c>
      <c r="R377" s="654">
        <f t="shared" si="124"/>
        <v>721</v>
      </c>
      <c r="S377" s="665">
        <f>R377/SUM(R376:R378)</f>
        <v>4.8121204031235397E-2</v>
      </c>
      <c r="T377" s="15"/>
      <c r="U377" s="15"/>
      <c r="V377" s="15"/>
      <c r="W377" s="1845"/>
      <c r="X377" s="14"/>
      <c r="Y377" s="14"/>
      <c r="Z377" s="14"/>
      <c r="AA377" s="14"/>
      <c r="AB377" s="14"/>
      <c r="AC377" s="14"/>
      <c r="AD377" s="14"/>
      <c r="AE377" s="14"/>
      <c r="AF377" s="14"/>
      <c r="AG377" s="14"/>
      <c r="AH377" s="14"/>
      <c r="AI377" s="14"/>
      <c r="AJ377" s="14"/>
      <c r="AK377" s="14"/>
      <c r="AL377" s="14"/>
      <c r="AM377" s="14"/>
      <c r="AN377" s="14"/>
      <c r="AO377" s="14"/>
    </row>
    <row r="378" spans="1:41" ht="17.25" hidden="1" customHeight="1" thickBot="1" x14ac:dyDescent="0.3">
      <c r="A378" s="2162"/>
      <c r="B378" s="79" t="s">
        <v>204</v>
      </c>
      <c r="C378" s="377">
        <v>49</v>
      </c>
      <c r="D378" s="378">
        <v>212</v>
      </c>
      <c r="E378" s="378">
        <v>159</v>
      </c>
      <c r="F378" s="378">
        <v>75</v>
      </c>
      <c r="G378" s="378">
        <v>86</v>
      </c>
      <c r="H378" s="378">
        <v>0</v>
      </c>
      <c r="I378" s="378">
        <v>0</v>
      </c>
      <c r="J378" s="378">
        <v>7071</v>
      </c>
      <c r="K378" s="378">
        <v>361</v>
      </c>
      <c r="L378" s="378">
        <v>165</v>
      </c>
      <c r="M378" s="378">
        <v>2062</v>
      </c>
      <c r="N378" s="378">
        <v>717</v>
      </c>
      <c r="O378" s="378">
        <v>47</v>
      </c>
      <c r="P378" s="378">
        <v>363</v>
      </c>
      <c r="Q378" s="379">
        <v>323</v>
      </c>
      <c r="R378" s="655">
        <f t="shared" si="124"/>
        <v>11690</v>
      </c>
      <c r="S378" s="665">
        <f>R378/SUM(R376:R378)</f>
        <v>0.78021757992391372</v>
      </c>
      <c r="T378" s="15"/>
      <c r="U378" s="15"/>
      <c r="V378" s="15"/>
      <c r="W378" s="1845"/>
      <c r="X378" s="14"/>
      <c r="Y378" s="14"/>
      <c r="Z378" s="14"/>
      <c r="AA378" s="14"/>
      <c r="AB378" s="14"/>
      <c r="AC378" s="14"/>
      <c r="AD378" s="14"/>
      <c r="AE378" s="14"/>
      <c r="AF378" s="14"/>
      <c r="AG378" s="14"/>
      <c r="AH378" s="14"/>
      <c r="AI378" s="14"/>
      <c r="AJ378" s="14"/>
      <c r="AK378" s="14"/>
      <c r="AL378" s="14"/>
      <c r="AM378" s="14"/>
      <c r="AN378" s="14"/>
      <c r="AO378" s="14"/>
    </row>
    <row r="379" spans="1:41" ht="17.25" hidden="1" customHeight="1" thickBot="1" x14ac:dyDescent="0.3">
      <c r="A379" s="2161" t="s">
        <v>166</v>
      </c>
      <c r="B379" s="75" t="s">
        <v>202</v>
      </c>
      <c r="C379" s="361">
        <v>0</v>
      </c>
      <c r="D379" s="362">
        <v>15</v>
      </c>
      <c r="E379" s="362">
        <v>10</v>
      </c>
      <c r="F379" s="362">
        <v>6</v>
      </c>
      <c r="G379" s="362">
        <v>3</v>
      </c>
      <c r="H379" s="362">
        <v>0</v>
      </c>
      <c r="I379" s="362">
        <v>0</v>
      </c>
      <c r="J379" s="362">
        <v>334</v>
      </c>
      <c r="K379" s="362">
        <v>28</v>
      </c>
      <c r="L379" s="362">
        <v>1</v>
      </c>
      <c r="M379" s="362">
        <v>149</v>
      </c>
      <c r="N379" s="362">
        <v>36</v>
      </c>
      <c r="O379" s="362">
        <v>2</v>
      </c>
      <c r="P379" s="362">
        <v>10</v>
      </c>
      <c r="Q379" s="363">
        <v>8</v>
      </c>
      <c r="R379" s="650">
        <f t="shared" si="124"/>
        <v>602</v>
      </c>
      <c r="S379" s="668">
        <f>R379/SUM(R379:R381)</f>
        <v>8.9277769538780957E-2</v>
      </c>
      <c r="T379" s="15"/>
      <c r="U379" s="15"/>
      <c r="V379" s="15"/>
      <c r="W379" s="1845"/>
      <c r="X379" s="14"/>
      <c r="Y379" s="14"/>
      <c r="Z379" s="14"/>
      <c r="AA379" s="14"/>
      <c r="AB379" s="14"/>
      <c r="AC379" s="14"/>
      <c r="AD379" s="14"/>
      <c r="AE379" s="14"/>
      <c r="AF379" s="14"/>
      <c r="AG379" s="14"/>
      <c r="AH379" s="14"/>
      <c r="AI379" s="14"/>
      <c r="AJ379" s="14"/>
      <c r="AK379" s="14"/>
      <c r="AL379" s="14"/>
      <c r="AM379" s="14"/>
      <c r="AN379" s="14"/>
      <c r="AO379" s="14"/>
    </row>
    <row r="380" spans="1:41" ht="17.25" hidden="1" customHeight="1" thickBot="1" x14ac:dyDescent="0.3">
      <c r="A380" s="2156"/>
      <c r="B380" s="76" t="s">
        <v>203</v>
      </c>
      <c r="C380" s="364">
        <v>1</v>
      </c>
      <c r="D380" s="369">
        <v>1</v>
      </c>
      <c r="E380" s="369">
        <v>6</v>
      </c>
      <c r="F380" s="369">
        <v>2</v>
      </c>
      <c r="G380" s="369">
        <v>3</v>
      </c>
      <c r="H380" s="369">
        <v>0</v>
      </c>
      <c r="I380" s="369">
        <v>0</v>
      </c>
      <c r="J380" s="369">
        <v>80</v>
      </c>
      <c r="K380" s="369">
        <v>7</v>
      </c>
      <c r="L380" s="369">
        <v>1</v>
      </c>
      <c r="M380" s="369">
        <v>24</v>
      </c>
      <c r="N380" s="369">
        <v>9</v>
      </c>
      <c r="O380" s="369">
        <v>0</v>
      </c>
      <c r="P380" s="369">
        <v>6</v>
      </c>
      <c r="Q380" s="370">
        <v>2</v>
      </c>
      <c r="R380" s="651">
        <f t="shared" si="124"/>
        <v>142</v>
      </c>
      <c r="S380" s="668">
        <f>R380/SUM(R379:R381)</f>
        <v>2.1058875871273915E-2</v>
      </c>
      <c r="T380" s="15"/>
      <c r="U380" s="15"/>
      <c r="V380" s="15"/>
      <c r="W380" s="1845"/>
      <c r="X380" s="14"/>
      <c r="Y380" s="14"/>
      <c r="Z380" s="14"/>
      <c r="AA380" s="14"/>
      <c r="AB380" s="14"/>
      <c r="AC380" s="14"/>
      <c r="AD380" s="14"/>
      <c r="AE380" s="14"/>
      <c r="AF380" s="14"/>
      <c r="AG380" s="14"/>
      <c r="AH380" s="14"/>
      <c r="AI380" s="14"/>
      <c r="AJ380" s="14"/>
      <c r="AK380" s="14"/>
      <c r="AL380" s="14"/>
      <c r="AM380" s="14"/>
      <c r="AN380" s="14"/>
      <c r="AO380" s="14"/>
    </row>
    <row r="381" spans="1:41" ht="17.25" hidden="1" customHeight="1" thickBot="1" x14ac:dyDescent="0.3">
      <c r="A381" s="2156"/>
      <c r="B381" s="122" t="s">
        <v>204</v>
      </c>
      <c r="C381" s="366">
        <v>18</v>
      </c>
      <c r="D381" s="367">
        <v>119</v>
      </c>
      <c r="E381" s="367">
        <v>103</v>
      </c>
      <c r="F381" s="367">
        <v>30</v>
      </c>
      <c r="G381" s="367">
        <v>33</v>
      </c>
      <c r="H381" s="367">
        <v>0</v>
      </c>
      <c r="I381" s="367">
        <v>0</v>
      </c>
      <c r="J381" s="367">
        <v>3800</v>
      </c>
      <c r="K381" s="367">
        <v>173</v>
      </c>
      <c r="L381" s="367">
        <v>72</v>
      </c>
      <c r="M381" s="367">
        <v>979</v>
      </c>
      <c r="N381" s="367">
        <v>336</v>
      </c>
      <c r="O381" s="367">
        <v>17</v>
      </c>
      <c r="P381" s="367">
        <v>189</v>
      </c>
      <c r="Q381" s="368">
        <v>130</v>
      </c>
      <c r="R381" s="652">
        <f t="shared" si="124"/>
        <v>5999</v>
      </c>
      <c r="S381" s="668">
        <f>R381/SUM(R379:R381)</f>
        <v>0.88966335458994517</v>
      </c>
      <c r="T381" s="15"/>
      <c r="U381" s="15"/>
      <c r="V381" s="15"/>
      <c r="W381" s="1845"/>
      <c r="X381" s="14"/>
      <c r="Y381" s="14"/>
      <c r="Z381" s="14"/>
      <c r="AA381" s="14"/>
      <c r="AB381" s="14"/>
      <c r="AC381" s="14"/>
      <c r="AD381" s="14"/>
      <c r="AE381" s="14"/>
      <c r="AF381" s="14"/>
      <c r="AG381" s="14"/>
      <c r="AH381" s="14"/>
      <c r="AI381" s="14"/>
      <c r="AJ381" s="14"/>
      <c r="AK381" s="14"/>
      <c r="AL381" s="14"/>
      <c r="AM381" s="14"/>
      <c r="AN381" s="14"/>
      <c r="AO381" s="14"/>
    </row>
    <row r="382" spans="1:41" ht="17.25" hidden="1" customHeight="1" thickBot="1" x14ac:dyDescent="0.3">
      <c r="A382" s="2161" t="s">
        <v>167</v>
      </c>
      <c r="B382" s="80" t="s">
        <v>202</v>
      </c>
      <c r="C382" s="380">
        <v>0</v>
      </c>
      <c r="D382" s="381">
        <v>1</v>
      </c>
      <c r="E382" s="381">
        <v>0</v>
      </c>
      <c r="F382" s="381">
        <v>1</v>
      </c>
      <c r="G382" s="381">
        <v>1</v>
      </c>
      <c r="H382" s="381">
        <v>0</v>
      </c>
      <c r="I382" s="381">
        <v>0</v>
      </c>
      <c r="J382" s="381">
        <v>52</v>
      </c>
      <c r="K382" s="381">
        <v>2</v>
      </c>
      <c r="L382" s="381">
        <v>1</v>
      </c>
      <c r="M382" s="381">
        <v>21</v>
      </c>
      <c r="N382" s="381">
        <v>6</v>
      </c>
      <c r="O382" s="381">
        <v>0</v>
      </c>
      <c r="P382" s="381">
        <v>0</v>
      </c>
      <c r="Q382" s="382">
        <v>6</v>
      </c>
      <c r="R382" s="653">
        <f t="shared" si="124"/>
        <v>91</v>
      </c>
      <c r="S382" s="665">
        <f>R382/SUM(R382:R384)</f>
        <v>0.12926136363636365</v>
      </c>
      <c r="T382" s="15"/>
      <c r="U382" s="15"/>
      <c r="V382" s="15"/>
      <c r="W382" s="1845"/>
      <c r="X382" s="14"/>
      <c r="Y382" s="14"/>
      <c r="Z382" s="14"/>
      <c r="AA382" s="14"/>
      <c r="AB382" s="14"/>
      <c r="AC382" s="14"/>
      <c r="AD382" s="14"/>
      <c r="AE382" s="14"/>
      <c r="AF382" s="14"/>
      <c r="AG382" s="14"/>
      <c r="AH382" s="14"/>
      <c r="AI382" s="14"/>
      <c r="AJ382" s="14"/>
      <c r="AK382" s="14"/>
      <c r="AL382" s="14"/>
      <c r="AM382" s="14"/>
      <c r="AN382" s="14"/>
      <c r="AO382" s="14"/>
    </row>
    <row r="383" spans="1:41" ht="17.25" hidden="1" customHeight="1" thickBot="1" x14ac:dyDescent="0.3">
      <c r="A383" s="2156"/>
      <c r="B383" s="78" t="s">
        <v>203</v>
      </c>
      <c r="C383" s="374">
        <v>0</v>
      </c>
      <c r="D383" s="375">
        <v>1</v>
      </c>
      <c r="E383" s="375">
        <v>1</v>
      </c>
      <c r="F383" s="375">
        <v>2</v>
      </c>
      <c r="G383" s="375">
        <v>0</v>
      </c>
      <c r="H383" s="375">
        <v>0</v>
      </c>
      <c r="I383" s="375">
        <v>0</v>
      </c>
      <c r="J383" s="375">
        <v>42</v>
      </c>
      <c r="K383" s="375">
        <v>0</v>
      </c>
      <c r="L383" s="375">
        <v>0</v>
      </c>
      <c r="M383" s="375">
        <v>3</v>
      </c>
      <c r="N383" s="375">
        <v>0</v>
      </c>
      <c r="O383" s="375">
        <v>0</v>
      </c>
      <c r="P383" s="375">
        <v>3</v>
      </c>
      <c r="Q383" s="376">
        <v>0</v>
      </c>
      <c r="R383" s="654">
        <f t="shared" si="124"/>
        <v>52</v>
      </c>
      <c r="S383" s="665">
        <f>R383/SUM(R382:R384)</f>
        <v>7.3863636363636367E-2</v>
      </c>
      <c r="T383" s="15"/>
      <c r="U383" s="15"/>
      <c r="V383" s="15"/>
      <c r="W383" s="1845"/>
      <c r="X383" s="14"/>
      <c r="Y383" s="14"/>
      <c r="Z383" s="14"/>
      <c r="AA383" s="14"/>
      <c r="AB383" s="14"/>
      <c r="AC383" s="14"/>
      <c r="AD383" s="14"/>
      <c r="AE383" s="14"/>
      <c r="AF383" s="14"/>
      <c r="AG383" s="14"/>
      <c r="AH383" s="14"/>
      <c r="AI383" s="14"/>
      <c r="AJ383" s="14"/>
      <c r="AK383" s="14"/>
      <c r="AL383" s="14"/>
      <c r="AM383" s="14"/>
      <c r="AN383" s="14"/>
      <c r="AO383" s="14"/>
    </row>
    <row r="384" spans="1:41" ht="17.25" hidden="1" customHeight="1" thickBot="1" x14ac:dyDescent="0.3">
      <c r="A384" s="2168"/>
      <c r="B384" s="156" t="s">
        <v>204</v>
      </c>
      <c r="C384" s="383">
        <v>1</v>
      </c>
      <c r="D384" s="384">
        <v>12</v>
      </c>
      <c r="E384" s="384">
        <v>15</v>
      </c>
      <c r="F384" s="384">
        <v>4</v>
      </c>
      <c r="G384" s="384">
        <v>1</v>
      </c>
      <c r="H384" s="384">
        <v>0</v>
      </c>
      <c r="I384" s="384">
        <v>0</v>
      </c>
      <c r="J384" s="384">
        <v>333</v>
      </c>
      <c r="K384" s="384">
        <v>14</v>
      </c>
      <c r="L384" s="384">
        <v>6</v>
      </c>
      <c r="M384" s="384">
        <v>91</v>
      </c>
      <c r="N384" s="384">
        <v>41</v>
      </c>
      <c r="O384" s="384">
        <v>0</v>
      </c>
      <c r="P384" s="384">
        <v>24</v>
      </c>
      <c r="Q384" s="385">
        <v>19</v>
      </c>
      <c r="R384" s="657">
        <f t="shared" si="124"/>
        <v>561</v>
      </c>
      <c r="S384" s="665">
        <f>R384/SUM(R382:R384)</f>
        <v>0.796875</v>
      </c>
      <c r="T384" s="15"/>
      <c r="U384" s="15"/>
      <c r="V384" s="15"/>
      <c r="W384" s="1845"/>
      <c r="X384" s="14"/>
      <c r="Y384" s="14"/>
      <c r="Z384" s="14"/>
      <c r="AA384" s="14"/>
      <c r="AB384" s="14"/>
      <c r="AC384" s="14"/>
      <c r="AD384" s="14"/>
      <c r="AE384" s="14"/>
      <c r="AF384" s="14"/>
      <c r="AG384" s="14"/>
      <c r="AH384" s="14"/>
      <c r="AI384" s="14"/>
      <c r="AJ384" s="14"/>
      <c r="AK384" s="14"/>
      <c r="AL384" s="14"/>
      <c r="AM384" s="14"/>
      <c r="AN384" s="14"/>
      <c r="AO384" s="14"/>
    </row>
    <row r="385" spans="1:41" ht="17.25" hidden="1" customHeight="1" thickTop="1" x14ac:dyDescent="0.25">
      <c r="A385" s="2156" t="s">
        <v>132</v>
      </c>
      <c r="B385" s="155" t="s">
        <v>202</v>
      </c>
      <c r="C385" s="224">
        <f>SUM(C373,C376,C379,C382)</f>
        <v>2</v>
      </c>
      <c r="D385" s="224">
        <f t="shared" ref="D385:I385" si="125">SUM(D373,D376,D379,D382)</f>
        <v>52</v>
      </c>
      <c r="E385" s="224">
        <f t="shared" si="125"/>
        <v>43</v>
      </c>
      <c r="F385" s="224">
        <f t="shared" si="125"/>
        <v>41</v>
      </c>
      <c r="G385" s="224">
        <f t="shared" si="125"/>
        <v>13</v>
      </c>
      <c r="H385" s="224">
        <f t="shared" si="125"/>
        <v>0</v>
      </c>
      <c r="I385" s="224">
        <f t="shared" si="125"/>
        <v>0</v>
      </c>
      <c r="J385" s="224">
        <f>SUM(J373,J376,J379,J382)</f>
        <v>1846</v>
      </c>
      <c r="K385" s="224">
        <f t="shared" ref="K385:Q385" si="126">SUM(K373,K376,K379,K382)</f>
        <v>201</v>
      </c>
      <c r="L385" s="224">
        <f t="shared" si="126"/>
        <v>19</v>
      </c>
      <c r="M385" s="224">
        <f t="shared" si="126"/>
        <v>748</v>
      </c>
      <c r="N385" s="224">
        <f t="shared" si="126"/>
        <v>186</v>
      </c>
      <c r="O385" s="224">
        <f t="shared" si="126"/>
        <v>5</v>
      </c>
      <c r="P385" s="224">
        <f t="shared" si="126"/>
        <v>72</v>
      </c>
      <c r="Q385" s="225">
        <f t="shared" si="126"/>
        <v>37</v>
      </c>
      <c r="R385" s="629">
        <f>SUM(C385:Q385)</f>
        <v>3265</v>
      </c>
      <c r="S385" s="688">
        <f>R385/SUM(R385:R387)</f>
        <v>0.14468028537244648</v>
      </c>
      <c r="T385" s="15"/>
      <c r="U385" s="15"/>
      <c r="V385" s="15"/>
      <c r="W385" s="1845"/>
      <c r="X385" s="14"/>
      <c r="Y385" s="14"/>
      <c r="Z385" s="14"/>
      <c r="AA385" s="14"/>
      <c r="AB385" s="14"/>
      <c r="AC385" s="14"/>
      <c r="AD385" s="14"/>
      <c r="AE385" s="14"/>
      <c r="AF385" s="14"/>
      <c r="AG385" s="14"/>
      <c r="AH385" s="14"/>
      <c r="AI385" s="14"/>
      <c r="AJ385" s="14"/>
      <c r="AK385" s="14"/>
      <c r="AL385" s="14"/>
      <c r="AM385" s="14"/>
      <c r="AN385" s="14"/>
      <c r="AO385" s="14"/>
    </row>
    <row r="386" spans="1:41" ht="17.25" hidden="1" customHeight="1" x14ac:dyDescent="0.25">
      <c r="A386" s="2156"/>
      <c r="B386" s="76" t="s">
        <v>203</v>
      </c>
      <c r="C386" s="227">
        <f>SUM(C374,C377,C380,C383)</f>
        <v>2</v>
      </c>
      <c r="D386" s="227">
        <f t="shared" ref="D386:Q386" si="127">SUM(D374,D377,D380,D383)</f>
        <v>18</v>
      </c>
      <c r="E386" s="227">
        <f t="shared" si="127"/>
        <v>32</v>
      </c>
      <c r="F386" s="227">
        <f t="shared" si="127"/>
        <v>16</v>
      </c>
      <c r="G386" s="227">
        <f t="shared" si="127"/>
        <v>6</v>
      </c>
      <c r="H386" s="227">
        <f t="shared" si="127"/>
        <v>0</v>
      </c>
      <c r="I386" s="227">
        <f t="shared" si="127"/>
        <v>0</v>
      </c>
      <c r="J386" s="227">
        <f t="shared" si="127"/>
        <v>533</v>
      </c>
      <c r="K386" s="227">
        <f t="shared" si="127"/>
        <v>28</v>
      </c>
      <c r="L386" s="227">
        <f t="shared" si="127"/>
        <v>8</v>
      </c>
      <c r="M386" s="227">
        <f t="shared" si="127"/>
        <v>158</v>
      </c>
      <c r="N386" s="227">
        <f t="shared" si="127"/>
        <v>68</v>
      </c>
      <c r="O386" s="227">
        <f t="shared" si="127"/>
        <v>3</v>
      </c>
      <c r="P386" s="227">
        <f t="shared" si="127"/>
        <v>34</v>
      </c>
      <c r="Q386" s="228">
        <f t="shared" si="127"/>
        <v>9</v>
      </c>
      <c r="R386" s="626">
        <f>SUM(C386:Q386)</f>
        <v>915</v>
      </c>
      <c r="S386" s="688">
        <f>R386/SUM(R385:R387)</f>
        <v>4.0545929897638146E-2</v>
      </c>
      <c r="T386" s="15"/>
      <c r="U386" s="15"/>
      <c r="V386" s="15"/>
      <c r="W386" s="1845"/>
      <c r="X386" s="14"/>
      <c r="Y386" s="14"/>
      <c r="Z386" s="14"/>
      <c r="AA386" s="14"/>
      <c r="AB386" s="14"/>
      <c r="AC386" s="14"/>
      <c r="AD386" s="14"/>
      <c r="AE386" s="14"/>
      <c r="AF386" s="14"/>
      <c r="AG386" s="14"/>
      <c r="AH386" s="14"/>
      <c r="AI386" s="14"/>
      <c r="AJ386" s="14"/>
      <c r="AK386" s="14"/>
      <c r="AL386" s="14"/>
      <c r="AM386" s="14"/>
      <c r="AN386" s="14"/>
      <c r="AO386" s="14"/>
    </row>
    <row r="387" spans="1:41" ht="17.25" hidden="1" customHeight="1" thickBot="1" x14ac:dyDescent="0.3">
      <c r="A387" s="2162"/>
      <c r="B387" s="77" t="s">
        <v>204</v>
      </c>
      <c r="C387" s="272">
        <f>SUM(C375,C378,C381,C384)</f>
        <v>69</v>
      </c>
      <c r="D387" s="272">
        <f t="shared" ref="D387:Q387" si="128">SUM(D375,D378,D381,D384)</f>
        <v>345</v>
      </c>
      <c r="E387" s="272">
        <f t="shared" si="128"/>
        <v>282</v>
      </c>
      <c r="F387" s="272">
        <f t="shared" si="128"/>
        <v>110</v>
      </c>
      <c r="G387" s="272">
        <f t="shared" si="128"/>
        <v>122</v>
      </c>
      <c r="H387" s="272">
        <f t="shared" si="128"/>
        <v>0</v>
      </c>
      <c r="I387" s="272">
        <f t="shared" si="128"/>
        <v>0</v>
      </c>
      <c r="J387" s="272">
        <f t="shared" si="128"/>
        <v>11284</v>
      </c>
      <c r="K387" s="272">
        <f t="shared" si="128"/>
        <v>552</v>
      </c>
      <c r="L387" s="272">
        <f t="shared" si="128"/>
        <v>245</v>
      </c>
      <c r="M387" s="272">
        <f t="shared" si="128"/>
        <v>3151</v>
      </c>
      <c r="N387" s="272">
        <f t="shared" si="128"/>
        <v>1105</v>
      </c>
      <c r="O387" s="272">
        <f t="shared" si="128"/>
        <v>64</v>
      </c>
      <c r="P387" s="272">
        <f t="shared" si="128"/>
        <v>583</v>
      </c>
      <c r="Q387" s="627">
        <f t="shared" si="128"/>
        <v>475</v>
      </c>
      <c r="R387" s="628">
        <f>SUM(C387:Q387)</f>
        <v>18387</v>
      </c>
      <c r="S387" s="688">
        <f>R387/SUM(R385:R387)</f>
        <v>0.81477378472991535</v>
      </c>
      <c r="T387" s="15"/>
      <c r="U387" s="15"/>
      <c r="V387" s="15"/>
      <c r="W387" s="1845"/>
      <c r="X387" s="14"/>
      <c r="Y387" s="14"/>
      <c r="Z387" s="14"/>
      <c r="AA387" s="14"/>
      <c r="AB387" s="14"/>
      <c r="AC387" s="14"/>
      <c r="AD387" s="14"/>
      <c r="AE387" s="14"/>
      <c r="AF387" s="14"/>
      <c r="AG387" s="14"/>
      <c r="AH387" s="14"/>
      <c r="AI387" s="14"/>
      <c r="AJ387" s="14"/>
      <c r="AK387" s="14"/>
      <c r="AL387" s="14"/>
      <c r="AM387" s="14"/>
      <c r="AN387" s="14"/>
      <c r="AO387" s="14"/>
    </row>
    <row r="388" spans="1:41" ht="15.75" hidden="1" customHeight="1" x14ac:dyDescent="0.25">
      <c r="A388" s="2161" t="s">
        <v>131</v>
      </c>
      <c r="B388" s="80" t="s">
        <v>202</v>
      </c>
      <c r="C388" s="672">
        <f t="shared" ref="C388:R388" si="129">C385/SUM(C385:C387)</f>
        <v>2.7397260273972601E-2</v>
      </c>
      <c r="D388" s="673">
        <f t="shared" si="129"/>
        <v>0.12530120481927712</v>
      </c>
      <c r="E388" s="673">
        <f t="shared" si="129"/>
        <v>0.12044817927170869</v>
      </c>
      <c r="F388" s="673">
        <f t="shared" si="129"/>
        <v>0.24550898203592814</v>
      </c>
      <c r="G388" s="673">
        <f t="shared" si="129"/>
        <v>9.2198581560283682E-2</v>
      </c>
      <c r="H388" s="1302">
        <v>0</v>
      </c>
      <c r="I388" s="673">
        <v>0</v>
      </c>
      <c r="J388" s="673">
        <f t="shared" si="129"/>
        <v>0.13510941960038059</v>
      </c>
      <c r="K388" s="673">
        <f t="shared" si="129"/>
        <v>0.25736235595390528</v>
      </c>
      <c r="L388" s="673">
        <f t="shared" si="129"/>
        <v>6.985294117647059E-2</v>
      </c>
      <c r="M388" s="673">
        <f t="shared" si="129"/>
        <v>0.18437268917919644</v>
      </c>
      <c r="N388" s="673">
        <f t="shared" si="129"/>
        <v>0.13686534216335541</v>
      </c>
      <c r="O388" s="673">
        <f t="shared" si="129"/>
        <v>6.9444444444444448E-2</v>
      </c>
      <c r="P388" s="673">
        <f t="shared" si="129"/>
        <v>0.10449927431059507</v>
      </c>
      <c r="Q388" s="767">
        <f t="shared" si="129"/>
        <v>7.1017274472168906E-2</v>
      </c>
      <c r="R388" s="1172">
        <f t="shared" si="129"/>
        <v>0.14468028537244648</v>
      </c>
      <c r="S388" s="2163"/>
      <c r="T388" s="15"/>
      <c r="U388" s="15"/>
      <c r="V388" s="15"/>
      <c r="W388" s="1845"/>
      <c r="X388" s="14"/>
      <c r="Y388" s="14"/>
      <c r="Z388" s="14"/>
      <c r="AA388" s="14"/>
      <c r="AB388" s="14"/>
      <c r="AC388" s="14"/>
      <c r="AD388" s="14"/>
      <c r="AE388" s="14"/>
      <c r="AF388" s="14"/>
      <c r="AG388" s="14"/>
      <c r="AH388" s="14"/>
      <c r="AI388" s="14"/>
      <c r="AJ388" s="14"/>
      <c r="AK388" s="14"/>
      <c r="AL388" s="14"/>
      <c r="AM388" s="14"/>
      <c r="AN388" s="14"/>
      <c r="AO388" s="14"/>
    </row>
    <row r="389" spans="1:41" ht="15.75" hidden="1" customHeight="1" x14ac:dyDescent="0.25">
      <c r="A389" s="2156"/>
      <c r="B389" s="78" t="s">
        <v>203</v>
      </c>
      <c r="C389" s="675">
        <f t="shared" ref="C389:R389" si="130">C386/SUM(C385:C387)</f>
        <v>2.7397260273972601E-2</v>
      </c>
      <c r="D389" s="676">
        <f t="shared" si="130"/>
        <v>4.3373493975903614E-2</v>
      </c>
      <c r="E389" s="676">
        <f t="shared" si="130"/>
        <v>8.9635854341736695E-2</v>
      </c>
      <c r="F389" s="676">
        <f t="shared" si="130"/>
        <v>9.580838323353294E-2</v>
      </c>
      <c r="G389" s="676">
        <f t="shared" si="130"/>
        <v>4.2553191489361701E-2</v>
      </c>
      <c r="H389" s="1303">
        <v>0</v>
      </c>
      <c r="I389" s="676">
        <v>0</v>
      </c>
      <c r="J389" s="676">
        <f t="shared" si="130"/>
        <v>3.9010466222645097E-2</v>
      </c>
      <c r="K389" s="676">
        <f t="shared" si="130"/>
        <v>3.5851472471190783E-2</v>
      </c>
      <c r="L389" s="676">
        <f t="shared" si="130"/>
        <v>2.9411764705882353E-2</v>
      </c>
      <c r="M389" s="676">
        <f t="shared" si="130"/>
        <v>3.8945033275819572E-2</v>
      </c>
      <c r="N389" s="676">
        <f t="shared" si="130"/>
        <v>5.0036791758646067E-2</v>
      </c>
      <c r="O389" s="676">
        <f t="shared" si="130"/>
        <v>4.1666666666666664E-2</v>
      </c>
      <c r="P389" s="676">
        <f t="shared" si="130"/>
        <v>4.9346879535558781E-2</v>
      </c>
      <c r="Q389" s="768">
        <f t="shared" si="130"/>
        <v>1.7274472168905951E-2</v>
      </c>
      <c r="R389" s="671">
        <f t="shared" si="130"/>
        <v>4.0545929897638146E-2</v>
      </c>
      <c r="S389" s="2164"/>
      <c r="T389" s="15"/>
      <c r="U389" s="15"/>
      <c r="V389" s="15"/>
      <c r="W389" s="1845"/>
      <c r="X389" s="14"/>
      <c r="Y389" s="14"/>
      <c r="Z389" s="14"/>
      <c r="AA389" s="14"/>
      <c r="AB389" s="14"/>
      <c r="AC389" s="14"/>
      <c r="AD389" s="14"/>
      <c r="AE389" s="14"/>
      <c r="AF389" s="14"/>
      <c r="AG389" s="14"/>
      <c r="AH389" s="14"/>
      <c r="AI389" s="14"/>
      <c r="AJ389" s="14"/>
      <c r="AK389" s="14"/>
      <c r="AL389" s="14"/>
      <c r="AM389" s="14"/>
      <c r="AN389" s="14"/>
      <c r="AO389" s="14"/>
    </row>
    <row r="390" spans="1:41" ht="18.75" hidden="1" customHeight="1" thickBot="1" x14ac:dyDescent="0.3">
      <c r="A390" s="2162"/>
      <c r="B390" s="79" t="s">
        <v>204</v>
      </c>
      <c r="C390" s="685">
        <f t="shared" ref="C390:R390" si="131">C387/SUM(C385:C387)</f>
        <v>0.9452054794520548</v>
      </c>
      <c r="D390" s="686">
        <f t="shared" si="131"/>
        <v>0.83132530120481929</v>
      </c>
      <c r="E390" s="686">
        <f t="shared" si="131"/>
        <v>0.78991596638655459</v>
      </c>
      <c r="F390" s="686">
        <f t="shared" si="131"/>
        <v>0.6586826347305389</v>
      </c>
      <c r="G390" s="686">
        <f t="shared" si="131"/>
        <v>0.86524822695035464</v>
      </c>
      <c r="H390" s="1304">
        <v>0</v>
      </c>
      <c r="I390" s="686">
        <v>0</v>
      </c>
      <c r="J390" s="686">
        <f t="shared" si="131"/>
        <v>0.82588011417697427</v>
      </c>
      <c r="K390" s="686">
        <f t="shared" si="131"/>
        <v>0.70678617157490398</v>
      </c>
      <c r="L390" s="686">
        <f t="shared" si="131"/>
        <v>0.90073529411764708</v>
      </c>
      <c r="M390" s="686">
        <f t="shared" si="131"/>
        <v>0.77668227754498398</v>
      </c>
      <c r="N390" s="686">
        <f t="shared" si="131"/>
        <v>0.8130978660779985</v>
      </c>
      <c r="O390" s="686">
        <f t="shared" si="131"/>
        <v>0.88888888888888884</v>
      </c>
      <c r="P390" s="686">
        <f t="shared" si="131"/>
        <v>0.84615384615384615</v>
      </c>
      <c r="Q390" s="769">
        <f t="shared" si="131"/>
        <v>0.91170825335892514</v>
      </c>
      <c r="R390" s="1173">
        <f t="shared" si="131"/>
        <v>0.81477378472991535</v>
      </c>
      <c r="S390" s="2165"/>
      <c r="T390" s="15"/>
      <c r="U390" s="15"/>
      <c r="V390" s="17"/>
      <c r="W390" s="1845"/>
      <c r="X390" s="14"/>
      <c r="Y390" s="14"/>
      <c r="Z390" s="14"/>
      <c r="AA390" s="14"/>
      <c r="AB390" s="14"/>
      <c r="AC390" s="14"/>
      <c r="AD390" s="14"/>
      <c r="AE390" s="14"/>
      <c r="AF390" s="14"/>
      <c r="AG390" s="14"/>
      <c r="AH390" s="14"/>
      <c r="AI390" s="14"/>
      <c r="AJ390" s="14"/>
      <c r="AK390" s="14"/>
      <c r="AL390" s="14"/>
      <c r="AM390" s="14"/>
      <c r="AN390" s="14"/>
      <c r="AO390" s="14"/>
    </row>
    <row r="391" spans="1:41" ht="20.25" hidden="1" customHeight="1" thickBot="1" x14ac:dyDescent="0.3">
      <c r="A391" s="2147" t="s">
        <v>207</v>
      </c>
      <c r="B391" s="2148"/>
      <c r="C391" s="2148"/>
      <c r="D391" s="2148"/>
      <c r="E391" s="2148"/>
      <c r="F391" s="2148"/>
      <c r="G391" s="2148"/>
      <c r="H391" s="2148"/>
      <c r="I391" s="2148"/>
      <c r="J391" s="2148"/>
      <c r="K391" s="2148"/>
      <c r="L391" s="2148"/>
      <c r="M391" s="2148"/>
      <c r="N391" s="2148"/>
      <c r="O391" s="2148"/>
      <c r="P391" s="2148"/>
      <c r="Q391" s="2148"/>
      <c r="R391" s="2148"/>
      <c r="S391" s="2149"/>
      <c r="T391" s="14"/>
      <c r="U391" s="14"/>
      <c r="V391" s="14"/>
      <c r="W391" s="1844"/>
      <c r="X391" s="14"/>
      <c r="Y391" s="14"/>
      <c r="Z391" s="14"/>
      <c r="AA391" s="14"/>
      <c r="AB391" s="14"/>
      <c r="AC391" s="14"/>
      <c r="AD391" s="14"/>
      <c r="AE391" s="14"/>
      <c r="AF391" s="14"/>
      <c r="AG391" s="14"/>
      <c r="AH391" s="14"/>
      <c r="AI391" s="14"/>
      <c r="AJ391" s="14"/>
      <c r="AK391" s="14"/>
      <c r="AL391" s="14"/>
      <c r="AM391" s="14"/>
      <c r="AN391" s="14"/>
      <c r="AO391" s="14"/>
    </row>
    <row r="392" spans="1:41" ht="71.25" hidden="1" customHeight="1" thickBot="1" x14ac:dyDescent="0.3">
      <c r="A392" s="73"/>
      <c r="B392" s="157" t="s">
        <v>200</v>
      </c>
      <c r="C392" s="694" t="s">
        <v>145</v>
      </c>
      <c r="D392" s="165" t="s">
        <v>146</v>
      </c>
      <c r="E392" s="165" t="s">
        <v>147</v>
      </c>
      <c r="F392" s="165" t="s">
        <v>148</v>
      </c>
      <c r="G392" s="165" t="s">
        <v>149</v>
      </c>
      <c r="H392" s="165" t="s">
        <v>150</v>
      </c>
      <c r="I392" s="165" t="s">
        <v>151</v>
      </c>
      <c r="J392" s="165" t="s">
        <v>152</v>
      </c>
      <c r="K392" s="165" t="s">
        <v>153</v>
      </c>
      <c r="L392" s="165" t="s">
        <v>154</v>
      </c>
      <c r="M392" s="165" t="s">
        <v>155</v>
      </c>
      <c r="N392" s="165" t="s">
        <v>156</v>
      </c>
      <c r="O392" s="165" t="s">
        <v>157</v>
      </c>
      <c r="P392" s="165" t="s">
        <v>158</v>
      </c>
      <c r="Q392" s="166" t="s">
        <v>159</v>
      </c>
      <c r="R392" s="157" t="s">
        <v>160</v>
      </c>
      <c r="S392" s="157" t="s">
        <v>201</v>
      </c>
      <c r="T392" s="15"/>
      <c r="U392" s="15"/>
      <c r="V392" s="15"/>
      <c r="W392" s="1845"/>
      <c r="X392" s="14"/>
      <c r="Y392" s="15"/>
      <c r="Z392" s="15"/>
      <c r="AA392" s="15"/>
      <c r="AB392" s="15"/>
      <c r="AC392" s="15"/>
      <c r="AD392" s="15"/>
      <c r="AE392" s="15"/>
      <c r="AF392" s="15"/>
      <c r="AG392" s="15"/>
      <c r="AH392" s="15"/>
      <c r="AI392" s="15"/>
      <c r="AJ392" s="15"/>
      <c r="AK392" s="15"/>
      <c r="AL392" s="15"/>
      <c r="AM392" s="15"/>
      <c r="AN392" s="15"/>
      <c r="AO392" s="16"/>
    </row>
    <row r="393" spans="1:41" ht="16.5" hidden="1" thickBot="1" x14ac:dyDescent="0.3">
      <c r="A393" s="2150" t="s">
        <v>162</v>
      </c>
      <c r="B393" s="2151"/>
      <c r="C393" s="2151"/>
      <c r="D393" s="2151"/>
      <c r="E393" s="2151"/>
      <c r="F393" s="2151"/>
      <c r="G393" s="2151"/>
      <c r="H393" s="2151"/>
      <c r="I393" s="2151"/>
      <c r="J393" s="2151"/>
      <c r="K393" s="2151"/>
      <c r="L393" s="2151"/>
      <c r="M393" s="2151"/>
      <c r="N393" s="2151"/>
      <c r="O393" s="2151"/>
      <c r="P393" s="2151"/>
      <c r="Q393" s="2151"/>
      <c r="R393" s="2151"/>
      <c r="S393" s="2152"/>
      <c r="T393" s="15"/>
      <c r="U393" s="15"/>
      <c r="V393" s="15"/>
      <c r="W393" s="1845"/>
      <c r="X393" s="14"/>
      <c r="Y393" s="15"/>
      <c r="Z393" s="15"/>
      <c r="AA393" s="15"/>
      <c r="AB393" s="15"/>
      <c r="AC393" s="15"/>
      <c r="AD393" s="15"/>
      <c r="AE393" s="15"/>
      <c r="AF393" s="17"/>
      <c r="AG393" s="15"/>
      <c r="AH393" s="15"/>
      <c r="AI393" s="15"/>
      <c r="AJ393" s="15"/>
      <c r="AK393" s="15"/>
      <c r="AL393" s="15"/>
      <c r="AM393" s="15"/>
      <c r="AN393" s="17"/>
      <c r="AO393" s="16"/>
    </row>
    <row r="394" spans="1:41" ht="17.25" hidden="1" customHeight="1" x14ac:dyDescent="0.25">
      <c r="A394" s="2170" t="s">
        <v>109</v>
      </c>
      <c r="B394" s="75" t="s">
        <v>202</v>
      </c>
      <c r="C394" s="555">
        <v>2</v>
      </c>
      <c r="D394" s="362">
        <v>30</v>
      </c>
      <c r="E394" s="362">
        <v>22</v>
      </c>
      <c r="F394" s="362">
        <v>15</v>
      </c>
      <c r="G394" s="362">
        <v>8</v>
      </c>
      <c r="H394" s="362">
        <v>0</v>
      </c>
      <c r="I394" s="362">
        <v>0</v>
      </c>
      <c r="J394" s="362">
        <v>811</v>
      </c>
      <c r="K394" s="362">
        <v>103</v>
      </c>
      <c r="L394" s="362">
        <v>19</v>
      </c>
      <c r="M394" s="362">
        <v>196</v>
      </c>
      <c r="N394" s="362">
        <v>60</v>
      </c>
      <c r="O394" s="362">
        <v>11</v>
      </c>
      <c r="P394" s="362">
        <v>34</v>
      </c>
      <c r="Q394" s="556">
        <v>34</v>
      </c>
      <c r="R394" s="625">
        <f t="shared" ref="R394:R402" si="132">SUM(C394:Q394)</f>
        <v>1345</v>
      </c>
      <c r="S394" s="668">
        <f>R394/SUM(R394:R396)</f>
        <v>0.36668484187568157</v>
      </c>
      <c r="T394" s="15"/>
      <c r="U394" s="15"/>
      <c r="V394" s="15"/>
      <c r="W394" s="1845"/>
      <c r="X394" s="14"/>
      <c r="Y394" s="15"/>
      <c r="Z394" s="15"/>
      <c r="AA394" s="15"/>
      <c r="AB394" s="15"/>
      <c r="AC394" s="15"/>
      <c r="AD394" s="15"/>
      <c r="AE394" s="15"/>
      <c r="AF394" s="17"/>
      <c r="AG394" s="15"/>
      <c r="AH394" s="15"/>
      <c r="AI394" s="15"/>
      <c r="AJ394" s="15"/>
      <c r="AK394" s="15"/>
      <c r="AL394" s="15"/>
      <c r="AM394" s="15"/>
      <c r="AN394" s="17"/>
      <c r="AO394" s="16"/>
    </row>
    <row r="395" spans="1:41" ht="17.25" hidden="1" customHeight="1" x14ac:dyDescent="0.25">
      <c r="A395" s="2169"/>
      <c r="B395" s="76" t="s">
        <v>203</v>
      </c>
      <c r="C395" s="557">
        <v>1</v>
      </c>
      <c r="D395" s="364">
        <v>2</v>
      </c>
      <c r="E395" s="364">
        <v>4</v>
      </c>
      <c r="F395" s="364">
        <v>1</v>
      </c>
      <c r="G395" s="364">
        <v>0</v>
      </c>
      <c r="H395" s="364">
        <v>0</v>
      </c>
      <c r="I395" s="364">
        <v>0</v>
      </c>
      <c r="J395" s="364">
        <v>44</v>
      </c>
      <c r="K395" s="364">
        <v>4</v>
      </c>
      <c r="L395" s="364">
        <v>1</v>
      </c>
      <c r="M395" s="364">
        <v>14</v>
      </c>
      <c r="N395" s="364">
        <v>3</v>
      </c>
      <c r="O395" s="364">
        <v>0</v>
      </c>
      <c r="P395" s="364">
        <v>1</v>
      </c>
      <c r="Q395" s="558">
        <v>1</v>
      </c>
      <c r="R395" s="626">
        <f t="shared" si="132"/>
        <v>76</v>
      </c>
      <c r="S395" s="669">
        <f>R395/SUM(R394:R396)</f>
        <v>2.0719738276990186E-2</v>
      </c>
      <c r="T395" s="15"/>
      <c r="U395" s="15"/>
      <c r="V395" s="15"/>
      <c r="W395" s="1845"/>
      <c r="X395" s="14"/>
      <c r="Y395" s="15"/>
      <c r="Z395" s="15"/>
      <c r="AA395" s="15"/>
      <c r="AB395" s="15"/>
      <c r="AC395" s="15"/>
      <c r="AD395" s="15"/>
      <c r="AE395" s="15"/>
      <c r="AF395" s="17"/>
      <c r="AG395" s="15"/>
      <c r="AH395" s="15"/>
      <c r="AI395" s="15"/>
      <c r="AJ395" s="15"/>
      <c r="AK395" s="15"/>
      <c r="AL395" s="15"/>
      <c r="AM395" s="15"/>
      <c r="AN395" s="17"/>
      <c r="AO395" s="16"/>
    </row>
    <row r="396" spans="1:41" ht="17.25" hidden="1" customHeight="1" thickBot="1" x14ac:dyDescent="0.3">
      <c r="A396" s="2171"/>
      <c r="B396" s="77" t="s">
        <v>204</v>
      </c>
      <c r="C396" s="559">
        <v>4</v>
      </c>
      <c r="D396" s="367">
        <v>35</v>
      </c>
      <c r="E396" s="367">
        <v>34</v>
      </c>
      <c r="F396" s="367">
        <v>13</v>
      </c>
      <c r="G396" s="367">
        <v>9</v>
      </c>
      <c r="H396" s="367">
        <v>0</v>
      </c>
      <c r="I396" s="367">
        <v>0</v>
      </c>
      <c r="J396" s="367">
        <v>1403</v>
      </c>
      <c r="K396" s="367">
        <v>52</v>
      </c>
      <c r="L396" s="367">
        <v>31</v>
      </c>
      <c r="M396" s="367">
        <v>385</v>
      </c>
      <c r="N396" s="367">
        <v>150</v>
      </c>
      <c r="O396" s="367">
        <v>12</v>
      </c>
      <c r="P396" s="367">
        <v>46</v>
      </c>
      <c r="Q396" s="560">
        <v>73</v>
      </c>
      <c r="R396" s="628">
        <f t="shared" si="132"/>
        <v>2247</v>
      </c>
      <c r="S396" s="669">
        <f>R396/SUM(R394:R396)</f>
        <v>0.61259541984732824</v>
      </c>
      <c r="T396" s="15"/>
      <c r="U396" s="15"/>
      <c r="V396" s="15"/>
      <c r="W396" s="1845"/>
      <c r="X396" s="14"/>
      <c r="Y396" s="15"/>
      <c r="Z396" s="15"/>
      <c r="AA396" s="15"/>
      <c r="AB396" s="15"/>
      <c r="AC396" s="15"/>
      <c r="AD396" s="15"/>
      <c r="AE396" s="15"/>
      <c r="AF396" s="15"/>
      <c r="AG396" s="15"/>
      <c r="AH396" s="15"/>
      <c r="AI396" s="15"/>
      <c r="AJ396" s="15"/>
      <c r="AK396" s="15"/>
      <c r="AL396" s="15"/>
      <c r="AM396" s="15"/>
      <c r="AN396" s="15"/>
      <c r="AO396" s="16"/>
    </row>
    <row r="397" spans="1:41" ht="17.25" hidden="1" customHeight="1" x14ac:dyDescent="0.25">
      <c r="A397" s="2170" t="s">
        <v>110</v>
      </c>
      <c r="B397" s="80" t="s">
        <v>202</v>
      </c>
      <c r="C397" s="561">
        <v>1</v>
      </c>
      <c r="D397" s="372">
        <v>42</v>
      </c>
      <c r="E397" s="372">
        <v>32</v>
      </c>
      <c r="F397" s="372">
        <v>18</v>
      </c>
      <c r="G397" s="372">
        <v>7</v>
      </c>
      <c r="H397" s="372">
        <v>0</v>
      </c>
      <c r="I397" s="372">
        <v>0</v>
      </c>
      <c r="J397" s="372">
        <v>1093</v>
      </c>
      <c r="K397" s="372">
        <v>106</v>
      </c>
      <c r="L397" s="372">
        <v>23</v>
      </c>
      <c r="M397" s="372">
        <v>508</v>
      </c>
      <c r="N397" s="372">
        <v>100</v>
      </c>
      <c r="O397" s="372">
        <v>15</v>
      </c>
      <c r="P397" s="372">
        <v>46</v>
      </c>
      <c r="Q397" s="562">
        <v>28</v>
      </c>
      <c r="R397" s="635">
        <f t="shared" si="132"/>
        <v>2019</v>
      </c>
      <c r="S397" s="665">
        <f>R397/SUM(R397:R399)</f>
        <v>0.22990207242086086</v>
      </c>
      <c r="T397" s="15"/>
      <c r="U397" s="15"/>
      <c r="V397" s="15"/>
      <c r="W397" s="1845"/>
      <c r="X397" s="14"/>
      <c r="Y397" s="15"/>
      <c r="Z397" s="15"/>
      <c r="AA397" s="15"/>
      <c r="AB397" s="15"/>
      <c r="AC397" s="15"/>
      <c r="AD397" s="15"/>
      <c r="AE397" s="15"/>
      <c r="AF397" s="15"/>
      <c r="AG397" s="15"/>
      <c r="AH397" s="15"/>
      <c r="AI397" s="15"/>
      <c r="AJ397" s="15"/>
      <c r="AK397" s="15"/>
      <c r="AL397" s="15"/>
      <c r="AM397" s="15"/>
      <c r="AN397" s="15"/>
      <c r="AO397" s="16"/>
    </row>
    <row r="398" spans="1:41" ht="17.25" hidden="1" customHeight="1" x14ac:dyDescent="0.25">
      <c r="A398" s="2169"/>
      <c r="B398" s="78" t="s">
        <v>203</v>
      </c>
      <c r="C398" s="563">
        <v>3</v>
      </c>
      <c r="D398" s="375">
        <v>2</v>
      </c>
      <c r="E398" s="375">
        <v>5</v>
      </c>
      <c r="F398" s="375">
        <v>1</v>
      </c>
      <c r="G398" s="375">
        <v>1</v>
      </c>
      <c r="H398" s="375">
        <v>0</v>
      </c>
      <c r="I398" s="375">
        <v>0</v>
      </c>
      <c r="J398" s="375">
        <v>75</v>
      </c>
      <c r="K398" s="375">
        <v>1</v>
      </c>
      <c r="L398" s="375">
        <v>1</v>
      </c>
      <c r="M398" s="375">
        <v>30</v>
      </c>
      <c r="N398" s="375">
        <v>10</v>
      </c>
      <c r="O398" s="375">
        <v>0</v>
      </c>
      <c r="P398" s="375">
        <v>4</v>
      </c>
      <c r="Q398" s="564">
        <v>2</v>
      </c>
      <c r="R398" s="636">
        <f t="shared" si="132"/>
        <v>135</v>
      </c>
      <c r="S398" s="666">
        <f>R398/SUM(R397:R399)</f>
        <v>1.53723525392849E-2</v>
      </c>
      <c r="T398" s="15"/>
      <c r="U398" s="15"/>
      <c r="V398" s="15"/>
      <c r="W398" s="1845"/>
      <c r="X398" s="14"/>
      <c r="Y398" s="15"/>
      <c r="Z398" s="15"/>
      <c r="AA398" s="15"/>
      <c r="AB398" s="15"/>
      <c r="AC398" s="15"/>
      <c r="AD398" s="15"/>
      <c r="AE398" s="15"/>
      <c r="AF398" s="15"/>
      <c r="AG398" s="15"/>
      <c r="AH398" s="15"/>
      <c r="AI398" s="15"/>
      <c r="AJ398" s="15"/>
      <c r="AK398" s="15"/>
      <c r="AL398" s="15"/>
      <c r="AM398" s="15"/>
      <c r="AN398" s="15"/>
      <c r="AO398" s="16"/>
    </row>
    <row r="399" spans="1:41" ht="17.25" hidden="1" customHeight="1" thickBot="1" x14ac:dyDescent="0.3">
      <c r="A399" s="2171"/>
      <c r="B399" s="79" t="s">
        <v>204</v>
      </c>
      <c r="C399" s="565">
        <v>33</v>
      </c>
      <c r="D399" s="378">
        <v>104</v>
      </c>
      <c r="E399" s="378">
        <v>124</v>
      </c>
      <c r="F399" s="378">
        <v>53</v>
      </c>
      <c r="G399" s="378">
        <v>40</v>
      </c>
      <c r="H399" s="378">
        <v>0</v>
      </c>
      <c r="I399" s="378">
        <v>0</v>
      </c>
      <c r="J399" s="378">
        <v>3984</v>
      </c>
      <c r="K399" s="378">
        <v>215</v>
      </c>
      <c r="L399" s="378">
        <v>99</v>
      </c>
      <c r="M399" s="378">
        <v>1194</v>
      </c>
      <c r="N399" s="378">
        <v>396</v>
      </c>
      <c r="O399" s="378">
        <v>19</v>
      </c>
      <c r="P399" s="378">
        <v>212</v>
      </c>
      <c r="Q399" s="566">
        <v>155</v>
      </c>
      <c r="R399" s="637">
        <f t="shared" si="132"/>
        <v>6628</v>
      </c>
      <c r="S399" s="667">
        <f>R399/SUM(R397:R399)</f>
        <v>0.75472557503985427</v>
      </c>
      <c r="T399" s="15"/>
      <c r="U399" s="15"/>
      <c r="V399" s="15"/>
      <c r="W399" s="1845"/>
      <c r="X399" s="14"/>
      <c r="Y399" s="15"/>
      <c r="Z399" s="15"/>
      <c r="AA399" s="15"/>
      <c r="AB399" s="15"/>
      <c r="AC399" s="15"/>
      <c r="AD399" s="15"/>
      <c r="AE399" s="15"/>
      <c r="AF399" s="15"/>
      <c r="AG399" s="15"/>
      <c r="AH399" s="15"/>
      <c r="AI399" s="15"/>
      <c r="AJ399" s="15"/>
      <c r="AK399" s="15"/>
      <c r="AL399" s="15"/>
      <c r="AM399" s="15"/>
      <c r="AN399" s="15"/>
      <c r="AO399" s="16"/>
    </row>
    <row r="400" spans="1:41" ht="17.25" hidden="1" customHeight="1" x14ac:dyDescent="0.25">
      <c r="A400" s="2170" t="s">
        <v>111</v>
      </c>
      <c r="B400" s="75" t="s">
        <v>202</v>
      </c>
      <c r="C400" s="555">
        <v>2</v>
      </c>
      <c r="D400" s="362">
        <v>15</v>
      </c>
      <c r="E400" s="362">
        <v>14</v>
      </c>
      <c r="F400" s="362">
        <v>10</v>
      </c>
      <c r="G400" s="362">
        <v>2</v>
      </c>
      <c r="H400" s="362">
        <v>0</v>
      </c>
      <c r="I400" s="362">
        <v>0</v>
      </c>
      <c r="J400" s="362">
        <v>352</v>
      </c>
      <c r="K400" s="362">
        <v>38</v>
      </c>
      <c r="L400" s="362">
        <v>8</v>
      </c>
      <c r="M400" s="362">
        <v>157</v>
      </c>
      <c r="N400" s="362">
        <v>52</v>
      </c>
      <c r="O400" s="362">
        <v>4</v>
      </c>
      <c r="P400" s="362">
        <v>15</v>
      </c>
      <c r="Q400" s="556">
        <v>8</v>
      </c>
      <c r="R400" s="625">
        <f t="shared" si="132"/>
        <v>677</v>
      </c>
      <c r="S400" s="668">
        <f>R400/SUM(R400:R402)</f>
        <v>6.8122358623465482E-2</v>
      </c>
      <c r="T400" s="15"/>
      <c r="U400" s="15"/>
      <c r="V400" s="15"/>
      <c r="W400" s="1845"/>
      <c r="X400" s="14"/>
      <c r="Y400" s="15"/>
      <c r="Z400" s="15"/>
      <c r="AA400" s="15"/>
      <c r="AB400" s="15"/>
      <c r="AC400" s="15"/>
      <c r="AD400" s="15"/>
      <c r="AE400" s="15"/>
      <c r="AF400" s="15"/>
      <c r="AG400" s="15"/>
      <c r="AH400" s="15"/>
      <c r="AI400" s="15"/>
      <c r="AJ400" s="15"/>
      <c r="AK400" s="15"/>
      <c r="AL400" s="15"/>
      <c r="AM400" s="15"/>
      <c r="AN400" s="15"/>
      <c r="AO400" s="16"/>
    </row>
    <row r="401" spans="1:41" ht="17.25" hidden="1" customHeight="1" x14ac:dyDescent="0.25">
      <c r="A401" s="2169"/>
      <c r="B401" s="76" t="s">
        <v>203</v>
      </c>
      <c r="C401" s="557">
        <v>1</v>
      </c>
      <c r="D401" s="369">
        <v>1</v>
      </c>
      <c r="E401" s="369">
        <v>5</v>
      </c>
      <c r="F401" s="369">
        <v>2</v>
      </c>
      <c r="G401" s="369">
        <v>0</v>
      </c>
      <c r="H401" s="369">
        <v>0</v>
      </c>
      <c r="I401" s="369">
        <v>0</v>
      </c>
      <c r="J401" s="369">
        <v>35</v>
      </c>
      <c r="K401" s="369">
        <v>3</v>
      </c>
      <c r="L401" s="369">
        <v>0</v>
      </c>
      <c r="M401" s="369">
        <v>21</v>
      </c>
      <c r="N401" s="369">
        <v>5</v>
      </c>
      <c r="O401" s="369">
        <v>0</v>
      </c>
      <c r="P401" s="369">
        <v>3</v>
      </c>
      <c r="Q401" s="567">
        <v>0</v>
      </c>
      <c r="R401" s="626">
        <f t="shared" si="132"/>
        <v>76</v>
      </c>
      <c r="S401" s="669">
        <f>R401/SUM(R400:R402)</f>
        <v>7.6474139665928757E-3</v>
      </c>
      <c r="T401" s="15"/>
      <c r="U401" s="15"/>
      <c r="V401" s="15"/>
      <c r="W401" s="1845"/>
      <c r="X401" s="14"/>
      <c r="Y401" s="15"/>
      <c r="Z401" s="15"/>
      <c r="AA401" s="15"/>
      <c r="AB401" s="15"/>
      <c r="AC401" s="15"/>
      <c r="AD401" s="15"/>
      <c r="AE401" s="15"/>
      <c r="AF401" s="15"/>
      <c r="AG401" s="15"/>
      <c r="AH401" s="15"/>
      <c r="AI401" s="15"/>
      <c r="AJ401" s="15"/>
      <c r="AK401" s="15"/>
      <c r="AL401" s="15"/>
      <c r="AM401" s="15"/>
      <c r="AN401" s="15"/>
      <c r="AO401" s="16"/>
    </row>
    <row r="402" spans="1:41" ht="17.25" hidden="1" customHeight="1" thickBot="1" x14ac:dyDescent="0.3">
      <c r="A402" s="2171"/>
      <c r="B402" s="77" t="s">
        <v>204</v>
      </c>
      <c r="C402" s="559">
        <v>30</v>
      </c>
      <c r="D402" s="367">
        <v>182</v>
      </c>
      <c r="E402" s="367">
        <v>133</v>
      </c>
      <c r="F402" s="367">
        <v>53</v>
      </c>
      <c r="G402" s="367">
        <v>59</v>
      </c>
      <c r="H402" s="367">
        <v>0</v>
      </c>
      <c r="I402" s="367">
        <v>0</v>
      </c>
      <c r="J402" s="367">
        <v>5587</v>
      </c>
      <c r="K402" s="367">
        <v>272</v>
      </c>
      <c r="L402" s="367">
        <v>110</v>
      </c>
      <c r="M402" s="367">
        <v>1712</v>
      </c>
      <c r="N402" s="367">
        <v>547</v>
      </c>
      <c r="O402" s="367">
        <v>32</v>
      </c>
      <c r="P402" s="367">
        <v>262</v>
      </c>
      <c r="Q402" s="560">
        <v>206</v>
      </c>
      <c r="R402" s="628">
        <f t="shared" si="132"/>
        <v>9185</v>
      </c>
      <c r="S402" s="669">
        <f>R402/SUM(R400:R402)</f>
        <v>0.92423022740994165</v>
      </c>
      <c r="T402" s="15"/>
      <c r="U402" s="15"/>
      <c r="V402" s="15"/>
      <c r="W402" s="1845"/>
      <c r="X402" s="14"/>
      <c r="Y402" s="15"/>
      <c r="Z402" s="15"/>
      <c r="AA402" s="15"/>
      <c r="AB402" s="15"/>
      <c r="AC402" s="15"/>
      <c r="AD402" s="15"/>
      <c r="AE402" s="15"/>
      <c r="AF402" s="17"/>
      <c r="AG402" s="15"/>
      <c r="AH402" s="15"/>
      <c r="AI402" s="15"/>
      <c r="AJ402" s="15"/>
      <c r="AK402" s="15"/>
      <c r="AL402" s="15"/>
      <c r="AM402" s="15"/>
      <c r="AN402" s="17"/>
      <c r="AO402" s="16"/>
    </row>
    <row r="403" spans="1:41" ht="17.25" hidden="1" customHeight="1" x14ac:dyDescent="0.25">
      <c r="A403" s="2169" t="s">
        <v>112</v>
      </c>
      <c r="B403" s="221" t="s">
        <v>202</v>
      </c>
      <c r="C403" s="568">
        <v>0</v>
      </c>
      <c r="D403" s="381">
        <v>0</v>
      </c>
      <c r="E403" s="381">
        <v>0</v>
      </c>
      <c r="F403" s="381">
        <v>1</v>
      </c>
      <c r="G403" s="381">
        <v>0</v>
      </c>
      <c r="H403" s="381">
        <v>0</v>
      </c>
      <c r="I403" s="381">
        <v>0</v>
      </c>
      <c r="J403" s="381">
        <v>49</v>
      </c>
      <c r="K403" s="381">
        <v>0</v>
      </c>
      <c r="L403" s="381">
        <v>0</v>
      </c>
      <c r="M403" s="381">
        <v>12</v>
      </c>
      <c r="N403" s="381">
        <v>25</v>
      </c>
      <c r="O403" s="381">
        <v>0</v>
      </c>
      <c r="P403" s="381">
        <v>0</v>
      </c>
      <c r="Q403" s="569">
        <v>0</v>
      </c>
      <c r="R403" s="635">
        <f t="shared" ref="R403:R408" si="133">SUM(C403:Q403)</f>
        <v>87</v>
      </c>
      <c r="S403" s="665">
        <f>R403/SUM(R403:R405)</f>
        <v>0.30742049469964666</v>
      </c>
      <c r="T403" s="15"/>
      <c r="U403" s="15"/>
      <c r="V403" s="15"/>
      <c r="W403" s="1845"/>
      <c r="X403" s="14"/>
      <c r="Y403" s="15"/>
      <c r="Z403" s="15"/>
      <c r="AA403" s="15"/>
      <c r="AB403" s="15"/>
      <c r="AC403" s="15"/>
      <c r="AD403" s="15"/>
      <c r="AE403" s="15"/>
      <c r="AF403" s="17"/>
      <c r="AG403" s="15"/>
      <c r="AH403" s="15"/>
      <c r="AI403" s="15"/>
      <c r="AJ403" s="15"/>
      <c r="AK403" s="15"/>
      <c r="AL403" s="15"/>
      <c r="AM403" s="15"/>
      <c r="AN403" s="17"/>
      <c r="AO403" s="16"/>
    </row>
    <row r="404" spans="1:41" ht="17.25" hidden="1" customHeight="1" x14ac:dyDescent="0.25">
      <c r="A404" s="2169"/>
      <c r="B404" s="78" t="s">
        <v>203</v>
      </c>
      <c r="C404" s="563">
        <v>0</v>
      </c>
      <c r="D404" s="375">
        <v>0</v>
      </c>
      <c r="E404" s="375">
        <v>0</v>
      </c>
      <c r="F404" s="375">
        <v>0</v>
      </c>
      <c r="G404" s="375">
        <v>0</v>
      </c>
      <c r="H404" s="375">
        <v>0</v>
      </c>
      <c r="I404" s="375">
        <v>0</v>
      </c>
      <c r="J404" s="375">
        <v>7</v>
      </c>
      <c r="K404" s="375">
        <v>0</v>
      </c>
      <c r="L404" s="375">
        <v>0</v>
      </c>
      <c r="M404" s="375">
        <v>0</v>
      </c>
      <c r="N404" s="375">
        <v>2</v>
      </c>
      <c r="O404" s="375">
        <v>0</v>
      </c>
      <c r="P404" s="375">
        <v>0</v>
      </c>
      <c r="Q404" s="564">
        <v>0</v>
      </c>
      <c r="R404" s="636">
        <f t="shared" si="133"/>
        <v>9</v>
      </c>
      <c r="S404" s="666">
        <f>R404/SUM(R403:R405)</f>
        <v>3.1802120141342753E-2</v>
      </c>
      <c r="T404" s="15"/>
      <c r="U404" s="15"/>
      <c r="V404" s="15"/>
      <c r="W404" s="1845"/>
      <c r="X404" s="14"/>
      <c r="Y404" s="15"/>
      <c r="Z404" s="15"/>
      <c r="AA404" s="15"/>
      <c r="AB404" s="15"/>
      <c r="AC404" s="15"/>
      <c r="AD404" s="15"/>
      <c r="AE404" s="15"/>
      <c r="AF404" s="17"/>
      <c r="AG404" s="15"/>
      <c r="AH404" s="15"/>
      <c r="AI404" s="15"/>
      <c r="AJ404" s="15"/>
      <c r="AK404" s="15"/>
      <c r="AL404" s="15"/>
      <c r="AM404" s="15"/>
      <c r="AN404" s="17"/>
      <c r="AO404" s="16"/>
    </row>
    <row r="405" spans="1:41" ht="17.25" hidden="1" customHeight="1" thickBot="1" x14ac:dyDescent="0.3">
      <c r="A405" s="2172"/>
      <c r="B405" s="156" t="s">
        <v>204</v>
      </c>
      <c r="C405" s="570">
        <v>0</v>
      </c>
      <c r="D405" s="384">
        <v>2</v>
      </c>
      <c r="E405" s="384">
        <v>3</v>
      </c>
      <c r="F405" s="384">
        <v>1</v>
      </c>
      <c r="G405" s="384">
        <v>1</v>
      </c>
      <c r="H405" s="384">
        <v>0</v>
      </c>
      <c r="I405" s="384">
        <v>0</v>
      </c>
      <c r="J405" s="384">
        <v>111</v>
      </c>
      <c r="K405" s="384">
        <v>0</v>
      </c>
      <c r="L405" s="384">
        <v>2</v>
      </c>
      <c r="M405" s="384">
        <v>37</v>
      </c>
      <c r="N405" s="384">
        <v>20</v>
      </c>
      <c r="O405" s="384">
        <v>0</v>
      </c>
      <c r="P405" s="384">
        <v>6</v>
      </c>
      <c r="Q405" s="571">
        <v>4</v>
      </c>
      <c r="R405" s="638">
        <f t="shared" si="133"/>
        <v>187</v>
      </c>
      <c r="S405" s="682">
        <f>R405/SUM(R403:R405)</f>
        <v>0.66077738515901063</v>
      </c>
      <c r="T405" s="15"/>
      <c r="U405" s="15"/>
      <c r="V405" s="15"/>
      <c r="W405" s="1845"/>
      <c r="X405" s="14"/>
      <c r="Y405" s="16"/>
      <c r="Z405" s="16"/>
      <c r="AA405" s="16"/>
      <c r="AB405" s="16"/>
      <c r="AC405" s="16"/>
      <c r="AD405" s="16"/>
      <c r="AE405" s="16"/>
      <c r="AF405" s="16"/>
      <c r="AG405" s="16"/>
      <c r="AH405" s="16"/>
      <c r="AI405" s="16"/>
      <c r="AJ405" s="16"/>
      <c r="AK405" s="16"/>
      <c r="AL405" s="16"/>
      <c r="AM405" s="16"/>
      <c r="AN405" s="16"/>
      <c r="AO405" s="15"/>
    </row>
    <row r="406" spans="1:41" ht="17.25" hidden="1" customHeight="1" thickTop="1" x14ac:dyDescent="0.25">
      <c r="A406" s="2169" t="s">
        <v>132</v>
      </c>
      <c r="B406" s="155" t="s">
        <v>202</v>
      </c>
      <c r="C406" s="224">
        <f>SUM(C394,C397,C400,C403)</f>
        <v>5</v>
      </c>
      <c r="D406" s="224">
        <f t="shared" ref="D406:Q406" si="134">SUM(D394,D397,D400,D403)</f>
        <v>87</v>
      </c>
      <c r="E406" s="224">
        <f t="shared" si="134"/>
        <v>68</v>
      </c>
      <c r="F406" s="224">
        <f t="shared" si="134"/>
        <v>44</v>
      </c>
      <c r="G406" s="224">
        <f t="shared" si="134"/>
        <v>17</v>
      </c>
      <c r="H406" s="224">
        <f t="shared" si="134"/>
        <v>0</v>
      </c>
      <c r="I406" s="224">
        <f t="shared" si="134"/>
        <v>0</v>
      </c>
      <c r="J406" s="224">
        <f t="shared" si="134"/>
        <v>2305</v>
      </c>
      <c r="K406" s="224">
        <f t="shared" si="134"/>
        <v>247</v>
      </c>
      <c r="L406" s="224">
        <f t="shared" si="134"/>
        <v>50</v>
      </c>
      <c r="M406" s="224">
        <f t="shared" si="134"/>
        <v>873</v>
      </c>
      <c r="N406" s="224">
        <f t="shared" si="134"/>
        <v>237</v>
      </c>
      <c r="O406" s="224">
        <f t="shared" si="134"/>
        <v>30</v>
      </c>
      <c r="P406" s="224">
        <f t="shared" si="134"/>
        <v>95</v>
      </c>
      <c r="Q406" s="224">
        <f t="shared" si="134"/>
        <v>70</v>
      </c>
      <c r="R406" s="629">
        <f>SUM(C406:Q406)</f>
        <v>4128</v>
      </c>
      <c r="S406" s="688">
        <f>R406/SUM(R406:R408)</f>
        <v>0.18208283710467116</v>
      </c>
      <c r="T406" s="15"/>
      <c r="U406" s="15"/>
      <c r="V406" s="15"/>
      <c r="W406" s="1845"/>
      <c r="X406" s="14"/>
      <c r="Y406" s="16"/>
      <c r="Z406" s="16"/>
      <c r="AA406" s="16"/>
      <c r="AB406" s="16"/>
      <c r="AC406" s="16"/>
      <c r="AD406" s="16"/>
      <c r="AE406" s="16"/>
      <c r="AF406" s="16"/>
      <c r="AG406" s="16"/>
      <c r="AH406" s="16"/>
      <c r="AI406" s="16"/>
      <c r="AJ406" s="16"/>
      <c r="AK406" s="16"/>
      <c r="AL406" s="16"/>
      <c r="AM406" s="16"/>
      <c r="AN406" s="16"/>
      <c r="AO406" s="15"/>
    </row>
    <row r="407" spans="1:41" ht="17.25" hidden="1" customHeight="1" x14ac:dyDescent="0.25">
      <c r="A407" s="2169"/>
      <c r="B407" s="76" t="s">
        <v>203</v>
      </c>
      <c r="C407" s="227">
        <f>SUM(C395,C398,C401,C404)</f>
        <v>5</v>
      </c>
      <c r="D407" s="227">
        <f t="shared" ref="D407:Q407" si="135">SUM(D395,D398,D401,D404)</f>
        <v>5</v>
      </c>
      <c r="E407" s="227">
        <f t="shared" si="135"/>
        <v>14</v>
      </c>
      <c r="F407" s="227">
        <f t="shared" si="135"/>
        <v>4</v>
      </c>
      <c r="G407" s="227">
        <f t="shared" si="135"/>
        <v>1</v>
      </c>
      <c r="H407" s="227">
        <f t="shared" si="135"/>
        <v>0</v>
      </c>
      <c r="I407" s="227">
        <f t="shared" si="135"/>
        <v>0</v>
      </c>
      <c r="J407" s="227">
        <f t="shared" si="135"/>
        <v>161</v>
      </c>
      <c r="K407" s="227">
        <f t="shared" si="135"/>
        <v>8</v>
      </c>
      <c r="L407" s="227">
        <f t="shared" si="135"/>
        <v>2</v>
      </c>
      <c r="M407" s="227">
        <f t="shared" si="135"/>
        <v>65</v>
      </c>
      <c r="N407" s="227">
        <f t="shared" si="135"/>
        <v>20</v>
      </c>
      <c r="O407" s="227">
        <f t="shared" si="135"/>
        <v>0</v>
      </c>
      <c r="P407" s="227">
        <f t="shared" si="135"/>
        <v>8</v>
      </c>
      <c r="Q407" s="227">
        <f t="shared" si="135"/>
        <v>3</v>
      </c>
      <c r="R407" s="626">
        <f t="shared" si="133"/>
        <v>296</v>
      </c>
      <c r="S407" s="671">
        <f>R407/SUM(R406:R408)</f>
        <v>1.3056327466807816E-2</v>
      </c>
      <c r="T407" s="15"/>
      <c r="U407" s="15"/>
      <c r="V407" s="15"/>
      <c r="W407" s="1845"/>
      <c r="X407" s="14"/>
      <c r="Y407" s="16"/>
      <c r="Z407" s="16"/>
      <c r="AA407" s="16"/>
      <c r="AB407" s="16"/>
      <c r="AC407" s="16"/>
      <c r="AD407" s="16"/>
      <c r="AE407" s="16"/>
      <c r="AF407" s="16"/>
      <c r="AG407" s="16"/>
      <c r="AH407" s="16"/>
      <c r="AI407" s="16"/>
      <c r="AJ407" s="16"/>
      <c r="AK407" s="16"/>
      <c r="AL407" s="16"/>
      <c r="AM407" s="16"/>
      <c r="AN407" s="16"/>
      <c r="AO407" s="15"/>
    </row>
    <row r="408" spans="1:41" ht="17.25" hidden="1" customHeight="1" thickBot="1" x14ac:dyDescent="0.3">
      <c r="A408" s="2169"/>
      <c r="B408" s="122" t="s">
        <v>204</v>
      </c>
      <c r="C408" s="272">
        <f>SUM(C396,C399,C402,C405)</f>
        <v>67</v>
      </c>
      <c r="D408" s="272">
        <f t="shared" ref="D408:Q408" si="136">SUM(D396,D399,D402,D405)</f>
        <v>323</v>
      </c>
      <c r="E408" s="272">
        <f t="shared" si="136"/>
        <v>294</v>
      </c>
      <c r="F408" s="272">
        <f t="shared" si="136"/>
        <v>120</v>
      </c>
      <c r="G408" s="272">
        <f t="shared" si="136"/>
        <v>109</v>
      </c>
      <c r="H408" s="272">
        <f t="shared" si="136"/>
        <v>0</v>
      </c>
      <c r="I408" s="272">
        <f t="shared" si="136"/>
        <v>0</v>
      </c>
      <c r="J408" s="272">
        <f t="shared" si="136"/>
        <v>11085</v>
      </c>
      <c r="K408" s="272">
        <f t="shared" si="136"/>
        <v>539</v>
      </c>
      <c r="L408" s="272">
        <f t="shared" si="136"/>
        <v>242</v>
      </c>
      <c r="M408" s="272">
        <f t="shared" si="136"/>
        <v>3328</v>
      </c>
      <c r="N408" s="272">
        <f t="shared" si="136"/>
        <v>1113</v>
      </c>
      <c r="O408" s="272">
        <f t="shared" si="136"/>
        <v>63</v>
      </c>
      <c r="P408" s="272">
        <f t="shared" si="136"/>
        <v>526</v>
      </c>
      <c r="Q408" s="272">
        <f t="shared" si="136"/>
        <v>438</v>
      </c>
      <c r="R408" s="628">
        <f t="shared" si="133"/>
        <v>18247</v>
      </c>
      <c r="S408" s="671">
        <f>R408/SUM(R406:R408)</f>
        <v>0.80486083542852105</v>
      </c>
      <c r="T408" s="15"/>
      <c r="U408" s="15"/>
      <c r="V408" s="15"/>
      <c r="W408" s="1845"/>
      <c r="X408" s="14"/>
      <c r="Y408" s="14"/>
      <c r="Z408" s="14"/>
      <c r="AA408" s="14"/>
      <c r="AB408" s="14"/>
      <c r="AC408" s="14"/>
      <c r="AD408" s="14"/>
      <c r="AE408" s="14"/>
      <c r="AF408" s="14"/>
      <c r="AG408" s="14"/>
      <c r="AH408" s="14"/>
      <c r="AI408" s="14"/>
      <c r="AJ408" s="14"/>
      <c r="AK408" s="14"/>
      <c r="AL408" s="14"/>
      <c r="AM408" s="14"/>
      <c r="AN408" s="14"/>
      <c r="AO408" s="14"/>
    </row>
    <row r="409" spans="1:41" ht="16.5" hidden="1" thickBot="1" x14ac:dyDescent="0.3">
      <c r="A409" s="2157" t="s">
        <v>163</v>
      </c>
      <c r="B409" s="2158"/>
      <c r="C409" s="2151"/>
      <c r="D409" s="2151"/>
      <c r="E409" s="2151"/>
      <c r="F409" s="2151"/>
      <c r="G409" s="2151"/>
      <c r="H409" s="2151"/>
      <c r="I409" s="2151"/>
      <c r="J409" s="2151"/>
      <c r="K409" s="2151"/>
      <c r="L409" s="2151"/>
      <c r="M409" s="2151"/>
      <c r="N409" s="2151"/>
      <c r="O409" s="2151"/>
      <c r="P409" s="2151"/>
      <c r="Q409" s="2151"/>
      <c r="R409" s="2158"/>
      <c r="S409" s="2159"/>
      <c r="T409" s="15"/>
      <c r="U409" s="15"/>
      <c r="V409" s="15"/>
      <c r="W409" s="1845"/>
      <c r="X409" s="14"/>
      <c r="Y409" s="14"/>
      <c r="Z409" s="14"/>
      <c r="AA409" s="14"/>
      <c r="AB409" s="14"/>
      <c r="AC409" s="14"/>
      <c r="AD409" s="14"/>
      <c r="AE409" s="14"/>
      <c r="AF409" s="14"/>
      <c r="AG409" s="14"/>
      <c r="AH409" s="14"/>
      <c r="AI409" s="14"/>
      <c r="AJ409" s="14"/>
      <c r="AK409" s="14"/>
      <c r="AL409" s="14"/>
      <c r="AM409" s="14"/>
      <c r="AN409" s="14"/>
      <c r="AO409" s="14"/>
    </row>
    <row r="410" spans="1:41" ht="17.25" hidden="1" customHeight="1" x14ac:dyDescent="0.25">
      <c r="A410" s="2170" t="s">
        <v>164</v>
      </c>
      <c r="B410" s="75" t="s">
        <v>202</v>
      </c>
      <c r="C410" s="361">
        <v>0</v>
      </c>
      <c r="D410" s="362">
        <v>0</v>
      </c>
      <c r="E410" s="362">
        <v>0</v>
      </c>
      <c r="F410" s="362">
        <v>0</v>
      </c>
      <c r="G410" s="362">
        <v>0</v>
      </c>
      <c r="H410" s="362">
        <v>0</v>
      </c>
      <c r="I410" s="362">
        <v>0</v>
      </c>
      <c r="J410" s="362">
        <v>1</v>
      </c>
      <c r="K410" s="362">
        <v>0</v>
      </c>
      <c r="L410" s="362">
        <v>0</v>
      </c>
      <c r="M410" s="362">
        <v>0</v>
      </c>
      <c r="N410" s="362">
        <v>0</v>
      </c>
      <c r="O410" s="362">
        <v>0</v>
      </c>
      <c r="P410" s="362">
        <v>1</v>
      </c>
      <c r="Q410" s="363">
        <v>0</v>
      </c>
      <c r="R410" s="650">
        <f t="shared" ref="R410:R421" si="137">SUM(C410:Q410)</f>
        <v>2</v>
      </c>
      <c r="S410" s="668">
        <f>R410/SUM(R410:R412)</f>
        <v>1.4388489208633094E-2</v>
      </c>
      <c r="T410" s="15"/>
      <c r="U410" s="15"/>
      <c r="V410" s="15"/>
      <c r="W410" s="1845"/>
      <c r="X410" s="14"/>
      <c r="Y410" s="14"/>
      <c r="Z410" s="14"/>
      <c r="AA410" s="14"/>
      <c r="AB410" s="14"/>
      <c r="AC410" s="14"/>
      <c r="AD410" s="14"/>
      <c r="AE410" s="14"/>
      <c r="AF410" s="14"/>
      <c r="AG410" s="14"/>
      <c r="AH410" s="14"/>
      <c r="AI410" s="14"/>
      <c r="AJ410" s="14"/>
      <c r="AK410" s="14"/>
      <c r="AL410" s="14"/>
      <c r="AM410" s="14"/>
      <c r="AN410" s="14"/>
      <c r="AO410" s="14"/>
    </row>
    <row r="411" spans="1:41" ht="17.25" hidden="1" customHeight="1" x14ac:dyDescent="0.25">
      <c r="A411" s="2169"/>
      <c r="B411" s="76" t="s">
        <v>203</v>
      </c>
      <c r="C411" s="364">
        <v>0</v>
      </c>
      <c r="D411" s="364">
        <v>0</v>
      </c>
      <c r="E411" s="364">
        <v>0</v>
      </c>
      <c r="F411" s="364">
        <v>0</v>
      </c>
      <c r="G411" s="364">
        <v>0</v>
      </c>
      <c r="H411" s="364">
        <v>0</v>
      </c>
      <c r="I411" s="364">
        <v>0</v>
      </c>
      <c r="J411" s="364">
        <v>0</v>
      </c>
      <c r="K411" s="364">
        <v>0</v>
      </c>
      <c r="L411" s="364">
        <v>0</v>
      </c>
      <c r="M411" s="364">
        <v>0</v>
      </c>
      <c r="N411" s="364">
        <v>0</v>
      </c>
      <c r="O411" s="364">
        <v>0</v>
      </c>
      <c r="P411" s="364">
        <v>0</v>
      </c>
      <c r="Q411" s="365">
        <v>0</v>
      </c>
      <c r="R411" s="651">
        <f t="shared" si="137"/>
        <v>0</v>
      </c>
      <c r="S411" s="669">
        <f>R411/SUM(R410:R412)</f>
        <v>0</v>
      </c>
      <c r="T411" s="15"/>
      <c r="U411" s="15"/>
      <c r="V411" s="15"/>
      <c r="W411" s="1845"/>
      <c r="X411" s="14"/>
      <c r="Y411" s="14"/>
      <c r="Z411" s="14"/>
      <c r="AA411" s="14"/>
      <c r="AB411" s="14"/>
      <c r="AC411" s="14"/>
      <c r="AD411" s="14"/>
      <c r="AE411" s="14"/>
      <c r="AF411" s="14"/>
      <c r="AG411" s="14"/>
      <c r="AH411" s="14"/>
      <c r="AI411" s="14"/>
      <c r="AJ411" s="14"/>
      <c r="AK411" s="14"/>
      <c r="AL411" s="14"/>
      <c r="AM411" s="14"/>
      <c r="AN411" s="14"/>
      <c r="AO411" s="14"/>
    </row>
    <row r="412" spans="1:41" ht="17.25" hidden="1" customHeight="1" thickBot="1" x14ac:dyDescent="0.3">
      <c r="A412" s="2171"/>
      <c r="B412" s="77" t="s">
        <v>204</v>
      </c>
      <c r="C412" s="366">
        <v>1</v>
      </c>
      <c r="D412" s="367">
        <v>2</v>
      </c>
      <c r="E412" s="367">
        <v>5</v>
      </c>
      <c r="F412" s="367">
        <v>2</v>
      </c>
      <c r="G412" s="367">
        <v>0</v>
      </c>
      <c r="H412" s="367">
        <v>0</v>
      </c>
      <c r="I412" s="367">
        <v>0</v>
      </c>
      <c r="J412" s="367">
        <v>84</v>
      </c>
      <c r="K412" s="367">
        <v>0</v>
      </c>
      <c r="L412" s="367">
        <v>2</v>
      </c>
      <c r="M412" s="367">
        <v>28</v>
      </c>
      <c r="N412" s="367">
        <v>8</v>
      </c>
      <c r="O412" s="367">
        <v>0</v>
      </c>
      <c r="P412" s="367">
        <v>4</v>
      </c>
      <c r="Q412" s="368">
        <v>1</v>
      </c>
      <c r="R412" s="652">
        <f t="shared" si="137"/>
        <v>137</v>
      </c>
      <c r="S412" s="670">
        <f>R412/SUM(R410:R412)</f>
        <v>0.98561151079136688</v>
      </c>
      <c r="T412" s="15"/>
      <c r="U412" s="15"/>
      <c r="V412" s="15"/>
      <c r="W412" s="1845"/>
      <c r="X412" s="14"/>
      <c r="Y412" s="14"/>
      <c r="Z412" s="14"/>
      <c r="AA412" s="14"/>
      <c r="AB412" s="14"/>
      <c r="AC412" s="14"/>
      <c r="AD412" s="14"/>
      <c r="AE412" s="14"/>
      <c r="AF412" s="14"/>
      <c r="AG412" s="14"/>
      <c r="AH412" s="14"/>
      <c r="AI412" s="14"/>
      <c r="AJ412" s="14"/>
      <c r="AK412" s="14"/>
      <c r="AL412" s="14"/>
      <c r="AM412" s="14"/>
      <c r="AN412" s="14"/>
      <c r="AO412" s="14"/>
    </row>
    <row r="413" spans="1:41" ht="17.25" hidden="1" customHeight="1" x14ac:dyDescent="0.25">
      <c r="A413" s="2170" t="s">
        <v>165</v>
      </c>
      <c r="B413" s="80" t="s">
        <v>202</v>
      </c>
      <c r="C413" s="371">
        <v>4</v>
      </c>
      <c r="D413" s="372">
        <v>67</v>
      </c>
      <c r="E413" s="372">
        <v>47</v>
      </c>
      <c r="F413" s="372">
        <v>30</v>
      </c>
      <c r="G413" s="372">
        <v>14</v>
      </c>
      <c r="H413" s="372">
        <v>0</v>
      </c>
      <c r="I413" s="372">
        <v>0</v>
      </c>
      <c r="J413" s="372">
        <v>1823</v>
      </c>
      <c r="K413" s="372">
        <v>207</v>
      </c>
      <c r="L413" s="372">
        <v>36</v>
      </c>
      <c r="M413" s="372">
        <v>696</v>
      </c>
      <c r="N413" s="372">
        <v>183</v>
      </c>
      <c r="O413" s="372">
        <v>22</v>
      </c>
      <c r="P413" s="372">
        <v>85</v>
      </c>
      <c r="Q413" s="373">
        <v>50</v>
      </c>
      <c r="R413" s="653">
        <f t="shared" si="137"/>
        <v>3264</v>
      </c>
      <c r="S413" s="666">
        <f>R413/SUM(R413:R415)</f>
        <v>0.21170060967700091</v>
      </c>
      <c r="T413" s="15"/>
      <c r="U413" s="15"/>
      <c r="V413" s="15"/>
      <c r="W413" s="1845"/>
      <c r="X413" s="14"/>
      <c r="Y413" s="14"/>
      <c r="Z413" s="14"/>
      <c r="AA413" s="14"/>
      <c r="AB413" s="14"/>
      <c r="AC413" s="14"/>
      <c r="AD413" s="14"/>
      <c r="AE413" s="14"/>
      <c r="AF413" s="14"/>
      <c r="AG413" s="14"/>
      <c r="AH413" s="14"/>
      <c r="AI413" s="14"/>
      <c r="AJ413" s="14"/>
      <c r="AK413" s="14"/>
      <c r="AL413" s="14"/>
      <c r="AM413" s="14"/>
      <c r="AN413" s="14"/>
      <c r="AO413" s="14"/>
    </row>
    <row r="414" spans="1:41" ht="17.25" hidden="1" customHeight="1" x14ac:dyDescent="0.25">
      <c r="A414" s="2169"/>
      <c r="B414" s="78" t="s">
        <v>203</v>
      </c>
      <c r="C414" s="374">
        <v>2</v>
      </c>
      <c r="D414" s="375">
        <v>4</v>
      </c>
      <c r="E414" s="375">
        <v>11</v>
      </c>
      <c r="F414" s="375">
        <v>4</v>
      </c>
      <c r="G414" s="375">
        <v>1</v>
      </c>
      <c r="H414" s="375">
        <v>0</v>
      </c>
      <c r="I414" s="375">
        <v>0</v>
      </c>
      <c r="J414" s="375">
        <v>113</v>
      </c>
      <c r="K414" s="375">
        <v>7</v>
      </c>
      <c r="L414" s="375">
        <v>1</v>
      </c>
      <c r="M414" s="375">
        <v>50</v>
      </c>
      <c r="N414" s="375">
        <v>15</v>
      </c>
      <c r="O414" s="375">
        <v>0</v>
      </c>
      <c r="P414" s="375">
        <v>7</v>
      </c>
      <c r="Q414" s="376">
        <v>2</v>
      </c>
      <c r="R414" s="654">
        <f t="shared" si="137"/>
        <v>217</v>
      </c>
      <c r="S414" s="666">
        <f>R414/SUM(R413:R415)</f>
        <v>1.4074458425217278E-2</v>
      </c>
      <c r="T414" s="15"/>
      <c r="U414" s="15"/>
      <c r="V414" s="15"/>
      <c r="W414" s="1845"/>
      <c r="X414" s="14"/>
      <c r="Y414" s="14"/>
      <c r="Z414" s="14"/>
      <c r="AA414" s="14"/>
      <c r="AB414" s="14"/>
      <c r="AC414" s="14"/>
      <c r="AD414" s="14"/>
      <c r="AE414" s="14"/>
      <c r="AF414" s="14"/>
      <c r="AG414" s="14"/>
      <c r="AH414" s="14"/>
      <c r="AI414" s="14"/>
      <c r="AJ414" s="14"/>
      <c r="AK414" s="14"/>
      <c r="AL414" s="14"/>
      <c r="AM414" s="14"/>
      <c r="AN414" s="14"/>
      <c r="AO414" s="14"/>
    </row>
    <row r="415" spans="1:41" ht="17.25" hidden="1" customHeight="1" thickBot="1" x14ac:dyDescent="0.3">
      <c r="A415" s="2171"/>
      <c r="B415" s="79" t="s">
        <v>204</v>
      </c>
      <c r="C415" s="377">
        <v>48</v>
      </c>
      <c r="D415" s="378">
        <v>210</v>
      </c>
      <c r="E415" s="378">
        <v>193</v>
      </c>
      <c r="F415" s="378">
        <v>88</v>
      </c>
      <c r="G415" s="378">
        <v>73</v>
      </c>
      <c r="H415" s="378">
        <v>0</v>
      </c>
      <c r="I415" s="378">
        <v>0</v>
      </c>
      <c r="J415" s="378">
        <v>7114</v>
      </c>
      <c r="K415" s="378">
        <v>353</v>
      </c>
      <c r="L415" s="378">
        <v>168</v>
      </c>
      <c r="M415" s="378">
        <v>2252</v>
      </c>
      <c r="N415" s="378">
        <v>731</v>
      </c>
      <c r="O415" s="378">
        <v>45</v>
      </c>
      <c r="P415" s="378">
        <v>358</v>
      </c>
      <c r="Q415" s="379">
        <v>304</v>
      </c>
      <c r="R415" s="655">
        <f t="shared" si="137"/>
        <v>11937</v>
      </c>
      <c r="S415" s="666">
        <f>R415/SUM(R413:R415)</f>
        <v>0.77422493189778185</v>
      </c>
      <c r="T415" s="15"/>
      <c r="U415" s="15"/>
      <c r="V415" s="15"/>
      <c r="W415" s="1845"/>
      <c r="X415" s="14"/>
      <c r="Y415" s="14"/>
      <c r="Z415" s="14"/>
      <c r="AA415" s="14"/>
      <c r="AB415" s="14"/>
      <c r="AC415" s="14"/>
      <c r="AD415" s="14"/>
      <c r="AE415" s="14"/>
      <c r="AF415" s="14"/>
      <c r="AG415" s="14"/>
      <c r="AH415" s="14"/>
      <c r="AI415" s="14"/>
      <c r="AJ415" s="14"/>
      <c r="AK415" s="14"/>
      <c r="AL415" s="14"/>
      <c r="AM415" s="14"/>
      <c r="AN415" s="14"/>
      <c r="AO415" s="14"/>
    </row>
    <row r="416" spans="1:41" ht="17.25" hidden="1" customHeight="1" x14ac:dyDescent="0.25">
      <c r="A416" s="2170" t="s">
        <v>166</v>
      </c>
      <c r="B416" s="75" t="s">
        <v>202</v>
      </c>
      <c r="C416" s="361">
        <v>1</v>
      </c>
      <c r="D416" s="362">
        <v>17</v>
      </c>
      <c r="E416" s="362">
        <v>19</v>
      </c>
      <c r="F416" s="362">
        <v>9</v>
      </c>
      <c r="G416" s="362">
        <v>2</v>
      </c>
      <c r="H416" s="362">
        <v>0</v>
      </c>
      <c r="I416" s="362">
        <v>0</v>
      </c>
      <c r="J416" s="362">
        <v>363</v>
      </c>
      <c r="K416" s="362">
        <v>36</v>
      </c>
      <c r="L416" s="362">
        <v>10</v>
      </c>
      <c r="M416" s="362">
        <v>150</v>
      </c>
      <c r="N416" s="362">
        <v>42</v>
      </c>
      <c r="O416" s="362">
        <v>8</v>
      </c>
      <c r="P416" s="362">
        <v>8</v>
      </c>
      <c r="Q416" s="363">
        <v>13</v>
      </c>
      <c r="R416" s="650">
        <f t="shared" si="137"/>
        <v>678</v>
      </c>
      <c r="S416" s="668">
        <f>R416/SUM(R416:R418)</f>
        <v>0.1069569332702319</v>
      </c>
      <c r="T416" s="15"/>
      <c r="U416" s="15"/>
      <c r="V416" s="15"/>
      <c r="W416" s="1845"/>
      <c r="X416" s="14"/>
      <c r="Y416" s="14"/>
      <c r="Z416" s="14"/>
      <c r="AA416" s="14"/>
      <c r="AB416" s="14"/>
      <c r="AC416" s="14"/>
      <c r="AD416" s="14"/>
      <c r="AE416" s="14"/>
      <c r="AF416" s="14"/>
      <c r="AG416" s="14"/>
      <c r="AH416" s="14"/>
      <c r="AI416" s="14"/>
      <c r="AJ416" s="14"/>
      <c r="AK416" s="14"/>
      <c r="AL416" s="14"/>
      <c r="AM416" s="14"/>
      <c r="AN416" s="14"/>
      <c r="AO416" s="14"/>
    </row>
    <row r="417" spans="1:41" ht="17.25" hidden="1" customHeight="1" x14ac:dyDescent="0.25">
      <c r="A417" s="2169"/>
      <c r="B417" s="76" t="s">
        <v>203</v>
      </c>
      <c r="C417" s="364">
        <v>1</v>
      </c>
      <c r="D417" s="369">
        <v>1</v>
      </c>
      <c r="E417" s="369">
        <v>2</v>
      </c>
      <c r="F417" s="369">
        <v>0</v>
      </c>
      <c r="G417" s="369">
        <v>0</v>
      </c>
      <c r="H417" s="369">
        <v>0</v>
      </c>
      <c r="I417" s="369">
        <v>0</v>
      </c>
      <c r="J417" s="369">
        <v>30</v>
      </c>
      <c r="K417" s="369">
        <v>0</v>
      </c>
      <c r="L417" s="369">
        <v>1</v>
      </c>
      <c r="M417" s="369">
        <v>12</v>
      </c>
      <c r="N417" s="369">
        <v>2</v>
      </c>
      <c r="O417" s="369">
        <v>0</v>
      </c>
      <c r="P417" s="369">
        <v>0</v>
      </c>
      <c r="Q417" s="370">
        <v>1</v>
      </c>
      <c r="R417" s="651">
        <f t="shared" si="137"/>
        <v>50</v>
      </c>
      <c r="S417" s="669">
        <f>R417/SUM(R416:R418)</f>
        <v>7.8876794447073663E-3</v>
      </c>
      <c r="T417" s="15"/>
      <c r="U417" s="15"/>
      <c r="V417" s="15"/>
      <c r="W417" s="1845"/>
      <c r="X417" s="14"/>
      <c r="Y417" s="14"/>
      <c r="Z417" s="14"/>
      <c r="AA417" s="14"/>
      <c r="AB417" s="14"/>
      <c r="AC417" s="14"/>
      <c r="AD417" s="14"/>
      <c r="AE417" s="14"/>
      <c r="AF417" s="14"/>
      <c r="AG417" s="14"/>
      <c r="AH417" s="14"/>
      <c r="AI417" s="14"/>
      <c r="AJ417" s="14"/>
      <c r="AK417" s="14"/>
      <c r="AL417" s="14"/>
      <c r="AM417" s="14"/>
      <c r="AN417" s="14"/>
      <c r="AO417" s="14"/>
    </row>
    <row r="418" spans="1:41" ht="17.25" hidden="1" customHeight="1" thickBot="1" x14ac:dyDescent="0.3">
      <c r="A418" s="2169"/>
      <c r="B418" s="122" t="s">
        <v>204</v>
      </c>
      <c r="C418" s="366">
        <v>16</v>
      </c>
      <c r="D418" s="367">
        <v>100</v>
      </c>
      <c r="E418" s="367">
        <v>88</v>
      </c>
      <c r="F418" s="367">
        <v>27</v>
      </c>
      <c r="G418" s="367">
        <v>33</v>
      </c>
      <c r="H418" s="367">
        <v>0</v>
      </c>
      <c r="I418" s="367">
        <v>0</v>
      </c>
      <c r="J418" s="367">
        <v>3553</v>
      </c>
      <c r="K418" s="367">
        <v>167</v>
      </c>
      <c r="L418" s="367">
        <v>59</v>
      </c>
      <c r="M418" s="367">
        <v>953</v>
      </c>
      <c r="N418" s="367">
        <v>337</v>
      </c>
      <c r="O418" s="367">
        <v>17</v>
      </c>
      <c r="P418" s="367">
        <v>147</v>
      </c>
      <c r="Q418" s="368">
        <v>114</v>
      </c>
      <c r="R418" s="652">
        <f t="shared" si="137"/>
        <v>5611</v>
      </c>
      <c r="S418" s="669">
        <f>R418/SUM(R416:R418)</f>
        <v>0.88515538728506071</v>
      </c>
      <c r="T418" s="15"/>
      <c r="U418" s="15"/>
      <c r="V418" s="15"/>
      <c r="W418" s="1845"/>
      <c r="X418" s="14"/>
      <c r="Y418" s="14"/>
      <c r="Z418" s="14"/>
      <c r="AA418" s="14"/>
      <c r="AB418" s="14"/>
      <c r="AC418" s="14"/>
      <c r="AD418" s="14"/>
      <c r="AE418" s="14"/>
      <c r="AF418" s="14"/>
      <c r="AG418" s="14"/>
      <c r="AH418" s="14"/>
      <c r="AI418" s="14"/>
      <c r="AJ418" s="14"/>
      <c r="AK418" s="14"/>
      <c r="AL418" s="14"/>
      <c r="AM418" s="14"/>
      <c r="AN418" s="14"/>
      <c r="AO418" s="14"/>
    </row>
    <row r="419" spans="1:41" ht="17.25" hidden="1" customHeight="1" x14ac:dyDescent="0.25">
      <c r="A419" s="2170" t="s">
        <v>167</v>
      </c>
      <c r="B419" s="80" t="s">
        <v>202</v>
      </c>
      <c r="C419" s="380">
        <v>0</v>
      </c>
      <c r="D419" s="381">
        <v>3</v>
      </c>
      <c r="E419" s="381">
        <v>2</v>
      </c>
      <c r="F419" s="381">
        <v>5</v>
      </c>
      <c r="G419" s="381">
        <v>1</v>
      </c>
      <c r="H419" s="381">
        <v>0</v>
      </c>
      <c r="I419" s="381">
        <v>0</v>
      </c>
      <c r="J419" s="381">
        <v>118</v>
      </c>
      <c r="K419" s="381">
        <v>4</v>
      </c>
      <c r="L419" s="381">
        <v>4</v>
      </c>
      <c r="M419" s="381">
        <v>27</v>
      </c>
      <c r="N419" s="381">
        <v>12</v>
      </c>
      <c r="O419" s="381">
        <v>0</v>
      </c>
      <c r="P419" s="381">
        <v>1</v>
      </c>
      <c r="Q419" s="382">
        <v>7</v>
      </c>
      <c r="R419" s="653">
        <f t="shared" si="137"/>
        <v>184</v>
      </c>
      <c r="S419" s="665">
        <f>R419/SUM(R419:R421)</f>
        <v>0.23741935483870968</v>
      </c>
      <c r="T419" s="15"/>
      <c r="U419" s="15"/>
      <c r="V419" s="15"/>
      <c r="W419" s="1845"/>
      <c r="X419" s="14"/>
      <c r="Y419" s="14"/>
      <c r="Z419" s="14"/>
      <c r="AA419" s="14"/>
      <c r="AB419" s="14"/>
      <c r="AC419" s="14"/>
      <c r="AD419" s="14"/>
      <c r="AE419" s="14"/>
      <c r="AF419" s="14"/>
      <c r="AG419" s="14"/>
      <c r="AH419" s="14"/>
      <c r="AI419" s="14"/>
      <c r="AJ419" s="14"/>
      <c r="AK419" s="14"/>
      <c r="AL419" s="14"/>
      <c r="AM419" s="14"/>
      <c r="AN419" s="14"/>
      <c r="AO419" s="14"/>
    </row>
    <row r="420" spans="1:41" ht="17.25" hidden="1" customHeight="1" x14ac:dyDescent="0.25">
      <c r="A420" s="2169"/>
      <c r="B420" s="78" t="s">
        <v>203</v>
      </c>
      <c r="C420" s="374">
        <v>2</v>
      </c>
      <c r="D420" s="375">
        <v>0</v>
      </c>
      <c r="E420" s="375">
        <v>1</v>
      </c>
      <c r="F420" s="375">
        <v>0</v>
      </c>
      <c r="G420" s="375">
        <v>0</v>
      </c>
      <c r="H420" s="375">
        <v>0</v>
      </c>
      <c r="I420" s="375">
        <v>0</v>
      </c>
      <c r="J420" s="375">
        <v>18</v>
      </c>
      <c r="K420" s="375">
        <v>1</v>
      </c>
      <c r="L420" s="375">
        <v>0</v>
      </c>
      <c r="M420" s="375">
        <v>3</v>
      </c>
      <c r="N420" s="375">
        <v>3</v>
      </c>
      <c r="O420" s="375">
        <v>0</v>
      </c>
      <c r="P420" s="375">
        <v>1</v>
      </c>
      <c r="Q420" s="376">
        <v>0</v>
      </c>
      <c r="R420" s="654">
        <f t="shared" si="137"/>
        <v>29</v>
      </c>
      <c r="S420" s="666">
        <f>R420/SUM(R419:R421)</f>
        <v>3.741935483870968E-2</v>
      </c>
      <c r="T420" s="15"/>
      <c r="U420" s="15"/>
      <c r="V420" s="15"/>
      <c r="W420" s="1845"/>
      <c r="X420" s="14"/>
      <c r="Y420" s="14"/>
      <c r="Z420" s="14"/>
      <c r="AA420" s="14"/>
      <c r="AB420" s="14"/>
      <c r="AC420" s="14"/>
      <c r="AD420" s="14"/>
      <c r="AE420" s="14"/>
      <c r="AF420" s="14"/>
      <c r="AG420" s="14"/>
      <c r="AH420" s="14"/>
      <c r="AI420" s="14"/>
      <c r="AJ420" s="14"/>
      <c r="AK420" s="14"/>
      <c r="AL420" s="14"/>
      <c r="AM420" s="14"/>
      <c r="AN420" s="14"/>
      <c r="AO420" s="14"/>
    </row>
    <row r="421" spans="1:41" ht="17.25" hidden="1" customHeight="1" thickBot="1" x14ac:dyDescent="0.3">
      <c r="A421" s="2172"/>
      <c r="B421" s="156" t="s">
        <v>204</v>
      </c>
      <c r="C421" s="383">
        <v>2</v>
      </c>
      <c r="D421" s="384">
        <v>11</v>
      </c>
      <c r="E421" s="384">
        <v>8</v>
      </c>
      <c r="F421" s="384">
        <v>3</v>
      </c>
      <c r="G421" s="384">
        <v>3</v>
      </c>
      <c r="H421" s="384">
        <v>0</v>
      </c>
      <c r="I421" s="384">
        <v>0</v>
      </c>
      <c r="J421" s="384">
        <v>334</v>
      </c>
      <c r="K421" s="384">
        <v>19</v>
      </c>
      <c r="L421" s="384">
        <v>13</v>
      </c>
      <c r="M421" s="384">
        <v>95</v>
      </c>
      <c r="N421" s="384">
        <v>37</v>
      </c>
      <c r="O421" s="384">
        <v>1</v>
      </c>
      <c r="P421" s="384">
        <v>17</v>
      </c>
      <c r="Q421" s="385">
        <v>19</v>
      </c>
      <c r="R421" s="657">
        <f t="shared" si="137"/>
        <v>562</v>
      </c>
      <c r="S421" s="682">
        <f>R421/SUM(R419:R421)</f>
        <v>0.7251612903225807</v>
      </c>
      <c r="T421" s="15"/>
      <c r="U421" s="15"/>
      <c r="V421" s="15"/>
      <c r="W421" s="1845"/>
      <c r="X421" s="14"/>
      <c r="Y421" s="14"/>
      <c r="Z421" s="14"/>
      <c r="AA421" s="14"/>
      <c r="AB421" s="14"/>
      <c r="AC421" s="14"/>
      <c r="AD421" s="14"/>
      <c r="AE421" s="14"/>
      <c r="AF421" s="14"/>
      <c r="AG421" s="14"/>
      <c r="AH421" s="14"/>
      <c r="AI421" s="14"/>
      <c r="AJ421" s="14"/>
      <c r="AK421" s="14"/>
      <c r="AL421" s="14"/>
      <c r="AM421" s="14"/>
      <c r="AN421" s="14"/>
      <c r="AO421" s="14"/>
    </row>
    <row r="422" spans="1:41" ht="17.25" hidden="1" customHeight="1" thickTop="1" x14ac:dyDescent="0.25">
      <c r="A422" s="2169" t="s">
        <v>132</v>
      </c>
      <c r="B422" s="155" t="s">
        <v>202</v>
      </c>
      <c r="C422" s="224">
        <f>SUM(C410,C413,C416,C419)</f>
        <v>5</v>
      </c>
      <c r="D422" s="224">
        <f t="shared" ref="D422:I422" si="138">SUM(D410,D413,D416,D419)</f>
        <v>87</v>
      </c>
      <c r="E422" s="224">
        <f t="shared" si="138"/>
        <v>68</v>
      </c>
      <c r="F422" s="224">
        <f t="shared" si="138"/>
        <v>44</v>
      </c>
      <c r="G422" s="224">
        <f t="shared" si="138"/>
        <v>17</v>
      </c>
      <c r="H422" s="224">
        <f t="shared" si="138"/>
        <v>0</v>
      </c>
      <c r="I422" s="224">
        <f t="shared" si="138"/>
        <v>0</v>
      </c>
      <c r="J422" s="224">
        <f>SUM(J410,J413,J416,J419)</f>
        <v>2305</v>
      </c>
      <c r="K422" s="224">
        <f t="shared" ref="K422:Q422" si="139">SUM(K410,K413,K416,K419)</f>
        <v>247</v>
      </c>
      <c r="L422" s="224">
        <f t="shared" si="139"/>
        <v>50</v>
      </c>
      <c r="M422" s="224">
        <f t="shared" si="139"/>
        <v>873</v>
      </c>
      <c r="N422" s="224">
        <f t="shared" si="139"/>
        <v>237</v>
      </c>
      <c r="O422" s="224">
        <f t="shared" si="139"/>
        <v>30</v>
      </c>
      <c r="P422" s="224">
        <f t="shared" si="139"/>
        <v>95</v>
      </c>
      <c r="Q422" s="225">
        <f t="shared" si="139"/>
        <v>70</v>
      </c>
      <c r="R422" s="629">
        <f>SUM(C422:Q422)</f>
        <v>4128</v>
      </c>
      <c r="S422" s="688">
        <f>R422/SUM(R422:R424)</f>
        <v>0.18208283710467116</v>
      </c>
      <c r="T422" s="15"/>
      <c r="U422" s="15"/>
      <c r="V422" s="15"/>
      <c r="W422" s="1845"/>
      <c r="X422" s="14"/>
      <c r="Y422" s="14"/>
      <c r="Z422" s="14"/>
      <c r="AA422" s="14"/>
      <c r="AB422" s="14"/>
      <c r="AC422" s="14"/>
      <c r="AD422" s="14"/>
      <c r="AE422" s="14"/>
      <c r="AF422" s="14"/>
      <c r="AG422" s="14"/>
      <c r="AH422" s="14"/>
      <c r="AI422" s="14"/>
      <c r="AJ422" s="14"/>
      <c r="AK422" s="14"/>
      <c r="AL422" s="14"/>
      <c r="AM422" s="14"/>
      <c r="AN422" s="14"/>
      <c r="AO422" s="14"/>
    </row>
    <row r="423" spans="1:41" ht="17.25" hidden="1" customHeight="1" x14ac:dyDescent="0.25">
      <c r="A423" s="2169"/>
      <c r="B423" s="76" t="s">
        <v>203</v>
      </c>
      <c r="C423" s="227">
        <f>SUM(C411,C414,C417,C420)</f>
        <v>5</v>
      </c>
      <c r="D423" s="227">
        <f t="shared" ref="D423:Q423" si="140">SUM(D411,D414,D417,D420)</f>
        <v>5</v>
      </c>
      <c r="E423" s="227">
        <f t="shared" si="140"/>
        <v>14</v>
      </c>
      <c r="F423" s="227">
        <f t="shared" si="140"/>
        <v>4</v>
      </c>
      <c r="G423" s="227">
        <f t="shared" si="140"/>
        <v>1</v>
      </c>
      <c r="H423" s="227">
        <f t="shared" si="140"/>
        <v>0</v>
      </c>
      <c r="I423" s="227">
        <f t="shared" si="140"/>
        <v>0</v>
      </c>
      <c r="J423" s="227">
        <f t="shared" si="140"/>
        <v>161</v>
      </c>
      <c r="K423" s="227">
        <f t="shared" si="140"/>
        <v>8</v>
      </c>
      <c r="L423" s="227">
        <f t="shared" si="140"/>
        <v>2</v>
      </c>
      <c r="M423" s="227">
        <f t="shared" si="140"/>
        <v>65</v>
      </c>
      <c r="N423" s="227">
        <f t="shared" si="140"/>
        <v>20</v>
      </c>
      <c r="O423" s="227">
        <f t="shared" si="140"/>
        <v>0</v>
      </c>
      <c r="P423" s="227">
        <f t="shared" si="140"/>
        <v>8</v>
      </c>
      <c r="Q423" s="228">
        <f t="shared" si="140"/>
        <v>3</v>
      </c>
      <c r="R423" s="626">
        <f>SUM(C423:Q423)</f>
        <v>296</v>
      </c>
      <c r="S423" s="688">
        <f>R423/SUM(R422:R424)</f>
        <v>1.3056327466807816E-2</v>
      </c>
      <c r="T423" s="15"/>
      <c r="U423" s="15"/>
      <c r="V423" s="15"/>
      <c r="W423" s="1845"/>
      <c r="X423" s="14"/>
      <c r="Y423" s="14"/>
      <c r="Z423" s="14"/>
      <c r="AA423" s="14"/>
      <c r="AB423" s="14"/>
      <c r="AC423" s="14"/>
      <c r="AD423" s="14"/>
      <c r="AE423" s="14"/>
      <c r="AF423" s="14"/>
      <c r="AG423" s="14"/>
      <c r="AH423" s="14"/>
      <c r="AI423" s="14"/>
      <c r="AJ423" s="14"/>
      <c r="AK423" s="14"/>
      <c r="AL423" s="14"/>
      <c r="AM423" s="14"/>
      <c r="AN423" s="14"/>
      <c r="AO423" s="14"/>
    </row>
    <row r="424" spans="1:41" ht="17.25" hidden="1" customHeight="1" thickBot="1" x14ac:dyDescent="0.3">
      <c r="A424" s="2171"/>
      <c r="B424" s="77" t="s">
        <v>204</v>
      </c>
      <c r="C424" s="272">
        <f>SUM(C412,C415,C418,C421)</f>
        <v>67</v>
      </c>
      <c r="D424" s="272">
        <f t="shared" ref="D424:Q424" si="141">SUM(D412,D415,D418,D421)</f>
        <v>323</v>
      </c>
      <c r="E424" s="272">
        <f t="shared" si="141"/>
        <v>294</v>
      </c>
      <c r="F424" s="272">
        <f t="shared" si="141"/>
        <v>120</v>
      </c>
      <c r="G424" s="272">
        <f t="shared" si="141"/>
        <v>109</v>
      </c>
      <c r="H424" s="272">
        <f t="shared" si="141"/>
        <v>0</v>
      </c>
      <c r="I424" s="272">
        <f t="shared" si="141"/>
        <v>0</v>
      </c>
      <c r="J424" s="272">
        <f t="shared" si="141"/>
        <v>11085</v>
      </c>
      <c r="K424" s="272">
        <f t="shared" si="141"/>
        <v>539</v>
      </c>
      <c r="L424" s="272">
        <f t="shared" si="141"/>
        <v>242</v>
      </c>
      <c r="M424" s="272">
        <f t="shared" si="141"/>
        <v>3328</v>
      </c>
      <c r="N424" s="272">
        <f t="shared" si="141"/>
        <v>1113</v>
      </c>
      <c r="O424" s="272">
        <f t="shared" si="141"/>
        <v>63</v>
      </c>
      <c r="P424" s="272">
        <f t="shared" si="141"/>
        <v>526</v>
      </c>
      <c r="Q424" s="627">
        <f t="shared" si="141"/>
        <v>438</v>
      </c>
      <c r="R424" s="628">
        <f>SUM(C424:Q424)</f>
        <v>18247</v>
      </c>
      <c r="S424" s="688">
        <f>R424/SUM(R422:R424)</f>
        <v>0.80486083542852105</v>
      </c>
      <c r="T424" s="15"/>
      <c r="U424" s="15"/>
      <c r="V424" s="15"/>
      <c r="W424" s="1845"/>
      <c r="X424" s="14"/>
      <c r="Y424" s="14"/>
      <c r="Z424" s="14"/>
      <c r="AA424" s="14"/>
      <c r="AB424" s="14"/>
      <c r="AC424" s="14"/>
      <c r="AD424" s="14"/>
      <c r="AE424" s="14"/>
      <c r="AF424" s="14"/>
      <c r="AG424" s="14"/>
      <c r="AH424" s="14"/>
      <c r="AI424" s="14"/>
      <c r="AJ424" s="14"/>
      <c r="AK424" s="14"/>
      <c r="AL424" s="14"/>
      <c r="AM424" s="14"/>
      <c r="AN424" s="14"/>
      <c r="AO424" s="14"/>
    </row>
    <row r="425" spans="1:41" ht="15.75" hidden="1" customHeight="1" x14ac:dyDescent="0.25">
      <c r="A425" s="2170" t="s">
        <v>131</v>
      </c>
      <c r="B425" s="80" t="s">
        <v>202</v>
      </c>
      <c r="C425" s="672">
        <f t="shared" ref="C425:R425" si="142">C422/SUM(C422:C424)</f>
        <v>6.4935064935064929E-2</v>
      </c>
      <c r="D425" s="673">
        <f t="shared" si="142"/>
        <v>0.20963855421686747</v>
      </c>
      <c r="E425" s="673">
        <f t="shared" si="142"/>
        <v>0.18085106382978725</v>
      </c>
      <c r="F425" s="673">
        <f t="shared" si="142"/>
        <v>0.26190476190476192</v>
      </c>
      <c r="G425" s="673">
        <f t="shared" si="142"/>
        <v>0.13385826771653545</v>
      </c>
      <c r="H425" s="673">
        <v>0</v>
      </c>
      <c r="I425" s="673">
        <v>0</v>
      </c>
      <c r="J425" s="673">
        <f t="shared" si="142"/>
        <v>0.1700981477381743</v>
      </c>
      <c r="K425" s="673">
        <f t="shared" si="142"/>
        <v>0.31108312342569272</v>
      </c>
      <c r="L425" s="673">
        <f t="shared" si="142"/>
        <v>0.17006802721088435</v>
      </c>
      <c r="M425" s="673">
        <f t="shared" si="142"/>
        <v>0.20464135021097046</v>
      </c>
      <c r="N425" s="673">
        <f t="shared" si="142"/>
        <v>0.17299270072992701</v>
      </c>
      <c r="O425" s="673">
        <f t="shared" si="142"/>
        <v>0.32258064516129031</v>
      </c>
      <c r="P425" s="673">
        <f t="shared" si="142"/>
        <v>0.15103338632750399</v>
      </c>
      <c r="Q425" s="767">
        <f t="shared" si="142"/>
        <v>0.13698630136986301</v>
      </c>
      <c r="R425" s="1172">
        <f t="shared" si="142"/>
        <v>0.18208283710467116</v>
      </c>
      <c r="S425" s="2163"/>
      <c r="T425" s="15"/>
      <c r="U425" s="15"/>
      <c r="V425" s="15"/>
      <c r="W425" s="1845"/>
      <c r="X425" s="14"/>
      <c r="Y425" s="14"/>
      <c r="Z425" s="14"/>
      <c r="AA425" s="14"/>
      <c r="AB425" s="14"/>
      <c r="AC425" s="14"/>
      <c r="AD425" s="14"/>
      <c r="AE425" s="14"/>
      <c r="AF425" s="14"/>
      <c r="AG425" s="14"/>
      <c r="AH425" s="14"/>
      <c r="AI425" s="14"/>
      <c r="AJ425" s="14"/>
      <c r="AK425" s="14"/>
      <c r="AL425" s="14"/>
      <c r="AM425" s="14"/>
      <c r="AN425" s="14"/>
      <c r="AO425" s="14"/>
    </row>
    <row r="426" spans="1:41" ht="15.75" hidden="1" customHeight="1" x14ac:dyDescent="0.25">
      <c r="A426" s="2169"/>
      <c r="B426" s="78" t="s">
        <v>203</v>
      </c>
      <c r="C426" s="675">
        <f t="shared" ref="C426:R426" si="143">C423/SUM(C422:C424)</f>
        <v>6.4935064935064929E-2</v>
      </c>
      <c r="D426" s="676">
        <f t="shared" si="143"/>
        <v>1.2048192771084338E-2</v>
      </c>
      <c r="E426" s="676">
        <f t="shared" si="143"/>
        <v>3.7234042553191488E-2</v>
      </c>
      <c r="F426" s="676">
        <f t="shared" si="143"/>
        <v>2.3809523809523808E-2</v>
      </c>
      <c r="G426" s="676">
        <f t="shared" si="143"/>
        <v>7.874015748031496E-3</v>
      </c>
      <c r="H426" s="676">
        <v>0</v>
      </c>
      <c r="I426" s="676">
        <v>0</v>
      </c>
      <c r="J426" s="676">
        <f t="shared" si="143"/>
        <v>1.1881041989521069E-2</v>
      </c>
      <c r="K426" s="676">
        <f t="shared" si="143"/>
        <v>1.0075566750629723E-2</v>
      </c>
      <c r="L426" s="676">
        <f t="shared" si="143"/>
        <v>6.8027210884353739E-3</v>
      </c>
      <c r="M426" s="676">
        <f t="shared" si="143"/>
        <v>1.5236755743084857E-2</v>
      </c>
      <c r="N426" s="676">
        <f t="shared" si="143"/>
        <v>1.4598540145985401E-2</v>
      </c>
      <c r="O426" s="676">
        <v>0.01</v>
      </c>
      <c r="P426" s="676">
        <f t="shared" si="143"/>
        <v>1.2718600953895072E-2</v>
      </c>
      <c r="Q426" s="768">
        <f t="shared" si="143"/>
        <v>5.8708414872798431E-3</v>
      </c>
      <c r="R426" s="671">
        <f t="shared" si="143"/>
        <v>1.3056327466807816E-2</v>
      </c>
      <c r="S426" s="2164"/>
      <c r="T426" s="15"/>
      <c r="U426" s="15"/>
      <c r="V426" s="15"/>
      <c r="W426" s="1845"/>
      <c r="X426" s="14"/>
      <c r="Y426" s="14"/>
      <c r="Z426" s="14"/>
      <c r="AA426" s="14"/>
      <c r="AB426" s="14"/>
      <c r="AC426" s="14"/>
      <c r="AD426" s="14"/>
      <c r="AE426" s="14"/>
      <c r="AF426" s="14"/>
      <c r="AG426" s="14"/>
      <c r="AH426" s="14"/>
      <c r="AI426" s="14"/>
      <c r="AJ426" s="14"/>
      <c r="AK426" s="14"/>
      <c r="AL426" s="14"/>
      <c r="AM426" s="14"/>
      <c r="AN426" s="14"/>
      <c r="AO426" s="14"/>
    </row>
    <row r="427" spans="1:41" ht="18.75" hidden="1" customHeight="1" thickBot="1" x14ac:dyDescent="0.3">
      <c r="A427" s="2171"/>
      <c r="B427" s="79" t="s">
        <v>204</v>
      </c>
      <c r="C427" s="685">
        <f t="shared" ref="C427:R427" si="144">C424/SUM(C422:C424)</f>
        <v>0.87012987012987009</v>
      </c>
      <c r="D427" s="686">
        <f t="shared" si="144"/>
        <v>0.77831325301204823</v>
      </c>
      <c r="E427" s="686">
        <f t="shared" si="144"/>
        <v>0.78191489361702127</v>
      </c>
      <c r="F427" s="686">
        <f t="shared" si="144"/>
        <v>0.7142857142857143</v>
      </c>
      <c r="G427" s="686">
        <f t="shared" si="144"/>
        <v>0.8582677165354331</v>
      </c>
      <c r="H427" s="686">
        <v>0</v>
      </c>
      <c r="I427" s="686">
        <v>0</v>
      </c>
      <c r="J427" s="686">
        <f t="shared" si="144"/>
        <v>0.81802081027230467</v>
      </c>
      <c r="K427" s="686">
        <f t="shared" si="144"/>
        <v>0.67884130982367763</v>
      </c>
      <c r="L427" s="686">
        <f t="shared" si="144"/>
        <v>0.8231292517006803</v>
      </c>
      <c r="M427" s="686">
        <f t="shared" si="144"/>
        <v>0.78012189404594467</v>
      </c>
      <c r="N427" s="686">
        <f t="shared" si="144"/>
        <v>0.81240875912408761</v>
      </c>
      <c r="O427" s="686">
        <f t="shared" si="144"/>
        <v>0.67741935483870963</v>
      </c>
      <c r="P427" s="686">
        <f t="shared" si="144"/>
        <v>0.83624801271860094</v>
      </c>
      <c r="Q427" s="769">
        <f t="shared" si="144"/>
        <v>0.8571428571428571</v>
      </c>
      <c r="R427" s="1173">
        <f t="shared" si="144"/>
        <v>0.80486083542852105</v>
      </c>
      <c r="S427" s="2165"/>
      <c r="T427" s="15"/>
      <c r="U427" s="15"/>
      <c r="V427" s="17"/>
      <c r="W427" s="1845"/>
      <c r="X427" s="14"/>
      <c r="Y427" s="14"/>
      <c r="Z427" s="14"/>
      <c r="AA427" s="14"/>
      <c r="AB427" s="14"/>
      <c r="AC427" s="14"/>
      <c r="AD427" s="14"/>
      <c r="AE427" s="14"/>
      <c r="AF427" s="14"/>
      <c r="AG427" s="14"/>
      <c r="AH427" s="14"/>
      <c r="AI427" s="14"/>
      <c r="AJ427" s="14"/>
      <c r="AK427" s="14"/>
      <c r="AL427" s="14"/>
      <c r="AM427" s="14"/>
      <c r="AN427" s="14"/>
      <c r="AO427" s="14"/>
    </row>
    <row r="428" spans="1:41" ht="20.25" hidden="1" customHeight="1" thickBot="1" x14ac:dyDescent="0.3">
      <c r="A428" s="2147" t="s">
        <v>142</v>
      </c>
      <c r="B428" s="2148"/>
      <c r="C428" s="2148"/>
      <c r="D428" s="2148"/>
      <c r="E428" s="2148"/>
      <c r="F428" s="2148"/>
      <c r="G428" s="2148"/>
      <c r="H428" s="2148"/>
      <c r="I428" s="2148"/>
      <c r="J428" s="2148"/>
      <c r="K428" s="2148"/>
      <c r="L428" s="2148"/>
      <c r="M428" s="2148"/>
      <c r="N428" s="2148"/>
      <c r="O428" s="2148"/>
      <c r="P428" s="2148"/>
      <c r="Q428" s="2148"/>
      <c r="R428" s="2148"/>
      <c r="S428" s="2149"/>
      <c r="T428" s="14"/>
      <c r="U428" s="14"/>
      <c r="V428" s="14"/>
      <c r="W428" s="1844"/>
      <c r="X428" s="14"/>
      <c r="Y428" s="14"/>
      <c r="Z428" s="14"/>
      <c r="AA428" s="14"/>
      <c r="AB428" s="14"/>
      <c r="AC428" s="14"/>
      <c r="AD428" s="14"/>
      <c r="AE428" s="14"/>
      <c r="AF428" s="14"/>
      <c r="AG428" s="14"/>
      <c r="AH428" s="14"/>
      <c r="AI428" s="14"/>
      <c r="AJ428" s="14"/>
      <c r="AK428" s="14"/>
      <c r="AL428" s="14"/>
      <c r="AM428" s="14"/>
      <c r="AN428" s="14"/>
      <c r="AO428" s="14"/>
    </row>
    <row r="429" spans="1:41" ht="71.25" hidden="1" customHeight="1" thickBot="1" x14ac:dyDescent="0.3">
      <c r="A429" s="73"/>
      <c r="B429" s="157" t="s">
        <v>200</v>
      </c>
      <c r="C429" s="694" t="s">
        <v>145</v>
      </c>
      <c r="D429" s="165" t="s">
        <v>146</v>
      </c>
      <c r="E429" s="165" t="s">
        <v>147</v>
      </c>
      <c r="F429" s="165" t="s">
        <v>148</v>
      </c>
      <c r="G429" s="165" t="s">
        <v>149</v>
      </c>
      <c r="H429" s="165" t="s">
        <v>150</v>
      </c>
      <c r="I429" s="165" t="s">
        <v>151</v>
      </c>
      <c r="J429" s="165" t="s">
        <v>152</v>
      </c>
      <c r="K429" s="165" t="s">
        <v>153</v>
      </c>
      <c r="L429" s="165" t="s">
        <v>154</v>
      </c>
      <c r="M429" s="165" t="s">
        <v>155</v>
      </c>
      <c r="N429" s="165" t="s">
        <v>156</v>
      </c>
      <c r="O429" s="165" t="s">
        <v>157</v>
      </c>
      <c r="P429" s="165" t="s">
        <v>158</v>
      </c>
      <c r="Q429" s="166" t="s">
        <v>159</v>
      </c>
      <c r="R429" s="157" t="s">
        <v>160</v>
      </c>
      <c r="S429" s="157" t="s">
        <v>201</v>
      </c>
      <c r="T429" s="15"/>
      <c r="U429" s="15"/>
      <c r="V429" s="15"/>
      <c r="W429" s="1845"/>
      <c r="X429" s="14"/>
      <c r="Y429" s="15"/>
      <c r="Z429" s="15"/>
      <c r="AA429" s="15"/>
      <c r="AB429" s="15"/>
      <c r="AC429" s="15"/>
      <c r="AD429" s="15"/>
      <c r="AE429" s="15"/>
      <c r="AF429" s="15"/>
      <c r="AG429" s="15"/>
      <c r="AH429" s="15"/>
      <c r="AI429" s="15"/>
      <c r="AJ429" s="15"/>
      <c r="AK429" s="15"/>
      <c r="AL429" s="15"/>
      <c r="AM429" s="15"/>
      <c r="AN429" s="15"/>
      <c r="AO429" s="16"/>
    </row>
    <row r="430" spans="1:41" ht="16.5" hidden="1" thickBot="1" x14ac:dyDescent="0.3">
      <c r="A430" s="2150" t="s">
        <v>162</v>
      </c>
      <c r="B430" s="2151"/>
      <c r="C430" s="2151"/>
      <c r="D430" s="2151"/>
      <c r="E430" s="2151"/>
      <c r="F430" s="2151"/>
      <c r="G430" s="2151"/>
      <c r="H430" s="2151"/>
      <c r="I430" s="2151"/>
      <c r="J430" s="2151"/>
      <c r="K430" s="2151"/>
      <c r="L430" s="2151"/>
      <c r="M430" s="2151"/>
      <c r="N430" s="2151"/>
      <c r="O430" s="2151"/>
      <c r="P430" s="2151"/>
      <c r="Q430" s="2151"/>
      <c r="R430" s="2151"/>
      <c r="S430" s="2152"/>
      <c r="T430" s="15"/>
      <c r="U430" s="15"/>
      <c r="V430" s="15"/>
      <c r="W430" s="1845"/>
      <c r="X430" s="14"/>
      <c r="Y430" s="15"/>
      <c r="Z430" s="15"/>
      <c r="AA430" s="15"/>
      <c r="AB430" s="15"/>
      <c r="AC430" s="15"/>
      <c r="AD430" s="15"/>
      <c r="AE430" s="15"/>
      <c r="AF430" s="17"/>
      <c r="AG430" s="15"/>
      <c r="AH430" s="15"/>
      <c r="AI430" s="15"/>
      <c r="AJ430" s="15"/>
      <c r="AK430" s="15"/>
      <c r="AL430" s="15"/>
      <c r="AM430" s="15"/>
      <c r="AN430" s="17"/>
      <c r="AO430" s="16"/>
    </row>
    <row r="431" spans="1:41" ht="17.25" hidden="1" customHeight="1" x14ac:dyDescent="0.25">
      <c r="A431" s="2170" t="s">
        <v>109</v>
      </c>
      <c r="B431" s="75" t="s">
        <v>202</v>
      </c>
      <c r="C431" s="971">
        <v>10</v>
      </c>
      <c r="D431" s="972">
        <v>18</v>
      </c>
      <c r="E431" s="972">
        <v>28</v>
      </c>
      <c r="F431" s="972">
        <v>20</v>
      </c>
      <c r="G431" s="972">
        <v>8</v>
      </c>
      <c r="H431" s="972">
        <v>0</v>
      </c>
      <c r="I431" s="972">
        <v>3</v>
      </c>
      <c r="J431" s="972">
        <v>920</v>
      </c>
      <c r="K431" s="972">
        <v>80</v>
      </c>
      <c r="L431" s="972">
        <v>16</v>
      </c>
      <c r="M431" s="972">
        <v>197</v>
      </c>
      <c r="N431" s="973">
        <v>84</v>
      </c>
      <c r="O431" s="972">
        <v>8</v>
      </c>
      <c r="P431" s="972">
        <v>37</v>
      </c>
      <c r="Q431" s="974">
        <v>59</v>
      </c>
      <c r="R431" s="625">
        <f t="shared" ref="R431:R439" si="145">SUM(C431:Q431)</f>
        <v>1488</v>
      </c>
      <c r="S431" s="668">
        <f>R431/SUM(R431:R433)</f>
        <v>0.36886465047099654</v>
      </c>
      <c r="T431" s="15"/>
      <c r="U431" s="15"/>
      <c r="V431" s="15"/>
      <c r="W431" s="1845"/>
      <c r="X431" s="14"/>
      <c r="Y431" s="15"/>
      <c r="Z431" s="15"/>
      <c r="AA431" s="15"/>
      <c r="AB431" s="15"/>
      <c r="AC431" s="15"/>
      <c r="AD431" s="15"/>
      <c r="AE431" s="15"/>
      <c r="AF431" s="17"/>
      <c r="AG431" s="15"/>
      <c r="AH431" s="15"/>
      <c r="AI431" s="15"/>
      <c r="AJ431" s="15"/>
      <c r="AK431" s="15"/>
      <c r="AL431" s="15"/>
      <c r="AM431" s="15"/>
      <c r="AN431" s="17"/>
      <c r="AO431" s="16"/>
    </row>
    <row r="432" spans="1:41" ht="17.25" hidden="1" customHeight="1" x14ac:dyDescent="0.25">
      <c r="A432" s="2169"/>
      <c r="B432" s="76" t="s">
        <v>203</v>
      </c>
      <c r="C432" s="975">
        <v>0</v>
      </c>
      <c r="D432" s="976">
        <v>0</v>
      </c>
      <c r="E432" s="976">
        <v>1</v>
      </c>
      <c r="F432" s="976">
        <v>1</v>
      </c>
      <c r="G432" s="976">
        <v>1</v>
      </c>
      <c r="H432" s="976">
        <v>0</v>
      </c>
      <c r="I432" s="976">
        <v>0</v>
      </c>
      <c r="J432" s="976">
        <v>43</v>
      </c>
      <c r="K432" s="976">
        <v>2</v>
      </c>
      <c r="L432" s="976">
        <v>0</v>
      </c>
      <c r="M432" s="976">
        <v>6</v>
      </c>
      <c r="N432" s="977">
        <v>2</v>
      </c>
      <c r="O432" s="976">
        <v>1</v>
      </c>
      <c r="P432" s="976">
        <v>0</v>
      </c>
      <c r="Q432" s="978">
        <v>1</v>
      </c>
      <c r="R432" s="626">
        <f t="shared" si="145"/>
        <v>58</v>
      </c>
      <c r="S432" s="669">
        <f>R432/SUM(R431:R433)</f>
        <v>1.4377788795240456E-2</v>
      </c>
      <c r="T432" s="15"/>
      <c r="U432" s="15"/>
      <c r="V432" s="15"/>
      <c r="W432" s="1845"/>
      <c r="X432" s="14"/>
      <c r="Y432" s="15"/>
      <c r="Z432" s="15"/>
      <c r="AA432" s="15"/>
      <c r="AB432" s="15"/>
      <c r="AC432" s="15"/>
      <c r="AD432" s="15"/>
      <c r="AE432" s="15"/>
      <c r="AF432" s="17"/>
      <c r="AG432" s="15"/>
      <c r="AH432" s="15"/>
      <c r="AI432" s="15"/>
      <c r="AJ432" s="15"/>
      <c r="AK432" s="15"/>
      <c r="AL432" s="15"/>
      <c r="AM432" s="15"/>
      <c r="AN432" s="17"/>
      <c r="AO432" s="16"/>
    </row>
    <row r="433" spans="1:41" ht="17.25" hidden="1" customHeight="1" thickBot="1" x14ac:dyDescent="0.3">
      <c r="A433" s="2171"/>
      <c r="B433" s="77" t="s">
        <v>204</v>
      </c>
      <c r="C433" s="975">
        <v>10</v>
      </c>
      <c r="D433" s="976">
        <v>41</v>
      </c>
      <c r="E433" s="976">
        <v>46</v>
      </c>
      <c r="F433" s="976">
        <v>13</v>
      </c>
      <c r="G433" s="976">
        <v>14</v>
      </c>
      <c r="H433" s="976">
        <v>0</v>
      </c>
      <c r="I433" s="976">
        <v>3</v>
      </c>
      <c r="J433" s="976">
        <v>1567</v>
      </c>
      <c r="K433" s="976">
        <v>69</v>
      </c>
      <c r="L433" s="976">
        <v>24</v>
      </c>
      <c r="M433" s="976">
        <v>389</v>
      </c>
      <c r="N433" s="977">
        <v>162</v>
      </c>
      <c r="O433" s="976">
        <v>12</v>
      </c>
      <c r="P433" s="976">
        <v>72</v>
      </c>
      <c r="Q433" s="978">
        <v>66</v>
      </c>
      <c r="R433" s="628">
        <f t="shared" si="145"/>
        <v>2488</v>
      </c>
      <c r="S433" s="679">
        <f>R433/SUM(R431:R433)</f>
        <v>0.61675756073376298</v>
      </c>
      <c r="T433" s="15"/>
      <c r="U433" s="15"/>
      <c r="V433" s="15"/>
      <c r="W433" s="1845"/>
      <c r="X433" s="14"/>
      <c r="Y433" s="15"/>
      <c r="Z433" s="15"/>
      <c r="AA433" s="15"/>
      <c r="AB433" s="15"/>
      <c r="AC433" s="15"/>
      <c r="AD433" s="15"/>
      <c r="AE433" s="15"/>
      <c r="AF433" s="15"/>
      <c r="AG433" s="15"/>
      <c r="AH433" s="15"/>
      <c r="AI433" s="15"/>
      <c r="AJ433" s="15"/>
      <c r="AK433" s="15"/>
      <c r="AL433" s="15"/>
      <c r="AM433" s="15"/>
      <c r="AN433" s="15"/>
      <c r="AO433" s="16"/>
    </row>
    <row r="434" spans="1:41" ht="17.25" hidden="1" customHeight="1" x14ac:dyDescent="0.25">
      <c r="A434" s="2170" t="s">
        <v>110</v>
      </c>
      <c r="B434" s="80" t="s">
        <v>202</v>
      </c>
      <c r="C434" s="979">
        <v>2</v>
      </c>
      <c r="D434" s="980">
        <v>31</v>
      </c>
      <c r="E434" s="980">
        <v>34</v>
      </c>
      <c r="F434" s="980">
        <v>30</v>
      </c>
      <c r="G434" s="980">
        <v>11</v>
      </c>
      <c r="H434" s="980">
        <v>0</v>
      </c>
      <c r="I434" s="980">
        <v>3</v>
      </c>
      <c r="J434" s="980">
        <v>1104</v>
      </c>
      <c r="K434" s="980">
        <v>111</v>
      </c>
      <c r="L434" s="980">
        <v>18</v>
      </c>
      <c r="M434" s="980">
        <v>512</v>
      </c>
      <c r="N434" s="981">
        <v>104</v>
      </c>
      <c r="O434" s="980">
        <v>4</v>
      </c>
      <c r="P434" s="980">
        <v>41</v>
      </c>
      <c r="Q434" s="982">
        <v>25</v>
      </c>
      <c r="R434" s="635">
        <f t="shared" si="145"/>
        <v>2030</v>
      </c>
      <c r="S434" s="665">
        <f>R434/SUM(R434:R436)</f>
        <v>0.22583157192123707</v>
      </c>
      <c r="T434" s="15"/>
      <c r="U434" s="15"/>
      <c r="V434" s="15"/>
      <c r="W434" s="1845"/>
      <c r="X434" s="14"/>
      <c r="Y434" s="15"/>
      <c r="Z434" s="15"/>
      <c r="AA434" s="15"/>
      <c r="AB434" s="15"/>
      <c r="AC434" s="15"/>
      <c r="AD434" s="15"/>
      <c r="AE434" s="15"/>
      <c r="AF434" s="15"/>
      <c r="AG434" s="15"/>
      <c r="AH434" s="15"/>
      <c r="AI434" s="15"/>
      <c r="AJ434" s="15"/>
      <c r="AK434" s="15"/>
      <c r="AL434" s="15"/>
      <c r="AM434" s="15"/>
      <c r="AN434" s="15"/>
      <c r="AO434" s="16"/>
    </row>
    <row r="435" spans="1:41" ht="17.25" hidden="1" customHeight="1" x14ac:dyDescent="0.25">
      <c r="A435" s="2169"/>
      <c r="B435" s="78" t="s">
        <v>203</v>
      </c>
      <c r="C435" s="979">
        <v>0</v>
      </c>
      <c r="D435" s="980">
        <v>1</v>
      </c>
      <c r="E435" s="980">
        <v>1</v>
      </c>
      <c r="F435" s="980">
        <v>0</v>
      </c>
      <c r="G435" s="980">
        <v>0</v>
      </c>
      <c r="H435" s="980">
        <v>0</v>
      </c>
      <c r="I435" s="980">
        <v>0</v>
      </c>
      <c r="J435" s="980">
        <v>67</v>
      </c>
      <c r="K435" s="980">
        <v>4</v>
      </c>
      <c r="L435" s="980">
        <v>1</v>
      </c>
      <c r="M435" s="980">
        <v>10</v>
      </c>
      <c r="N435" s="981">
        <v>6</v>
      </c>
      <c r="O435" s="980">
        <v>0</v>
      </c>
      <c r="P435" s="980">
        <v>1</v>
      </c>
      <c r="Q435" s="982">
        <v>1</v>
      </c>
      <c r="R435" s="636">
        <f t="shared" si="145"/>
        <v>92</v>
      </c>
      <c r="S435" s="666">
        <f>R435/SUM(R434:R436)</f>
        <v>1.0234731338302369E-2</v>
      </c>
      <c r="T435" s="15"/>
      <c r="U435" s="15"/>
      <c r="V435" s="15"/>
      <c r="W435" s="1845"/>
      <c r="X435" s="14"/>
      <c r="Y435" s="15"/>
      <c r="Z435" s="15"/>
      <c r="AA435" s="15"/>
      <c r="AB435" s="15"/>
      <c r="AC435" s="15"/>
      <c r="AD435" s="15"/>
      <c r="AE435" s="15"/>
      <c r="AF435" s="15"/>
      <c r="AG435" s="15"/>
      <c r="AH435" s="15"/>
      <c r="AI435" s="15"/>
      <c r="AJ435" s="15"/>
      <c r="AK435" s="15"/>
      <c r="AL435" s="15"/>
      <c r="AM435" s="15"/>
      <c r="AN435" s="15"/>
      <c r="AO435" s="16"/>
    </row>
    <row r="436" spans="1:41" ht="17.25" hidden="1" customHeight="1" thickBot="1" x14ac:dyDescent="0.3">
      <c r="A436" s="2171"/>
      <c r="B436" s="79" t="s">
        <v>204</v>
      </c>
      <c r="C436" s="987">
        <v>22</v>
      </c>
      <c r="D436" s="988">
        <v>138</v>
      </c>
      <c r="E436" s="988">
        <v>100</v>
      </c>
      <c r="F436" s="988">
        <v>51</v>
      </c>
      <c r="G436" s="988">
        <v>54</v>
      </c>
      <c r="H436" s="988">
        <v>0</v>
      </c>
      <c r="I436" s="988">
        <v>8</v>
      </c>
      <c r="J436" s="988">
        <v>4150</v>
      </c>
      <c r="K436" s="988">
        <v>195</v>
      </c>
      <c r="L436" s="988">
        <v>91</v>
      </c>
      <c r="M436" s="988">
        <v>1261</v>
      </c>
      <c r="N436" s="989">
        <v>391</v>
      </c>
      <c r="O436" s="988">
        <v>30</v>
      </c>
      <c r="P436" s="988">
        <v>225</v>
      </c>
      <c r="Q436" s="990">
        <v>151</v>
      </c>
      <c r="R436" s="637">
        <f t="shared" si="145"/>
        <v>6867</v>
      </c>
      <c r="S436" s="667">
        <f>R436/SUM(R434:R436)</f>
        <v>0.76393369674046052</v>
      </c>
      <c r="T436" s="15"/>
      <c r="U436" s="15"/>
      <c r="V436" s="15"/>
      <c r="W436" s="1845"/>
      <c r="X436" s="14"/>
      <c r="Y436" s="15"/>
      <c r="Z436" s="15"/>
      <c r="AA436" s="15"/>
      <c r="AB436" s="15"/>
      <c r="AC436" s="15"/>
      <c r="AD436" s="15"/>
      <c r="AE436" s="15"/>
      <c r="AF436" s="15"/>
      <c r="AG436" s="15"/>
      <c r="AH436" s="15"/>
      <c r="AI436" s="15"/>
      <c r="AJ436" s="15"/>
      <c r="AK436" s="15"/>
      <c r="AL436" s="15"/>
      <c r="AM436" s="15"/>
      <c r="AN436" s="15"/>
      <c r="AO436" s="16"/>
    </row>
    <row r="437" spans="1:41" ht="17.25" hidden="1" customHeight="1" x14ac:dyDescent="0.25">
      <c r="A437" s="2170" t="s">
        <v>111</v>
      </c>
      <c r="B437" s="75" t="s">
        <v>202</v>
      </c>
      <c r="C437" s="995">
        <v>1</v>
      </c>
      <c r="D437" s="996">
        <v>9</v>
      </c>
      <c r="E437" s="996">
        <v>17</v>
      </c>
      <c r="F437" s="996">
        <v>9</v>
      </c>
      <c r="G437" s="996">
        <v>3</v>
      </c>
      <c r="H437" s="996">
        <v>0</v>
      </c>
      <c r="I437" s="996">
        <v>1</v>
      </c>
      <c r="J437" s="996">
        <v>342</v>
      </c>
      <c r="K437" s="996">
        <v>33</v>
      </c>
      <c r="L437" s="996">
        <v>10</v>
      </c>
      <c r="M437" s="996">
        <v>141</v>
      </c>
      <c r="N437" s="997">
        <v>47</v>
      </c>
      <c r="O437" s="996">
        <v>1</v>
      </c>
      <c r="P437" s="996">
        <v>18</v>
      </c>
      <c r="Q437" s="998">
        <v>8</v>
      </c>
      <c r="R437" s="625">
        <f t="shared" si="145"/>
        <v>640</v>
      </c>
      <c r="S437" s="668">
        <f>R437/SUM(R437:R439)</f>
        <v>6.3159972367512085E-2</v>
      </c>
      <c r="T437" s="15"/>
      <c r="U437" s="15"/>
      <c r="V437" s="15"/>
      <c r="W437" s="1845"/>
      <c r="X437" s="14"/>
      <c r="Y437" s="15"/>
      <c r="Z437" s="15"/>
      <c r="AA437" s="15"/>
      <c r="AB437" s="15"/>
      <c r="AC437" s="15"/>
      <c r="AD437" s="15"/>
      <c r="AE437" s="15"/>
      <c r="AF437" s="15"/>
      <c r="AG437" s="15"/>
      <c r="AH437" s="15"/>
      <c r="AI437" s="15"/>
      <c r="AJ437" s="15"/>
      <c r="AK437" s="15"/>
      <c r="AL437" s="15"/>
      <c r="AM437" s="15"/>
      <c r="AN437" s="15"/>
      <c r="AO437" s="16"/>
    </row>
    <row r="438" spans="1:41" ht="17.25" hidden="1" customHeight="1" x14ac:dyDescent="0.25">
      <c r="A438" s="2169"/>
      <c r="B438" s="76" t="s">
        <v>203</v>
      </c>
      <c r="C438" s="975">
        <v>1</v>
      </c>
      <c r="D438" s="976">
        <v>0</v>
      </c>
      <c r="E438" s="976">
        <v>2</v>
      </c>
      <c r="F438" s="976">
        <v>0</v>
      </c>
      <c r="G438" s="976">
        <v>0</v>
      </c>
      <c r="H438" s="976">
        <v>0</v>
      </c>
      <c r="I438" s="976">
        <v>0</v>
      </c>
      <c r="J438" s="976">
        <v>34</v>
      </c>
      <c r="K438" s="976">
        <v>1</v>
      </c>
      <c r="L438" s="976">
        <v>0</v>
      </c>
      <c r="M438" s="976">
        <v>6</v>
      </c>
      <c r="N438" s="977">
        <v>5</v>
      </c>
      <c r="O438" s="976">
        <v>0</v>
      </c>
      <c r="P438" s="976">
        <v>0</v>
      </c>
      <c r="Q438" s="978">
        <v>0</v>
      </c>
      <c r="R438" s="626">
        <f t="shared" si="145"/>
        <v>49</v>
      </c>
      <c r="S438" s="669">
        <f>R438/SUM(R437:R439)</f>
        <v>4.8356853843876443E-3</v>
      </c>
      <c r="T438" s="15"/>
      <c r="U438" s="15"/>
      <c r="V438" s="15"/>
      <c r="W438" s="1845"/>
      <c r="X438" s="14"/>
      <c r="Y438" s="15"/>
      <c r="Z438" s="15"/>
      <c r="AA438" s="15"/>
      <c r="AB438" s="15"/>
      <c r="AC438" s="15"/>
      <c r="AD438" s="15"/>
      <c r="AE438" s="15"/>
      <c r="AF438" s="15"/>
      <c r="AG438" s="15"/>
      <c r="AH438" s="15"/>
      <c r="AI438" s="15"/>
      <c r="AJ438" s="15"/>
      <c r="AK438" s="15"/>
      <c r="AL438" s="15"/>
      <c r="AM438" s="15"/>
      <c r="AN438" s="15"/>
      <c r="AO438" s="16"/>
    </row>
    <row r="439" spans="1:41" ht="17.25" hidden="1" customHeight="1" thickBot="1" x14ac:dyDescent="0.3">
      <c r="A439" s="2171"/>
      <c r="B439" s="77" t="s">
        <v>204</v>
      </c>
      <c r="C439" s="999">
        <v>31</v>
      </c>
      <c r="D439" s="1000">
        <v>208</v>
      </c>
      <c r="E439" s="1000">
        <v>140</v>
      </c>
      <c r="F439" s="1000">
        <v>65</v>
      </c>
      <c r="G439" s="1000">
        <v>58</v>
      </c>
      <c r="H439" s="1000">
        <v>0</v>
      </c>
      <c r="I439" s="1000">
        <v>13</v>
      </c>
      <c r="J439" s="1000">
        <v>5688</v>
      </c>
      <c r="K439" s="1000">
        <v>295</v>
      </c>
      <c r="L439" s="1000">
        <v>130</v>
      </c>
      <c r="M439" s="1000">
        <v>1799</v>
      </c>
      <c r="N439" s="1001">
        <v>527</v>
      </c>
      <c r="O439" s="1000">
        <v>32</v>
      </c>
      <c r="P439" s="1000">
        <v>266</v>
      </c>
      <c r="Q439" s="1002">
        <v>192</v>
      </c>
      <c r="R439" s="628">
        <f t="shared" si="145"/>
        <v>9444</v>
      </c>
      <c r="S439" s="935">
        <f>R439/SUM(R437:R439)</f>
        <v>0.93200434224810025</v>
      </c>
      <c r="T439" s="15"/>
      <c r="U439" s="15"/>
      <c r="V439" s="15"/>
      <c r="W439" s="1845"/>
      <c r="X439" s="14"/>
      <c r="Y439" s="15"/>
      <c r="Z439" s="15"/>
      <c r="AA439" s="15"/>
      <c r="AB439" s="15"/>
      <c r="AC439" s="15"/>
      <c r="AD439" s="15"/>
      <c r="AE439" s="15"/>
      <c r="AF439" s="17"/>
      <c r="AG439" s="15"/>
      <c r="AH439" s="15"/>
      <c r="AI439" s="15"/>
      <c r="AJ439" s="15"/>
      <c r="AK439" s="15"/>
      <c r="AL439" s="15"/>
      <c r="AM439" s="15"/>
      <c r="AN439" s="17"/>
      <c r="AO439" s="16"/>
    </row>
    <row r="440" spans="1:41" ht="17.25" hidden="1" customHeight="1" x14ac:dyDescent="0.25">
      <c r="A440" s="2169" t="s">
        <v>112</v>
      </c>
      <c r="B440" s="221" t="s">
        <v>202</v>
      </c>
      <c r="C440" s="991">
        <v>0</v>
      </c>
      <c r="D440" s="992">
        <v>0</v>
      </c>
      <c r="E440" s="992">
        <v>0</v>
      </c>
      <c r="F440" s="992">
        <v>2</v>
      </c>
      <c r="G440" s="992">
        <v>0</v>
      </c>
      <c r="H440" s="992">
        <v>0</v>
      </c>
      <c r="I440" s="992">
        <v>0</v>
      </c>
      <c r="J440" s="992">
        <v>85</v>
      </c>
      <c r="K440" s="992">
        <v>0</v>
      </c>
      <c r="L440" s="992">
        <v>0</v>
      </c>
      <c r="M440" s="992">
        <v>11</v>
      </c>
      <c r="N440" s="993">
        <v>13</v>
      </c>
      <c r="O440" s="992">
        <v>0</v>
      </c>
      <c r="P440" s="992">
        <v>1</v>
      </c>
      <c r="Q440" s="994">
        <v>0</v>
      </c>
      <c r="R440" s="635">
        <f t="shared" ref="R440:R445" si="146">SUM(C440:Q440)</f>
        <v>112</v>
      </c>
      <c r="S440" s="683">
        <f>R440/SUM(R440:R442)</f>
        <v>0.30107526881720431</v>
      </c>
      <c r="T440" s="15"/>
      <c r="U440" s="15"/>
      <c r="V440" s="15"/>
      <c r="W440" s="1845"/>
      <c r="X440" s="14"/>
      <c r="Y440" s="15"/>
      <c r="Z440" s="15"/>
      <c r="AA440" s="15"/>
      <c r="AB440" s="15"/>
      <c r="AC440" s="15"/>
      <c r="AD440" s="15"/>
      <c r="AE440" s="15"/>
      <c r="AF440" s="17"/>
      <c r="AG440" s="15"/>
      <c r="AH440" s="15"/>
      <c r="AI440" s="15"/>
      <c r="AJ440" s="15"/>
      <c r="AK440" s="15"/>
      <c r="AL440" s="15"/>
      <c r="AM440" s="15"/>
      <c r="AN440" s="17"/>
      <c r="AO440" s="16"/>
    </row>
    <row r="441" spans="1:41" ht="17.25" hidden="1" customHeight="1" x14ac:dyDescent="0.25">
      <c r="A441" s="2169"/>
      <c r="B441" s="78" t="s">
        <v>203</v>
      </c>
      <c r="C441" s="979">
        <v>0</v>
      </c>
      <c r="D441" s="980">
        <v>0</v>
      </c>
      <c r="E441" s="980">
        <v>0</v>
      </c>
      <c r="F441" s="980">
        <v>0</v>
      </c>
      <c r="G441" s="980">
        <v>0</v>
      </c>
      <c r="H441" s="980">
        <v>0</v>
      </c>
      <c r="I441" s="980">
        <v>0</v>
      </c>
      <c r="J441" s="980">
        <v>11</v>
      </c>
      <c r="K441" s="980">
        <v>0</v>
      </c>
      <c r="L441" s="980">
        <v>0</v>
      </c>
      <c r="M441" s="980">
        <v>0</v>
      </c>
      <c r="N441" s="981">
        <v>3</v>
      </c>
      <c r="O441" s="980">
        <v>0</v>
      </c>
      <c r="P441" s="980">
        <v>0</v>
      </c>
      <c r="Q441" s="982">
        <v>0</v>
      </c>
      <c r="R441" s="636">
        <f t="shared" si="146"/>
        <v>14</v>
      </c>
      <c r="S441" s="666">
        <f>R441/SUM(R440:R442)</f>
        <v>3.7634408602150539E-2</v>
      </c>
      <c r="T441" s="15"/>
      <c r="U441" s="15"/>
      <c r="V441" s="15"/>
      <c r="W441" s="1845"/>
      <c r="X441" s="14"/>
      <c r="Y441" s="15"/>
      <c r="Z441" s="15"/>
      <c r="AA441" s="15"/>
      <c r="AB441" s="15"/>
      <c r="AC441" s="15"/>
      <c r="AD441" s="15"/>
      <c r="AE441" s="15"/>
      <c r="AF441" s="17"/>
      <c r="AG441" s="15"/>
      <c r="AH441" s="15"/>
      <c r="AI441" s="15"/>
      <c r="AJ441" s="15"/>
      <c r="AK441" s="15"/>
      <c r="AL441" s="15"/>
      <c r="AM441" s="15"/>
      <c r="AN441" s="17"/>
      <c r="AO441" s="16"/>
    </row>
    <row r="442" spans="1:41" ht="17.25" hidden="1" customHeight="1" thickBot="1" x14ac:dyDescent="0.3">
      <c r="A442" s="2172"/>
      <c r="B442" s="156" t="s">
        <v>204</v>
      </c>
      <c r="C442" s="983">
        <v>0</v>
      </c>
      <c r="D442" s="984">
        <v>0</v>
      </c>
      <c r="E442" s="984">
        <v>3</v>
      </c>
      <c r="F442" s="984">
        <v>1</v>
      </c>
      <c r="G442" s="984">
        <v>0</v>
      </c>
      <c r="H442" s="984">
        <v>0</v>
      </c>
      <c r="I442" s="984">
        <v>0</v>
      </c>
      <c r="J442" s="984">
        <v>150</v>
      </c>
      <c r="K442" s="984">
        <v>3</v>
      </c>
      <c r="L442" s="984">
        <v>2</v>
      </c>
      <c r="M442" s="984">
        <v>60</v>
      </c>
      <c r="N442" s="985">
        <v>17</v>
      </c>
      <c r="O442" s="984">
        <v>1</v>
      </c>
      <c r="P442" s="984">
        <v>6</v>
      </c>
      <c r="Q442" s="986">
        <v>3</v>
      </c>
      <c r="R442" s="638">
        <f t="shared" si="146"/>
        <v>246</v>
      </c>
      <c r="S442" s="682">
        <f>R442/SUM(R440:R442)</f>
        <v>0.66129032258064513</v>
      </c>
      <c r="T442" s="15"/>
      <c r="U442" s="15"/>
      <c r="V442" s="15"/>
      <c r="W442" s="1845"/>
      <c r="X442" s="14"/>
      <c r="Y442" s="16"/>
      <c r="Z442" s="16"/>
      <c r="AA442" s="16"/>
      <c r="AB442" s="16"/>
      <c r="AC442" s="16"/>
      <c r="AD442" s="16"/>
      <c r="AE442" s="16"/>
      <c r="AF442" s="16"/>
      <c r="AG442" s="16"/>
      <c r="AH442" s="16"/>
      <c r="AI442" s="16"/>
      <c r="AJ442" s="16"/>
      <c r="AK442" s="16"/>
      <c r="AL442" s="16"/>
      <c r="AM442" s="16"/>
      <c r="AN442" s="16"/>
      <c r="AO442" s="15"/>
    </row>
    <row r="443" spans="1:41" ht="17.25" hidden="1" customHeight="1" thickTop="1" x14ac:dyDescent="0.25">
      <c r="A443" s="2169" t="s">
        <v>132</v>
      </c>
      <c r="B443" s="155" t="s">
        <v>202</v>
      </c>
      <c r="C443" s="224">
        <f>SUM(C431,C434,C437,C440)</f>
        <v>13</v>
      </c>
      <c r="D443" s="224">
        <f t="shared" ref="D443:I443" si="147">SUM(D431,D434,D437,D440)</f>
        <v>58</v>
      </c>
      <c r="E443" s="224">
        <f t="shared" si="147"/>
        <v>79</v>
      </c>
      <c r="F443" s="224">
        <f t="shared" si="147"/>
        <v>61</v>
      </c>
      <c r="G443" s="224">
        <f t="shared" si="147"/>
        <v>22</v>
      </c>
      <c r="H443" s="224">
        <f t="shared" si="147"/>
        <v>0</v>
      </c>
      <c r="I443" s="224">
        <f t="shared" si="147"/>
        <v>7</v>
      </c>
      <c r="J443" s="224">
        <f>SUM(J431,J434,J437,J440)</f>
        <v>2451</v>
      </c>
      <c r="K443" s="224">
        <f t="shared" ref="K443:Q443" si="148">SUM(K431,K434,K437,K440)</f>
        <v>224</v>
      </c>
      <c r="L443" s="224">
        <f t="shared" si="148"/>
        <v>44</v>
      </c>
      <c r="M443" s="224">
        <f t="shared" si="148"/>
        <v>861</v>
      </c>
      <c r="N443" s="224">
        <f t="shared" si="148"/>
        <v>248</v>
      </c>
      <c r="O443" s="224">
        <f t="shared" si="148"/>
        <v>13</v>
      </c>
      <c r="P443" s="224">
        <f t="shared" si="148"/>
        <v>97</v>
      </c>
      <c r="Q443" s="225">
        <f t="shared" si="148"/>
        <v>92</v>
      </c>
      <c r="R443" s="629">
        <f t="shared" si="146"/>
        <v>4270</v>
      </c>
      <c r="S443" s="846">
        <f>R443/SUM(R443:R445)</f>
        <v>0.18148588915334921</v>
      </c>
      <c r="T443" s="15"/>
      <c r="U443" s="15"/>
      <c r="V443" s="15"/>
      <c r="W443" s="1845"/>
      <c r="X443" s="14"/>
      <c r="Y443" s="16"/>
      <c r="Z443" s="16"/>
      <c r="AA443" s="16"/>
      <c r="AB443" s="16"/>
      <c r="AC443" s="16"/>
      <c r="AD443" s="16"/>
      <c r="AE443" s="16"/>
      <c r="AF443" s="16"/>
      <c r="AG443" s="16"/>
      <c r="AH443" s="16"/>
      <c r="AI443" s="16"/>
      <c r="AJ443" s="16"/>
      <c r="AK443" s="16"/>
      <c r="AL443" s="16"/>
      <c r="AM443" s="16"/>
      <c r="AN443" s="16"/>
      <c r="AO443" s="15"/>
    </row>
    <row r="444" spans="1:41" ht="17.25" hidden="1" customHeight="1" x14ac:dyDescent="0.25">
      <c r="A444" s="2169"/>
      <c r="B444" s="76" t="s">
        <v>203</v>
      </c>
      <c r="C444" s="227">
        <f>SUM(C432,C435,C438,C441)</f>
        <v>1</v>
      </c>
      <c r="D444" s="227">
        <f t="shared" ref="D444:Q444" si="149">SUM(D432,D435,D438,D441)</f>
        <v>1</v>
      </c>
      <c r="E444" s="227">
        <f t="shared" si="149"/>
        <v>4</v>
      </c>
      <c r="F444" s="227">
        <f t="shared" si="149"/>
        <v>1</v>
      </c>
      <c r="G444" s="227">
        <f t="shared" si="149"/>
        <v>1</v>
      </c>
      <c r="H444" s="227">
        <f t="shared" si="149"/>
        <v>0</v>
      </c>
      <c r="I444" s="227">
        <f t="shared" si="149"/>
        <v>0</v>
      </c>
      <c r="J444" s="227">
        <f t="shared" si="149"/>
        <v>155</v>
      </c>
      <c r="K444" s="227">
        <f t="shared" si="149"/>
        <v>7</v>
      </c>
      <c r="L444" s="227">
        <f t="shared" si="149"/>
        <v>1</v>
      </c>
      <c r="M444" s="227">
        <f t="shared" si="149"/>
        <v>22</v>
      </c>
      <c r="N444" s="227">
        <f t="shared" si="149"/>
        <v>16</v>
      </c>
      <c r="O444" s="227">
        <f t="shared" si="149"/>
        <v>1</v>
      </c>
      <c r="P444" s="227">
        <f t="shared" si="149"/>
        <v>1</v>
      </c>
      <c r="Q444" s="228">
        <f t="shared" si="149"/>
        <v>2</v>
      </c>
      <c r="R444" s="626">
        <f t="shared" si="146"/>
        <v>213</v>
      </c>
      <c r="S444" s="669">
        <v>0.01</v>
      </c>
      <c r="T444" s="15"/>
      <c r="U444" s="15"/>
      <c r="V444" s="15"/>
      <c r="W444" s="1845"/>
      <c r="X444" s="14"/>
      <c r="Y444" s="16"/>
      <c r="Z444" s="16"/>
      <c r="AA444" s="16"/>
      <c r="AB444" s="16"/>
      <c r="AC444" s="16"/>
      <c r="AD444" s="16"/>
      <c r="AE444" s="16"/>
      <c r="AF444" s="16"/>
      <c r="AG444" s="16"/>
      <c r="AH444" s="16"/>
      <c r="AI444" s="16"/>
      <c r="AJ444" s="16"/>
      <c r="AK444" s="16"/>
      <c r="AL444" s="16"/>
      <c r="AM444" s="16"/>
      <c r="AN444" s="16"/>
      <c r="AO444" s="15"/>
    </row>
    <row r="445" spans="1:41" ht="17.25" hidden="1" customHeight="1" thickBot="1" x14ac:dyDescent="0.3">
      <c r="A445" s="2169"/>
      <c r="B445" s="122" t="s">
        <v>204</v>
      </c>
      <c r="C445" s="272">
        <f>SUM(C433,C436,C439,C442)</f>
        <v>63</v>
      </c>
      <c r="D445" s="272">
        <f t="shared" ref="D445:Q445" si="150">SUM(D433,D436,D439,D442)</f>
        <v>387</v>
      </c>
      <c r="E445" s="272">
        <f t="shared" si="150"/>
        <v>289</v>
      </c>
      <c r="F445" s="272">
        <f t="shared" si="150"/>
        <v>130</v>
      </c>
      <c r="G445" s="272">
        <f t="shared" si="150"/>
        <v>126</v>
      </c>
      <c r="H445" s="272">
        <f t="shared" si="150"/>
        <v>0</v>
      </c>
      <c r="I445" s="272">
        <f t="shared" si="150"/>
        <v>24</v>
      </c>
      <c r="J445" s="272">
        <f t="shared" si="150"/>
        <v>11555</v>
      </c>
      <c r="K445" s="272">
        <f t="shared" si="150"/>
        <v>562</v>
      </c>
      <c r="L445" s="272">
        <f t="shared" si="150"/>
        <v>247</v>
      </c>
      <c r="M445" s="272">
        <f t="shared" si="150"/>
        <v>3509</v>
      </c>
      <c r="N445" s="272">
        <f t="shared" si="150"/>
        <v>1097</v>
      </c>
      <c r="O445" s="272">
        <f t="shared" si="150"/>
        <v>75</v>
      </c>
      <c r="P445" s="272">
        <f t="shared" si="150"/>
        <v>569</v>
      </c>
      <c r="Q445" s="627">
        <f t="shared" si="150"/>
        <v>412</v>
      </c>
      <c r="R445" s="628">
        <f t="shared" si="146"/>
        <v>19045</v>
      </c>
      <c r="S445" s="669">
        <f>R445/SUM(R443:R445)</f>
        <v>0.8094610676640599</v>
      </c>
      <c r="T445" s="15"/>
      <c r="U445" s="15"/>
      <c r="V445" s="15"/>
      <c r="W445" s="1845"/>
      <c r="X445" s="14"/>
      <c r="Y445" s="14"/>
      <c r="Z445" s="14"/>
      <c r="AA445" s="14"/>
      <c r="AB445" s="14"/>
      <c r="AC445" s="14"/>
      <c r="AD445" s="14"/>
      <c r="AE445" s="14"/>
      <c r="AF445" s="14"/>
      <c r="AG445" s="14"/>
      <c r="AH445" s="14"/>
      <c r="AI445" s="14"/>
      <c r="AJ445" s="14"/>
      <c r="AK445" s="14"/>
      <c r="AL445" s="14"/>
      <c r="AM445" s="14"/>
      <c r="AN445" s="14"/>
      <c r="AO445" s="14"/>
    </row>
    <row r="446" spans="1:41" ht="16.5" hidden="1" thickBot="1" x14ac:dyDescent="0.3">
      <c r="A446" s="2157" t="s">
        <v>163</v>
      </c>
      <c r="B446" s="2158"/>
      <c r="C446" s="2151"/>
      <c r="D446" s="2151"/>
      <c r="E446" s="2151"/>
      <c r="F446" s="2151"/>
      <c r="G446" s="2151"/>
      <c r="H446" s="2151"/>
      <c r="I446" s="2151"/>
      <c r="J446" s="2151"/>
      <c r="K446" s="2151"/>
      <c r="L446" s="2151"/>
      <c r="M446" s="2151"/>
      <c r="N446" s="2151"/>
      <c r="O446" s="2151"/>
      <c r="P446" s="2151"/>
      <c r="Q446" s="2151"/>
      <c r="R446" s="2158"/>
      <c r="S446" s="2159"/>
      <c r="T446" s="15"/>
      <c r="U446" s="15"/>
      <c r="V446" s="15"/>
      <c r="W446" s="1845"/>
      <c r="X446" s="14"/>
      <c r="Y446" s="14"/>
      <c r="Z446" s="14"/>
      <c r="AA446" s="14"/>
      <c r="AB446" s="14"/>
      <c r="AC446" s="14"/>
      <c r="AD446" s="14"/>
      <c r="AE446" s="14"/>
      <c r="AF446" s="14"/>
      <c r="AG446" s="14"/>
      <c r="AH446" s="14"/>
      <c r="AI446" s="14"/>
      <c r="AJ446" s="14"/>
      <c r="AK446" s="14"/>
      <c r="AL446" s="14"/>
      <c r="AM446" s="14"/>
      <c r="AN446" s="14"/>
      <c r="AO446" s="14"/>
    </row>
    <row r="447" spans="1:41" ht="17.25" hidden="1" customHeight="1" x14ac:dyDescent="0.25">
      <c r="A447" s="2170" t="s">
        <v>164</v>
      </c>
      <c r="B447" s="75" t="s">
        <v>202</v>
      </c>
      <c r="C447" s="361">
        <v>0</v>
      </c>
      <c r="D447" s="362">
        <v>0</v>
      </c>
      <c r="E447" s="362">
        <v>0</v>
      </c>
      <c r="F447" s="362">
        <v>0</v>
      </c>
      <c r="G447" s="362">
        <v>0</v>
      </c>
      <c r="H447" s="362">
        <v>0</v>
      </c>
      <c r="I447" s="362">
        <v>0</v>
      </c>
      <c r="J447" s="362">
        <v>0</v>
      </c>
      <c r="K447" s="362">
        <v>0</v>
      </c>
      <c r="L447" s="362">
        <v>0</v>
      </c>
      <c r="M447" s="362">
        <v>1</v>
      </c>
      <c r="N447" s="362">
        <v>0</v>
      </c>
      <c r="O447" s="362">
        <v>0</v>
      </c>
      <c r="P447" s="362">
        <v>0</v>
      </c>
      <c r="Q447" s="363">
        <v>0</v>
      </c>
      <c r="R447" s="650">
        <f t="shared" ref="R447:R458" si="151">SUM(C447:Q447)</f>
        <v>1</v>
      </c>
      <c r="S447" s="668">
        <f>R447/SUM(R447:R449)</f>
        <v>7.1942446043165471E-3</v>
      </c>
      <c r="T447" s="15"/>
      <c r="U447" s="15"/>
      <c r="V447" s="15"/>
      <c r="W447" s="1845"/>
      <c r="X447" s="14"/>
      <c r="Y447" s="14"/>
      <c r="Z447" s="14"/>
      <c r="AA447" s="14"/>
      <c r="AB447" s="14"/>
      <c r="AC447" s="14"/>
      <c r="AD447" s="14"/>
      <c r="AE447" s="14"/>
      <c r="AF447" s="14"/>
      <c r="AG447" s="14"/>
      <c r="AH447" s="14"/>
      <c r="AI447" s="14"/>
      <c r="AJ447" s="14"/>
      <c r="AK447" s="14"/>
      <c r="AL447" s="14"/>
      <c r="AM447" s="14"/>
      <c r="AN447" s="14"/>
      <c r="AO447" s="14"/>
    </row>
    <row r="448" spans="1:41" ht="17.25" hidden="1" customHeight="1" x14ac:dyDescent="0.25">
      <c r="A448" s="2169"/>
      <c r="B448" s="76" t="s">
        <v>203</v>
      </c>
      <c r="C448" s="364">
        <v>0</v>
      </c>
      <c r="D448" s="364">
        <v>0</v>
      </c>
      <c r="E448" s="364">
        <v>0</v>
      </c>
      <c r="F448" s="364">
        <v>0</v>
      </c>
      <c r="G448" s="364">
        <v>0</v>
      </c>
      <c r="H448" s="364">
        <v>0</v>
      </c>
      <c r="I448" s="364">
        <v>0</v>
      </c>
      <c r="J448" s="364">
        <v>0</v>
      </c>
      <c r="K448" s="364">
        <v>0</v>
      </c>
      <c r="L448" s="364">
        <v>0</v>
      </c>
      <c r="M448" s="364">
        <v>0</v>
      </c>
      <c r="N448" s="364">
        <v>0</v>
      </c>
      <c r="O448" s="364">
        <v>0</v>
      </c>
      <c r="P448" s="364">
        <v>0</v>
      </c>
      <c r="Q448" s="365">
        <v>0</v>
      </c>
      <c r="R448" s="651">
        <f t="shared" si="151"/>
        <v>0</v>
      </c>
      <c r="S448" s="669">
        <f>R448/SUM(R447:R449)</f>
        <v>0</v>
      </c>
      <c r="T448" s="15"/>
      <c r="U448" s="15"/>
      <c r="V448" s="15"/>
      <c r="W448" s="1845"/>
      <c r="X448" s="14"/>
      <c r="Y448" s="14"/>
      <c r="Z448" s="14"/>
      <c r="AA448" s="14"/>
      <c r="AB448" s="14"/>
      <c r="AC448" s="14"/>
      <c r="AD448" s="14"/>
      <c r="AE448" s="14"/>
      <c r="AF448" s="14"/>
      <c r="AG448" s="14"/>
      <c r="AH448" s="14"/>
      <c r="AI448" s="14"/>
      <c r="AJ448" s="14"/>
      <c r="AK448" s="14"/>
      <c r="AL448" s="14"/>
      <c r="AM448" s="14"/>
      <c r="AN448" s="14"/>
      <c r="AO448" s="14"/>
    </row>
    <row r="449" spans="1:41" ht="17.25" hidden="1" customHeight="1" thickBot="1" x14ac:dyDescent="0.3">
      <c r="A449" s="2171"/>
      <c r="B449" s="77" t="s">
        <v>204</v>
      </c>
      <c r="C449" s="366">
        <v>1</v>
      </c>
      <c r="D449" s="367">
        <v>2</v>
      </c>
      <c r="E449" s="367">
        <v>1</v>
      </c>
      <c r="F449" s="367">
        <v>2</v>
      </c>
      <c r="G449" s="367">
        <v>1</v>
      </c>
      <c r="H449" s="367">
        <v>0</v>
      </c>
      <c r="I449" s="367">
        <v>0</v>
      </c>
      <c r="J449" s="367">
        <v>72</v>
      </c>
      <c r="K449" s="367">
        <v>3</v>
      </c>
      <c r="L449" s="367">
        <v>2</v>
      </c>
      <c r="M449" s="367">
        <v>34</v>
      </c>
      <c r="N449" s="367">
        <v>10</v>
      </c>
      <c r="O449" s="367">
        <v>1</v>
      </c>
      <c r="P449" s="367">
        <v>4</v>
      </c>
      <c r="Q449" s="368">
        <v>5</v>
      </c>
      <c r="R449" s="652">
        <f t="shared" si="151"/>
        <v>138</v>
      </c>
      <c r="S449" s="670">
        <f>R449/SUM(R447:R449)</f>
        <v>0.9928057553956835</v>
      </c>
      <c r="T449" s="15"/>
      <c r="U449" s="15"/>
      <c r="V449" s="15"/>
      <c r="W449" s="1845"/>
      <c r="X449" s="14"/>
      <c r="Y449" s="14"/>
      <c r="Z449" s="14"/>
      <c r="AA449" s="14"/>
      <c r="AB449" s="14"/>
      <c r="AC449" s="14"/>
      <c r="AD449" s="14"/>
      <c r="AE449" s="14"/>
      <c r="AF449" s="14"/>
      <c r="AG449" s="14"/>
      <c r="AH449" s="14"/>
      <c r="AI449" s="14"/>
      <c r="AJ449" s="14"/>
      <c r="AK449" s="14"/>
      <c r="AL449" s="14"/>
      <c r="AM449" s="14"/>
      <c r="AN449" s="14"/>
      <c r="AO449" s="14"/>
    </row>
    <row r="450" spans="1:41" ht="17.25" hidden="1" customHeight="1" x14ac:dyDescent="0.25">
      <c r="A450" s="2170" t="s">
        <v>165</v>
      </c>
      <c r="B450" s="80" t="s">
        <v>202</v>
      </c>
      <c r="C450" s="371">
        <v>10</v>
      </c>
      <c r="D450" s="372">
        <v>44</v>
      </c>
      <c r="E450" s="372">
        <v>68</v>
      </c>
      <c r="F450" s="372">
        <v>58</v>
      </c>
      <c r="G450" s="372">
        <v>18</v>
      </c>
      <c r="H450" s="372">
        <v>0</v>
      </c>
      <c r="I450" s="372">
        <v>7</v>
      </c>
      <c r="J450" s="372">
        <v>2073</v>
      </c>
      <c r="K450" s="372">
        <v>197</v>
      </c>
      <c r="L450" s="372">
        <v>38</v>
      </c>
      <c r="M450" s="372">
        <v>730</v>
      </c>
      <c r="N450" s="372">
        <v>195</v>
      </c>
      <c r="O450" s="372">
        <v>10</v>
      </c>
      <c r="P450" s="372">
        <v>86</v>
      </c>
      <c r="Q450" s="373">
        <v>76</v>
      </c>
      <c r="R450" s="653">
        <f t="shared" si="151"/>
        <v>3610</v>
      </c>
      <c r="S450" s="665">
        <f>R450/SUM(R450:R452)</f>
        <v>0.21489374367521877</v>
      </c>
      <c r="T450" s="15"/>
      <c r="U450" s="15"/>
      <c r="V450" s="15"/>
      <c r="W450" s="1845"/>
      <c r="X450" s="14"/>
      <c r="Y450" s="14"/>
      <c r="Z450" s="14"/>
      <c r="AA450" s="14"/>
      <c r="AB450" s="14"/>
      <c r="AC450" s="14"/>
      <c r="AD450" s="14"/>
      <c r="AE450" s="14"/>
      <c r="AF450" s="14"/>
      <c r="AG450" s="14"/>
      <c r="AH450" s="14"/>
      <c r="AI450" s="14"/>
      <c r="AJ450" s="14"/>
      <c r="AK450" s="14"/>
      <c r="AL450" s="14"/>
      <c r="AM450" s="14"/>
      <c r="AN450" s="14"/>
      <c r="AO450" s="14"/>
    </row>
    <row r="451" spans="1:41" ht="17.25" hidden="1" customHeight="1" x14ac:dyDescent="0.25">
      <c r="A451" s="2169"/>
      <c r="B451" s="78" t="s">
        <v>203</v>
      </c>
      <c r="C451" s="374">
        <v>0</v>
      </c>
      <c r="D451" s="375">
        <v>1</v>
      </c>
      <c r="E451" s="375">
        <v>3</v>
      </c>
      <c r="F451" s="375">
        <v>1</v>
      </c>
      <c r="G451" s="375">
        <v>1</v>
      </c>
      <c r="H451" s="375">
        <v>0</v>
      </c>
      <c r="I451" s="375">
        <v>0</v>
      </c>
      <c r="J451" s="375">
        <v>112</v>
      </c>
      <c r="K451" s="375">
        <v>6</v>
      </c>
      <c r="L451" s="375">
        <v>1</v>
      </c>
      <c r="M451" s="375">
        <v>17</v>
      </c>
      <c r="N451" s="375">
        <v>13</v>
      </c>
      <c r="O451" s="375">
        <v>1</v>
      </c>
      <c r="P451" s="375">
        <v>1</v>
      </c>
      <c r="Q451" s="376">
        <v>2</v>
      </c>
      <c r="R451" s="654">
        <f t="shared" si="151"/>
        <v>159</v>
      </c>
      <c r="S451" s="666">
        <f>R451/SUM(R450:R452)</f>
        <v>9.4648490981606055E-3</v>
      </c>
      <c r="T451" s="15"/>
      <c r="U451" s="15"/>
      <c r="V451" s="15"/>
      <c r="W451" s="1845"/>
      <c r="X451" s="14"/>
      <c r="Y451" s="14"/>
      <c r="Z451" s="14"/>
      <c r="AA451" s="14"/>
      <c r="AB451" s="14"/>
      <c r="AC451" s="14"/>
      <c r="AD451" s="14"/>
      <c r="AE451" s="14"/>
      <c r="AF451" s="14"/>
      <c r="AG451" s="14"/>
      <c r="AH451" s="14"/>
      <c r="AI451" s="14"/>
      <c r="AJ451" s="14"/>
      <c r="AK451" s="14"/>
      <c r="AL451" s="14"/>
      <c r="AM451" s="14"/>
      <c r="AN451" s="14"/>
      <c r="AO451" s="14"/>
    </row>
    <row r="452" spans="1:41" ht="17.25" hidden="1" customHeight="1" thickBot="1" x14ac:dyDescent="0.3">
      <c r="A452" s="2171"/>
      <c r="B452" s="79" t="s">
        <v>204</v>
      </c>
      <c r="C452" s="377">
        <v>46</v>
      </c>
      <c r="D452" s="378">
        <v>256</v>
      </c>
      <c r="E452" s="378">
        <v>191</v>
      </c>
      <c r="F452" s="378">
        <v>100</v>
      </c>
      <c r="G452" s="378">
        <v>88</v>
      </c>
      <c r="H452" s="378">
        <v>0</v>
      </c>
      <c r="I452" s="378">
        <v>21</v>
      </c>
      <c r="J452" s="378">
        <v>7789</v>
      </c>
      <c r="K452" s="378">
        <v>388</v>
      </c>
      <c r="L452" s="378">
        <v>168</v>
      </c>
      <c r="M452" s="378">
        <v>2500</v>
      </c>
      <c r="N452" s="378">
        <v>753</v>
      </c>
      <c r="O452" s="378">
        <v>41</v>
      </c>
      <c r="P452" s="378">
        <v>393</v>
      </c>
      <c r="Q452" s="379">
        <v>296</v>
      </c>
      <c r="R452" s="655">
        <f t="shared" si="151"/>
        <v>13030</v>
      </c>
      <c r="S452" s="666">
        <f>R452/SUM(R450:R452)</f>
        <v>0.77564140722662067</v>
      </c>
      <c r="T452" s="15"/>
      <c r="U452" s="15"/>
      <c r="V452" s="15"/>
      <c r="W452" s="1845"/>
      <c r="X452" s="14"/>
      <c r="Y452" s="14"/>
      <c r="Z452" s="14"/>
      <c r="AA452" s="14"/>
      <c r="AB452" s="14"/>
      <c r="AC452" s="14"/>
      <c r="AD452" s="14"/>
      <c r="AE452" s="14"/>
      <c r="AF452" s="14"/>
      <c r="AG452" s="14"/>
      <c r="AH452" s="14"/>
      <c r="AI452" s="14"/>
      <c r="AJ452" s="14"/>
      <c r="AK452" s="14"/>
      <c r="AL452" s="14"/>
      <c r="AM452" s="14"/>
      <c r="AN452" s="14"/>
      <c r="AO452" s="14"/>
    </row>
    <row r="453" spans="1:41" ht="17.25" hidden="1" customHeight="1" x14ac:dyDescent="0.25">
      <c r="A453" s="2170" t="s">
        <v>166</v>
      </c>
      <c r="B453" s="75" t="s">
        <v>202</v>
      </c>
      <c r="C453" s="361">
        <v>3</v>
      </c>
      <c r="D453" s="362">
        <v>12</v>
      </c>
      <c r="E453" s="362">
        <v>9</v>
      </c>
      <c r="F453" s="362">
        <v>3</v>
      </c>
      <c r="G453" s="362">
        <v>2</v>
      </c>
      <c r="H453" s="362">
        <v>0</v>
      </c>
      <c r="I453" s="362">
        <v>0</v>
      </c>
      <c r="J453" s="362">
        <v>290</v>
      </c>
      <c r="K453" s="362">
        <v>26</v>
      </c>
      <c r="L453" s="362">
        <v>4</v>
      </c>
      <c r="M453" s="362">
        <v>103</v>
      </c>
      <c r="N453" s="362">
        <v>34</v>
      </c>
      <c r="O453" s="362">
        <v>2</v>
      </c>
      <c r="P453" s="362">
        <v>9</v>
      </c>
      <c r="Q453" s="363">
        <v>12</v>
      </c>
      <c r="R453" s="650">
        <f t="shared" si="151"/>
        <v>509</v>
      </c>
      <c r="S453" s="668">
        <f>R453/SUM(R453:R455)</f>
        <v>8.821490467937608E-2</v>
      </c>
      <c r="T453" s="15"/>
      <c r="U453" s="15"/>
      <c r="V453" s="15"/>
      <c r="W453" s="1845"/>
      <c r="X453" s="14"/>
      <c r="Y453" s="14"/>
      <c r="Z453" s="14"/>
      <c r="AA453" s="14"/>
      <c r="AB453" s="14"/>
      <c r="AC453" s="14"/>
      <c r="AD453" s="14"/>
      <c r="AE453" s="14"/>
      <c r="AF453" s="14"/>
      <c r="AG453" s="14"/>
      <c r="AH453" s="14"/>
      <c r="AI453" s="14"/>
      <c r="AJ453" s="14"/>
      <c r="AK453" s="14"/>
      <c r="AL453" s="14"/>
      <c r="AM453" s="14"/>
      <c r="AN453" s="14"/>
      <c r="AO453" s="14"/>
    </row>
    <row r="454" spans="1:41" ht="17.25" hidden="1" customHeight="1" x14ac:dyDescent="0.25">
      <c r="A454" s="2169"/>
      <c r="B454" s="76" t="s">
        <v>203</v>
      </c>
      <c r="C454" s="364">
        <v>1</v>
      </c>
      <c r="D454" s="369">
        <v>0</v>
      </c>
      <c r="E454" s="369">
        <v>1</v>
      </c>
      <c r="F454" s="369">
        <v>0</v>
      </c>
      <c r="G454" s="369">
        <v>0</v>
      </c>
      <c r="H454" s="369">
        <v>0</v>
      </c>
      <c r="I454" s="369">
        <v>0</v>
      </c>
      <c r="J454" s="369">
        <v>36</v>
      </c>
      <c r="K454" s="369">
        <v>0</v>
      </c>
      <c r="L454" s="369">
        <v>0</v>
      </c>
      <c r="M454" s="369">
        <v>4</v>
      </c>
      <c r="N454" s="369">
        <v>2</v>
      </c>
      <c r="O454" s="369">
        <v>0</v>
      </c>
      <c r="P454" s="369">
        <v>0</v>
      </c>
      <c r="Q454" s="370">
        <v>0</v>
      </c>
      <c r="R454" s="651">
        <f t="shared" si="151"/>
        <v>44</v>
      </c>
      <c r="S454" s="669">
        <f>R454/SUM(R453:R455)</f>
        <v>7.6256499133448875E-3</v>
      </c>
      <c r="T454" s="15"/>
      <c r="U454" s="15"/>
      <c r="V454" s="15"/>
      <c r="W454" s="1845"/>
      <c r="X454" s="14"/>
      <c r="Y454" s="14"/>
      <c r="Z454" s="14"/>
      <c r="AA454" s="14"/>
      <c r="AB454" s="14"/>
      <c r="AC454" s="14"/>
      <c r="AD454" s="14"/>
      <c r="AE454" s="14"/>
      <c r="AF454" s="14"/>
      <c r="AG454" s="14"/>
      <c r="AH454" s="14"/>
      <c r="AI454" s="14"/>
      <c r="AJ454" s="14"/>
      <c r="AK454" s="14"/>
      <c r="AL454" s="14"/>
      <c r="AM454" s="14"/>
      <c r="AN454" s="14"/>
      <c r="AO454" s="14"/>
    </row>
    <row r="455" spans="1:41" ht="17.25" hidden="1" customHeight="1" thickBot="1" x14ac:dyDescent="0.3">
      <c r="A455" s="2169"/>
      <c r="B455" s="122" t="s">
        <v>204</v>
      </c>
      <c r="C455" s="366">
        <v>11</v>
      </c>
      <c r="D455" s="367">
        <v>119</v>
      </c>
      <c r="E455" s="367">
        <v>85</v>
      </c>
      <c r="F455" s="367">
        <v>27</v>
      </c>
      <c r="G455" s="367">
        <v>31</v>
      </c>
      <c r="H455" s="367">
        <v>0</v>
      </c>
      <c r="I455" s="367">
        <v>3</v>
      </c>
      <c r="J455" s="367">
        <v>3285</v>
      </c>
      <c r="K455" s="367">
        <v>145</v>
      </c>
      <c r="L455" s="367">
        <v>73</v>
      </c>
      <c r="M455" s="367">
        <v>877</v>
      </c>
      <c r="N455" s="367">
        <v>289</v>
      </c>
      <c r="O455" s="367">
        <v>27</v>
      </c>
      <c r="P455" s="367">
        <v>151</v>
      </c>
      <c r="Q455" s="368">
        <v>94</v>
      </c>
      <c r="R455" s="652">
        <f t="shared" si="151"/>
        <v>5217</v>
      </c>
      <c r="S455" s="670">
        <f>R455/SUM(R453:R455)</f>
        <v>0.90415944540727899</v>
      </c>
      <c r="T455" s="15"/>
      <c r="U455" s="15"/>
      <c r="V455" s="15"/>
      <c r="W455" s="1845"/>
      <c r="X455" s="14"/>
      <c r="Y455" s="14"/>
      <c r="Z455" s="14"/>
      <c r="AA455" s="14"/>
      <c r="AB455" s="14"/>
      <c r="AC455" s="14"/>
      <c r="AD455" s="14"/>
      <c r="AE455" s="14"/>
      <c r="AF455" s="14"/>
      <c r="AG455" s="14"/>
      <c r="AH455" s="14"/>
      <c r="AI455" s="14"/>
      <c r="AJ455" s="14"/>
      <c r="AK455" s="14"/>
      <c r="AL455" s="14"/>
      <c r="AM455" s="14"/>
      <c r="AN455" s="14"/>
      <c r="AO455" s="14"/>
    </row>
    <row r="456" spans="1:41" ht="17.25" hidden="1" customHeight="1" x14ac:dyDescent="0.25">
      <c r="A456" s="2170" t="s">
        <v>167</v>
      </c>
      <c r="B456" s="80" t="s">
        <v>202</v>
      </c>
      <c r="C456" s="380">
        <v>0</v>
      </c>
      <c r="D456" s="381">
        <v>2</v>
      </c>
      <c r="E456" s="381">
        <v>2</v>
      </c>
      <c r="F456" s="381">
        <v>0</v>
      </c>
      <c r="G456" s="381">
        <v>2</v>
      </c>
      <c r="H456" s="381">
        <v>0</v>
      </c>
      <c r="I456" s="381">
        <v>0</v>
      </c>
      <c r="J456" s="381">
        <v>88</v>
      </c>
      <c r="K456" s="381">
        <v>1</v>
      </c>
      <c r="L456" s="381">
        <v>2</v>
      </c>
      <c r="M456" s="381">
        <v>27</v>
      </c>
      <c r="N456" s="381">
        <v>19</v>
      </c>
      <c r="O456" s="381">
        <v>1</v>
      </c>
      <c r="P456" s="381">
        <v>2</v>
      </c>
      <c r="Q456" s="382">
        <v>4</v>
      </c>
      <c r="R456" s="653">
        <f t="shared" si="151"/>
        <v>150</v>
      </c>
      <c r="S456" s="683">
        <f>R456/SUM(R456:R458)</f>
        <v>0.18292682926829268</v>
      </c>
      <c r="T456" s="15"/>
      <c r="U456" s="15"/>
      <c r="V456" s="15"/>
      <c r="W456" s="1845"/>
      <c r="X456" s="14"/>
      <c r="Y456" s="14"/>
      <c r="Z456" s="14"/>
      <c r="AA456" s="14"/>
      <c r="AB456" s="14"/>
      <c r="AC456" s="14"/>
      <c r="AD456" s="14"/>
      <c r="AE456" s="14"/>
      <c r="AF456" s="14"/>
      <c r="AG456" s="14"/>
      <c r="AH456" s="14"/>
      <c r="AI456" s="14"/>
      <c r="AJ456" s="14"/>
      <c r="AK456" s="14"/>
      <c r="AL456" s="14"/>
      <c r="AM456" s="14"/>
      <c r="AN456" s="14"/>
      <c r="AO456" s="14"/>
    </row>
    <row r="457" spans="1:41" ht="17.25" hidden="1" customHeight="1" x14ac:dyDescent="0.25">
      <c r="A457" s="2169"/>
      <c r="B457" s="78" t="s">
        <v>203</v>
      </c>
      <c r="C457" s="374">
        <v>0</v>
      </c>
      <c r="D457" s="375">
        <v>0</v>
      </c>
      <c r="E457" s="375">
        <v>0</v>
      </c>
      <c r="F457" s="375">
        <v>0</v>
      </c>
      <c r="G457" s="375">
        <v>0</v>
      </c>
      <c r="H457" s="375">
        <v>0</v>
      </c>
      <c r="I457" s="375">
        <v>0</v>
      </c>
      <c r="J457" s="375">
        <v>7</v>
      </c>
      <c r="K457" s="375">
        <v>1</v>
      </c>
      <c r="L457" s="375">
        <v>0</v>
      </c>
      <c r="M457" s="375">
        <v>1</v>
      </c>
      <c r="N457" s="375">
        <v>1</v>
      </c>
      <c r="O457" s="375">
        <v>0</v>
      </c>
      <c r="P457" s="375">
        <v>0</v>
      </c>
      <c r="Q457" s="376">
        <v>0</v>
      </c>
      <c r="R457" s="654">
        <f t="shared" si="151"/>
        <v>10</v>
      </c>
      <c r="S457" s="666">
        <f>R457/SUM(R456:R458)</f>
        <v>1.2195121951219513E-2</v>
      </c>
      <c r="T457" s="15"/>
      <c r="U457" s="15"/>
      <c r="V457" s="15"/>
      <c r="W457" s="1845"/>
      <c r="X457" s="14"/>
      <c r="Y457" s="14"/>
      <c r="Z457" s="14"/>
      <c r="AA457" s="14"/>
      <c r="AB457" s="14"/>
      <c r="AC457" s="14"/>
      <c r="AD457" s="14"/>
      <c r="AE457" s="14"/>
      <c r="AF457" s="14"/>
      <c r="AG457" s="14"/>
      <c r="AH457" s="14"/>
      <c r="AI457" s="14"/>
      <c r="AJ457" s="14"/>
      <c r="AK457" s="14"/>
      <c r="AL457" s="14"/>
      <c r="AM457" s="14"/>
      <c r="AN457" s="14"/>
      <c r="AO457" s="14"/>
    </row>
    <row r="458" spans="1:41" ht="17.25" hidden="1" customHeight="1" thickBot="1" x14ac:dyDescent="0.3">
      <c r="A458" s="2172"/>
      <c r="B458" s="156" t="s">
        <v>204</v>
      </c>
      <c r="C458" s="383">
        <v>5</v>
      </c>
      <c r="D458" s="384">
        <v>10</v>
      </c>
      <c r="E458" s="384">
        <v>12</v>
      </c>
      <c r="F458" s="384">
        <v>1</v>
      </c>
      <c r="G458" s="384">
        <v>6</v>
      </c>
      <c r="H458" s="384">
        <v>0</v>
      </c>
      <c r="I458" s="384">
        <v>0</v>
      </c>
      <c r="J458" s="384">
        <v>409</v>
      </c>
      <c r="K458" s="384">
        <v>26</v>
      </c>
      <c r="L458" s="384">
        <v>4</v>
      </c>
      <c r="M458" s="384">
        <v>98</v>
      </c>
      <c r="N458" s="384">
        <v>45</v>
      </c>
      <c r="O458" s="384">
        <v>6</v>
      </c>
      <c r="P458" s="384">
        <v>21</v>
      </c>
      <c r="Q458" s="385">
        <v>17</v>
      </c>
      <c r="R458" s="657">
        <f t="shared" si="151"/>
        <v>660</v>
      </c>
      <c r="S458" s="682">
        <f>R458/SUM(R456:R458)</f>
        <v>0.80487804878048785</v>
      </c>
      <c r="T458" s="15"/>
      <c r="U458" s="15"/>
      <c r="V458" s="15"/>
      <c r="W458" s="1845"/>
      <c r="X458" s="14"/>
      <c r="Y458" s="14"/>
      <c r="Z458" s="14"/>
      <c r="AA458" s="14"/>
      <c r="AB458" s="14"/>
      <c r="AC458" s="14"/>
      <c r="AD458" s="14"/>
      <c r="AE458" s="14"/>
      <c r="AF458" s="14"/>
      <c r="AG458" s="14"/>
      <c r="AH458" s="14"/>
      <c r="AI458" s="14"/>
      <c r="AJ458" s="14"/>
      <c r="AK458" s="14"/>
      <c r="AL458" s="14"/>
      <c r="AM458" s="14"/>
      <c r="AN458" s="14"/>
      <c r="AO458" s="14"/>
    </row>
    <row r="459" spans="1:41" ht="17.25" hidden="1" customHeight="1" thickTop="1" x14ac:dyDescent="0.25">
      <c r="A459" s="2169" t="s">
        <v>132</v>
      </c>
      <c r="B459" s="155" t="s">
        <v>202</v>
      </c>
      <c r="C459" s="224">
        <f>SUM(C447,C450,C453,C456)</f>
        <v>13</v>
      </c>
      <c r="D459" s="224">
        <f t="shared" ref="D459:I459" si="152">SUM(D447,D450,D453,D456)</f>
        <v>58</v>
      </c>
      <c r="E459" s="224">
        <f t="shared" si="152"/>
        <v>79</v>
      </c>
      <c r="F459" s="224">
        <f t="shared" si="152"/>
        <v>61</v>
      </c>
      <c r="G459" s="224">
        <f t="shared" si="152"/>
        <v>22</v>
      </c>
      <c r="H459" s="224">
        <f t="shared" si="152"/>
        <v>0</v>
      </c>
      <c r="I459" s="224">
        <f t="shared" si="152"/>
        <v>7</v>
      </c>
      <c r="J459" s="224">
        <f>SUM(J447,J450,J453,J456)</f>
        <v>2451</v>
      </c>
      <c r="K459" s="224">
        <f t="shared" ref="K459:Q459" si="153">SUM(K447,K450,K453,K456)</f>
        <v>224</v>
      </c>
      <c r="L459" s="224">
        <f t="shared" si="153"/>
        <v>44</v>
      </c>
      <c r="M459" s="224">
        <f t="shared" si="153"/>
        <v>861</v>
      </c>
      <c r="N459" s="224">
        <f t="shared" si="153"/>
        <v>248</v>
      </c>
      <c r="O459" s="224">
        <f t="shared" si="153"/>
        <v>13</v>
      </c>
      <c r="P459" s="224">
        <f t="shared" si="153"/>
        <v>97</v>
      </c>
      <c r="Q459" s="225">
        <f t="shared" si="153"/>
        <v>92</v>
      </c>
      <c r="R459" s="629">
        <f>SUM(C459:Q459)</f>
        <v>4270</v>
      </c>
      <c r="S459" s="668">
        <f>R459/SUM(R459:R461)</f>
        <v>0.18148588915334921</v>
      </c>
      <c r="T459" s="15"/>
      <c r="U459" s="15"/>
      <c r="V459" s="15"/>
      <c r="W459" s="1845"/>
      <c r="X459" s="14"/>
      <c r="Y459" s="14"/>
      <c r="Z459" s="14"/>
      <c r="AA459" s="14"/>
      <c r="AB459" s="14"/>
      <c r="AC459" s="14"/>
      <c r="AD459" s="14"/>
      <c r="AE459" s="14"/>
      <c r="AF459" s="14"/>
      <c r="AG459" s="14"/>
      <c r="AH459" s="14"/>
      <c r="AI459" s="14"/>
      <c r="AJ459" s="14"/>
      <c r="AK459" s="14"/>
      <c r="AL459" s="14"/>
      <c r="AM459" s="14"/>
      <c r="AN459" s="14"/>
      <c r="AO459" s="14"/>
    </row>
    <row r="460" spans="1:41" ht="17.25" hidden="1" customHeight="1" x14ac:dyDescent="0.25">
      <c r="A460" s="2169"/>
      <c r="B460" s="76" t="s">
        <v>203</v>
      </c>
      <c r="C460" s="227">
        <f>SUM(C448,C451,C454,C457)</f>
        <v>1</v>
      </c>
      <c r="D460" s="227">
        <f t="shared" ref="D460:Q460" si="154">SUM(D448,D451,D454,D457)</f>
        <v>1</v>
      </c>
      <c r="E460" s="227">
        <f t="shared" si="154"/>
        <v>4</v>
      </c>
      <c r="F460" s="227">
        <f t="shared" si="154"/>
        <v>1</v>
      </c>
      <c r="G460" s="227">
        <f t="shared" si="154"/>
        <v>1</v>
      </c>
      <c r="H460" s="227">
        <f t="shared" si="154"/>
        <v>0</v>
      </c>
      <c r="I460" s="227">
        <f t="shared" si="154"/>
        <v>0</v>
      </c>
      <c r="J460" s="227">
        <f t="shared" si="154"/>
        <v>155</v>
      </c>
      <c r="K460" s="227">
        <f t="shared" si="154"/>
        <v>7</v>
      </c>
      <c r="L460" s="227">
        <f t="shared" si="154"/>
        <v>1</v>
      </c>
      <c r="M460" s="227">
        <f t="shared" si="154"/>
        <v>22</v>
      </c>
      <c r="N460" s="227">
        <f t="shared" si="154"/>
        <v>16</v>
      </c>
      <c r="O460" s="227">
        <f t="shared" si="154"/>
        <v>1</v>
      </c>
      <c r="P460" s="227">
        <f t="shared" si="154"/>
        <v>1</v>
      </c>
      <c r="Q460" s="228">
        <f t="shared" si="154"/>
        <v>2</v>
      </c>
      <c r="R460" s="626">
        <f>SUM(C460:Q460)</f>
        <v>213</v>
      </c>
      <c r="S460" s="669">
        <v>0.01</v>
      </c>
      <c r="T460" s="15"/>
      <c r="U460" s="15"/>
      <c r="V460" s="15"/>
      <c r="W460" s="1845"/>
      <c r="X460" s="14"/>
      <c r="Y460" s="14"/>
      <c r="Z460" s="14"/>
      <c r="AA460" s="14"/>
      <c r="AB460" s="14"/>
      <c r="AC460" s="14"/>
      <c r="AD460" s="14"/>
      <c r="AE460" s="14"/>
      <c r="AF460" s="14"/>
      <c r="AG460" s="14"/>
      <c r="AH460" s="14"/>
      <c r="AI460" s="14"/>
      <c r="AJ460" s="14"/>
      <c r="AK460" s="14"/>
      <c r="AL460" s="14"/>
      <c r="AM460" s="14"/>
      <c r="AN460" s="14"/>
      <c r="AO460" s="14"/>
    </row>
    <row r="461" spans="1:41" ht="17.25" hidden="1" customHeight="1" thickBot="1" x14ac:dyDescent="0.3">
      <c r="A461" s="2171"/>
      <c r="B461" s="77" t="s">
        <v>204</v>
      </c>
      <c r="C461" s="272">
        <f>SUM(C449,C452,C455,C458)</f>
        <v>63</v>
      </c>
      <c r="D461" s="272">
        <f t="shared" ref="D461:Q461" si="155">SUM(D449,D452,D455,D458)</f>
        <v>387</v>
      </c>
      <c r="E461" s="272">
        <f t="shared" si="155"/>
        <v>289</v>
      </c>
      <c r="F461" s="272">
        <f t="shared" si="155"/>
        <v>130</v>
      </c>
      <c r="G461" s="272">
        <f t="shared" si="155"/>
        <v>126</v>
      </c>
      <c r="H461" s="272">
        <f t="shared" si="155"/>
        <v>0</v>
      </c>
      <c r="I461" s="272">
        <f t="shared" si="155"/>
        <v>24</v>
      </c>
      <c r="J461" s="272">
        <f t="shared" si="155"/>
        <v>11555</v>
      </c>
      <c r="K461" s="272">
        <f t="shared" si="155"/>
        <v>562</v>
      </c>
      <c r="L461" s="272">
        <f t="shared" si="155"/>
        <v>247</v>
      </c>
      <c r="M461" s="272">
        <f t="shared" si="155"/>
        <v>3509</v>
      </c>
      <c r="N461" s="272">
        <f t="shared" si="155"/>
        <v>1097</v>
      </c>
      <c r="O461" s="272">
        <f t="shared" si="155"/>
        <v>75</v>
      </c>
      <c r="P461" s="272">
        <f t="shared" si="155"/>
        <v>569</v>
      </c>
      <c r="Q461" s="627">
        <f t="shared" si="155"/>
        <v>412</v>
      </c>
      <c r="R461" s="628">
        <f>SUM(C461:Q461)</f>
        <v>19045</v>
      </c>
      <c r="S461" s="669">
        <f>R461/SUM(R459:R461)</f>
        <v>0.8094610676640599</v>
      </c>
      <c r="T461" s="15"/>
      <c r="U461" s="15"/>
      <c r="V461" s="15"/>
      <c r="W461" s="1845"/>
      <c r="X461" s="14"/>
      <c r="Y461" s="14"/>
      <c r="Z461" s="14"/>
      <c r="AA461" s="14"/>
      <c r="AB461" s="14"/>
      <c r="AC461" s="14"/>
      <c r="AD461" s="14"/>
      <c r="AE461" s="14"/>
      <c r="AF461" s="14"/>
      <c r="AG461" s="14"/>
      <c r="AH461" s="14"/>
      <c r="AI461" s="14"/>
      <c r="AJ461" s="14"/>
      <c r="AK461" s="14"/>
      <c r="AL461" s="14"/>
      <c r="AM461" s="14"/>
      <c r="AN461" s="14"/>
      <c r="AO461" s="14"/>
    </row>
    <row r="462" spans="1:41" ht="15.75" hidden="1" customHeight="1" x14ac:dyDescent="0.25">
      <c r="A462" s="2170" t="s">
        <v>131</v>
      </c>
      <c r="B462" s="80" t="s">
        <v>202</v>
      </c>
      <c r="C462" s="672">
        <f t="shared" ref="C462:R462" si="156">C459/SUM(C459:C461)</f>
        <v>0.16883116883116883</v>
      </c>
      <c r="D462" s="673">
        <f t="shared" si="156"/>
        <v>0.13004484304932734</v>
      </c>
      <c r="E462" s="673">
        <f t="shared" si="156"/>
        <v>0.21236559139784947</v>
      </c>
      <c r="F462" s="673">
        <f t="shared" si="156"/>
        <v>0.31770833333333331</v>
      </c>
      <c r="G462" s="673">
        <f t="shared" si="156"/>
        <v>0.1476510067114094</v>
      </c>
      <c r="H462" s="673">
        <v>0</v>
      </c>
      <c r="I462" s="673">
        <f t="shared" si="156"/>
        <v>0.22580645161290322</v>
      </c>
      <c r="J462" s="673">
        <f t="shared" si="156"/>
        <v>0.17308099710472424</v>
      </c>
      <c r="K462" s="673">
        <f t="shared" si="156"/>
        <v>0.28247162673392184</v>
      </c>
      <c r="L462" s="673">
        <f t="shared" si="156"/>
        <v>0.15068493150684931</v>
      </c>
      <c r="M462" s="673">
        <f t="shared" si="156"/>
        <v>0.19603825136612021</v>
      </c>
      <c r="N462" s="673">
        <f t="shared" si="156"/>
        <v>0.18221895664952242</v>
      </c>
      <c r="O462" s="673">
        <f t="shared" si="156"/>
        <v>0.14606741573033707</v>
      </c>
      <c r="P462" s="673">
        <f t="shared" si="156"/>
        <v>0.14542728635682159</v>
      </c>
      <c r="Q462" s="767">
        <f t="shared" si="156"/>
        <v>0.18181818181818182</v>
      </c>
      <c r="R462" s="668">
        <f t="shared" si="156"/>
        <v>0.18148588915334921</v>
      </c>
      <c r="S462" s="2163"/>
      <c r="T462" s="15"/>
      <c r="U462" s="15"/>
      <c r="V462" s="15"/>
      <c r="W462" s="1845"/>
      <c r="X462" s="14"/>
      <c r="Y462" s="14"/>
      <c r="Z462" s="14"/>
      <c r="AA462" s="14"/>
      <c r="AB462" s="14"/>
      <c r="AC462" s="14"/>
      <c r="AD462" s="14"/>
      <c r="AE462" s="14"/>
      <c r="AF462" s="14"/>
      <c r="AG462" s="14"/>
      <c r="AH462" s="14"/>
      <c r="AI462" s="14"/>
      <c r="AJ462" s="14"/>
      <c r="AK462" s="14"/>
      <c r="AL462" s="14"/>
      <c r="AM462" s="14"/>
      <c r="AN462" s="14"/>
      <c r="AO462" s="14"/>
    </row>
    <row r="463" spans="1:41" ht="15.75" hidden="1" customHeight="1" x14ac:dyDescent="0.25">
      <c r="A463" s="2169"/>
      <c r="B463" s="78" t="s">
        <v>203</v>
      </c>
      <c r="C463" s="675">
        <f t="shared" ref="C463:R463" si="157">C460/SUM(C459:C461)</f>
        <v>1.2987012987012988E-2</v>
      </c>
      <c r="D463" s="676">
        <f t="shared" si="157"/>
        <v>2.242152466367713E-3</v>
      </c>
      <c r="E463" s="676">
        <f t="shared" si="157"/>
        <v>1.0752688172043012E-2</v>
      </c>
      <c r="F463" s="676">
        <f t="shared" si="157"/>
        <v>5.208333333333333E-3</v>
      </c>
      <c r="G463" s="676">
        <f t="shared" si="157"/>
        <v>6.7114093959731542E-3</v>
      </c>
      <c r="H463" s="676">
        <v>0</v>
      </c>
      <c r="I463" s="676">
        <f t="shared" si="157"/>
        <v>0</v>
      </c>
      <c r="J463" s="676">
        <f t="shared" si="157"/>
        <v>1.0945554692465222E-2</v>
      </c>
      <c r="K463" s="676">
        <f t="shared" si="157"/>
        <v>8.8272383354350576E-3</v>
      </c>
      <c r="L463" s="676">
        <f t="shared" si="157"/>
        <v>3.4246575342465752E-3</v>
      </c>
      <c r="M463" s="676">
        <f t="shared" si="157"/>
        <v>5.0091074681238613E-3</v>
      </c>
      <c r="N463" s="676">
        <f t="shared" si="157"/>
        <v>1.1756061719324026E-2</v>
      </c>
      <c r="O463" s="676">
        <f t="shared" si="157"/>
        <v>1.1235955056179775E-2</v>
      </c>
      <c r="P463" s="676">
        <f t="shared" si="157"/>
        <v>1.4992503748125937E-3</v>
      </c>
      <c r="Q463" s="768">
        <f t="shared" si="157"/>
        <v>3.952569169960474E-3</v>
      </c>
      <c r="R463" s="669">
        <f t="shared" si="157"/>
        <v>9.0530431825909547E-3</v>
      </c>
      <c r="S463" s="2164"/>
      <c r="T463" s="15"/>
      <c r="U463" s="15"/>
      <c r="V463" s="15"/>
      <c r="W463" s="1845"/>
      <c r="X463" s="14"/>
      <c r="Y463" s="14"/>
      <c r="Z463" s="14"/>
      <c r="AA463" s="14"/>
      <c r="AB463" s="14"/>
      <c r="AC463" s="14"/>
      <c r="AD463" s="14"/>
      <c r="AE463" s="14"/>
      <c r="AF463" s="14"/>
      <c r="AG463" s="14"/>
      <c r="AH463" s="14"/>
      <c r="AI463" s="14"/>
      <c r="AJ463" s="14"/>
      <c r="AK463" s="14"/>
      <c r="AL463" s="14"/>
      <c r="AM463" s="14"/>
      <c r="AN463" s="14"/>
      <c r="AO463" s="14"/>
    </row>
    <row r="464" spans="1:41" ht="18.75" hidden="1" customHeight="1" thickBot="1" x14ac:dyDescent="0.3">
      <c r="A464" s="2171"/>
      <c r="B464" s="79" t="s">
        <v>204</v>
      </c>
      <c r="C464" s="685">
        <f t="shared" ref="C464:Q464" si="158">C461/SUM(C459:C461)</f>
        <v>0.81818181818181823</v>
      </c>
      <c r="D464" s="685">
        <f t="shared" si="158"/>
        <v>0.86771300448430488</v>
      </c>
      <c r="E464" s="686">
        <f t="shared" si="158"/>
        <v>0.7768817204301075</v>
      </c>
      <c r="F464" s="686">
        <f t="shared" si="158"/>
        <v>0.67708333333333337</v>
      </c>
      <c r="G464" s="686">
        <v>0.84499999999999997</v>
      </c>
      <c r="H464" s="686">
        <v>0</v>
      </c>
      <c r="I464" s="686">
        <f t="shared" si="158"/>
        <v>0.77419354838709675</v>
      </c>
      <c r="J464" s="686">
        <f t="shared" si="158"/>
        <v>0.81597344820281048</v>
      </c>
      <c r="K464" s="686">
        <f t="shared" si="158"/>
        <v>0.70870113493064313</v>
      </c>
      <c r="L464" s="686">
        <f t="shared" si="158"/>
        <v>0.84589041095890416</v>
      </c>
      <c r="M464" s="686">
        <f t="shared" si="158"/>
        <v>0.79895264116575593</v>
      </c>
      <c r="N464" s="686">
        <f t="shared" si="158"/>
        <v>0.80602498163115355</v>
      </c>
      <c r="O464" s="686">
        <f t="shared" si="158"/>
        <v>0.84269662921348309</v>
      </c>
      <c r="P464" s="686">
        <v>0.85399999999999998</v>
      </c>
      <c r="Q464" s="769">
        <f t="shared" si="158"/>
        <v>0.81422924901185767</v>
      </c>
      <c r="R464" s="769">
        <v>0.81</v>
      </c>
      <c r="S464" s="2165"/>
      <c r="T464" s="15"/>
      <c r="U464" s="15"/>
      <c r="V464" s="17"/>
      <c r="W464" s="1845"/>
      <c r="X464" s="14"/>
      <c r="Y464" s="14"/>
      <c r="Z464" s="14"/>
      <c r="AA464" s="14"/>
      <c r="AB464" s="14"/>
      <c r="AC464" s="14"/>
      <c r="AD464" s="14"/>
      <c r="AE464" s="14"/>
      <c r="AF464" s="14"/>
      <c r="AG464" s="14"/>
      <c r="AH464" s="14"/>
      <c r="AI464" s="14"/>
      <c r="AJ464" s="14"/>
      <c r="AK464" s="14"/>
      <c r="AL464" s="14"/>
      <c r="AM464" s="14"/>
      <c r="AN464" s="14"/>
      <c r="AO464" s="14"/>
    </row>
    <row r="465" spans="1:41" ht="18.75" customHeight="1" x14ac:dyDescent="0.25">
      <c r="A465" s="2174" t="s">
        <v>208</v>
      </c>
      <c r="B465" s="2174"/>
      <c r="C465" s="2174"/>
      <c r="D465" s="2174"/>
      <c r="E465" s="2174"/>
      <c r="F465" s="2174"/>
      <c r="G465" s="2174"/>
      <c r="H465" s="2174"/>
      <c r="I465" s="2174"/>
      <c r="J465" s="2174"/>
      <c r="K465" s="2174"/>
      <c r="L465" s="2174"/>
      <c r="M465" s="2174"/>
      <c r="N465" s="2174"/>
      <c r="O465" s="2174"/>
      <c r="P465" s="2174"/>
      <c r="Q465" s="2174"/>
      <c r="R465" s="2174"/>
      <c r="S465" s="2174"/>
    </row>
    <row r="466" spans="1:41" ht="27" customHeight="1" x14ac:dyDescent="0.25">
      <c r="A466" s="2173" t="s">
        <v>209</v>
      </c>
      <c r="B466" s="2173"/>
      <c r="C466" s="2173"/>
      <c r="D466" s="2173"/>
      <c r="E466" s="2173"/>
      <c r="F466" s="2173"/>
      <c r="G466" s="2173"/>
      <c r="H466" s="2173"/>
      <c r="I466" s="2173"/>
      <c r="J466" s="2173"/>
      <c r="K466" s="2173"/>
      <c r="L466" s="2173"/>
      <c r="M466" s="2173"/>
      <c r="N466" s="2173"/>
      <c r="O466" s="2173"/>
      <c r="P466" s="2173"/>
      <c r="Q466" s="2173"/>
      <c r="R466" s="2173"/>
      <c r="S466" s="2173"/>
    </row>
    <row r="467" spans="1:41" ht="15" customHeight="1" x14ac:dyDescent="0.25">
      <c r="A467" s="278"/>
      <c r="B467" s="278"/>
      <c r="C467" s="278"/>
      <c r="D467" s="278"/>
      <c r="E467" s="278"/>
      <c r="F467" s="278"/>
      <c r="G467" s="278"/>
      <c r="H467" s="278"/>
      <c r="I467" s="901"/>
      <c r="J467" s="278"/>
      <c r="K467" s="278"/>
      <c r="L467" s="278"/>
      <c r="M467" s="278"/>
      <c r="N467" s="278"/>
      <c r="O467" s="278"/>
      <c r="P467" s="278"/>
      <c r="Q467" s="278"/>
      <c r="R467" s="278"/>
      <c r="S467" s="678"/>
    </row>
    <row r="468" spans="1:41" ht="21.75" customHeight="1" x14ac:dyDescent="0.25">
      <c r="A468" s="278"/>
      <c r="B468" s="278"/>
      <c r="C468" s="278"/>
      <c r="D468" s="278"/>
      <c r="E468" s="278"/>
      <c r="F468" s="278"/>
      <c r="G468" s="278"/>
      <c r="H468" s="278"/>
      <c r="I468" s="278"/>
      <c r="J468" s="278"/>
      <c r="K468" s="278"/>
      <c r="L468" s="278"/>
      <c r="M468" s="278"/>
      <c r="N468" s="278"/>
      <c r="O468" s="278"/>
      <c r="P468" s="278"/>
      <c r="Q468" s="278"/>
      <c r="R468" s="278"/>
      <c r="S468" s="678"/>
    </row>
    <row r="469" spans="1:41" ht="16.5" hidden="1" customHeight="1" thickBot="1" x14ac:dyDescent="0.3">
      <c r="A469" s="2186" t="s">
        <v>210</v>
      </c>
      <c r="B469" s="2187"/>
      <c r="C469" s="2187"/>
      <c r="D469" s="2187"/>
      <c r="E469" s="2187"/>
      <c r="F469" s="2187"/>
      <c r="G469" s="2187"/>
      <c r="H469" s="2187"/>
      <c r="I469" s="2187"/>
      <c r="J469" s="2187"/>
      <c r="K469" s="2187"/>
      <c r="L469" s="2187"/>
      <c r="M469" s="2187"/>
      <c r="N469" s="2187"/>
      <c r="O469" s="2187"/>
      <c r="P469" s="2187"/>
      <c r="Q469" s="2187"/>
      <c r="R469" s="2187"/>
      <c r="S469" s="2188"/>
    </row>
    <row r="470" spans="1:41" ht="15.75" hidden="1" customHeight="1" thickBot="1" x14ac:dyDescent="0.3">
      <c r="A470" s="2147" t="s">
        <v>175</v>
      </c>
      <c r="B470" s="2148"/>
      <c r="C470" s="2148"/>
      <c r="D470" s="2148"/>
      <c r="E470" s="2148"/>
      <c r="F470" s="2148"/>
      <c r="G470" s="2148"/>
      <c r="H470" s="2148"/>
      <c r="I470" s="2148"/>
      <c r="J470" s="2148"/>
      <c r="K470" s="2148"/>
      <c r="L470" s="2148"/>
      <c r="M470" s="2148"/>
      <c r="N470" s="2148"/>
      <c r="O470" s="2148"/>
      <c r="P470" s="2148"/>
      <c r="Q470" s="2148"/>
      <c r="R470" s="2148"/>
      <c r="S470" s="2149"/>
      <c r="T470" s="14"/>
      <c r="U470" s="14"/>
      <c r="V470" s="14"/>
      <c r="W470" s="1844"/>
      <c r="X470" s="14"/>
      <c r="Y470" s="14"/>
      <c r="Z470" s="14"/>
      <c r="AA470" s="14"/>
      <c r="AB470" s="14"/>
      <c r="AC470" s="14"/>
      <c r="AD470" s="14"/>
      <c r="AE470" s="14"/>
      <c r="AF470" s="14"/>
      <c r="AG470" s="14"/>
      <c r="AH470" s="14"/>
      <c r="AI470" s="14"/>
      <c r="AJ470" s="14"/>
      <c r="AK470" s="14"/>
      <c r="AL470" s="14"/>
      <c r="AM470" s="14"/>
      <c r="AN470" s="14"/>
      <c r="AO470" s="14"/>
    </row>
    <row r="471" spans="1:41" ht="71.25" hidden="1" customHeight="1" thickBot="1" x14ac:dyDescent="0.3">
      <c r="A471" s="73"/>
      <c r="B471" s="157" t="s">
        <v>200</v>
      </c>
      <c r="C471" s="694" t="s">
        <v>145</v>
      </c>
      <c r="D471" s="165" t="s">
        <v>146</v>
      </c>
      <c r="E471" s="165" t="s">
        <v>147</v>
      </c>
      <c r="F471" s="165" t="s">
        <v>148</v>
      </c>
      <c r="G471" s="165" t="s">
        <v>149</v>
      </c>
      <c r="H471" s="165" t="s">
        <v>150</v>
      </c>
      <c r="I471" s="165" t="s">
        <v>151</v>
      </c>
      <c r="J471" s="165" t="s">
        <v>152</v>
      </c>
      <c r="K471" s="165" t="s">
        <v>153</v>
      </c>
      <c r="L471" s="165" t="s">
        <v>154</v>
      </c>
      <c r="M471" s="165" t="s">
        <v>155</v>
      </c>
      <c r="N471" s="165" t="s">
        <v>156</v>
      </c>
      <c r="O471" s="165" t="s">
        <v>157</v>
      </c>
      <c r="P471" s="165" t="s">
        <v>158</v>
      </c>
      <c r="Q471" s="166" t="s">
        <v>159</v>
      </c>
      <c r="R471" s="157" t="s">
        <v>160</v>
      </c>
      <c r="S471" s="157" t="s">
        <v>201</v>
      </c>
      <c r="T471" s="15"/>
      <c r="U471" s="15"/>
      <c r="V471" s="15"/>
      <c r="W471" s="1845"/>
      <c r="X471" s="14"/>
      <c r="Y471" s="15"/>
      <c r="Z471" s="15"/>
      <c r="AA471" s="15"/>
      <c r="AB471" s="15"/>
      <c r="AC471" s="15"/>
      <c r="AD471" s="15"/>
      <c r="AE471" s="15"/>
      <c r="AF471" s="15"/>
      <c r="AG471" s="15"/>
      <c r="AH471" s="15"/>
      <c r="AI471" s="15"/>
      <c r="AJ471" s="15"/>
      <c r="AK471" s="15"/>
      <c r="AL471" s="15"/>
      <c r="AM471" s="15"/>
      <c r="AN471" s="15"/>
      <c r="AO471" s="16"/>
    </row>
    <row r="472" spans="1:41" ht="15.75" hidden="1" customHeight="1" thickBot="1" x14ac:dyDescent="0.3">
      <c r="A472" s="2150" t="s">
        <v>162</v>
      </c>
      <c r="B472" s="2151"/>
      <c r="C472" s="2151"/>
      <c r="D472" s="2151"/>
      <c r="E472" s="2151"/>
      <c r="F472" s="2151"/>
      <c r="G472" s="2151"/>
      <c r="H472" s="2151"/>
      <c r="I472" s="2151"/>
      <c r="J472" s="2151"/>
      <c r="K472" s="2151"/>
      <c r="L472" s="2151"/>
      <c r="M472" s="2151"/>
      <c r="N472" s="2151"/>
      <c r="O472" s="2151"/>
      <c r="P472" s="2151"/>
      <c r="Q472" s="2151"/>
      <c r="R472" s="2151"/>
      <c r="S472" s="2152"/>
      <c r="T472" s="15"/>
      <c r="U472" s="15"/>
      <c r="V472" s="15"/>
      <c r="W472" s="1845"/>
      <c r="X472" s="14"/>
      <c r="Y472" s="15"/>
      <c r="Z472" s="15"/>
      <c r="AA472" s="15"/>
      <c r="AB472" s="15"/>
      <c r="AC472" s="15"/>
      <c r="AD472" s="15"/>
      <c r="AE472" s="15"/>
      <c r="AF472" s="17"/>
      <c r="AG472" s="15"/>
      <c r="AH472" s="15"/>
      <c r="AI472" s="15"/>
      <c r="AJ472" s="15"/>
      <c r="AK472" s="15"/>
      <c r="AL472" s="15"/>
      <c r="AM472" s="15"/>
      <c r="AN472" s="17"/>
      <c r="AO472" s="16"/>
    </row>
    <row r="473" spans="1:41" ht="17.25" hidden="1" customHeight="1" x14ac:dyDescent="0.25">
      <c r="A473" s="2153" t="s">
        <v>109</v>
      </c>
      <c r="B473" s="75" t="s">
        <v>202</v>
      </c>
      <c r="C473" s="555">
        <v>4</v>
      </c>
      <c r="D473" s="362">
        <v>22</v>
      </c>
      <c r="E473" s="362">
        <v>24</v>
      </c>
      <c r="F473" s="362">
        <v>20</v>
      </c>
      <c r="G473" s="362">
        <v>6</v>
      </c>
      <c r="H473" s="362">
        <v>0</v>
      </c>
      <c r="I473" s="362">
        <v>8</v>
      </c>
      <c r="J473" s="362">
        <v>819</v>
      </c>
      <c r="K473" s="362">
        <v>100</v>
      </c>
      <c r="L473" s="362">
        <v>11</v>
      </c>
      <c r="M473" s="362">
        <v>186</v>
      </c>
      <c r="N473" s="362">
        <v>74</v>
      </c>
      <c r="O473" s="362">
        <v>4</v>
      </c>
      <c r="P473" s="362">
        <v>32</v>
      </c>
      <c r="Q473" s="556">
        <v>34</v>
      </c>
      <c r="R473" s="625">
        <f t="shared" ref="R473:R484" si="159">SUM(C473:Q473)</f>
        <v>1344</v>
      </c>
      <c r="S473" s="668">
        <f>R473/SUM(R473:R475)</f>
        <v>0.35480464625131997</v>
      </c>
      <c r="T473" s="15"/>
      <c r="U473" s="15"/>
      <c r="V473" s="15"/>
      <c r="W473" s="1845"/>
      <c r="X473" s="14"/>
      <c r="Y473" s="15"/>
      <c r="Z473" s="15"/>
      <c r="AA473" s="15"/>
      <c r="AB473" s="15"/>
      <c r="AC473" s="15"/>
      <c r="AD473" s="15"/>
      <c r="AE473" s="15"/>
      <c r="AF473" s="17"/>
      <c r="AG473" s="15"/>
      <c r="AH473" s="15"/>
      <c r="AI473" s="15"/>
      <c r="AJ473" s="15"/>
      <c r="AK473" s="15"/>
      <c r="AL473" s="15"/>
      <c r="AM473" s="15"/>
      <c r="AN473" s="17"/>
      <c r="AO473" s="16"/>
    </row>
    <row r="474" spans="1:41" ht="17.25" hidden="1" customHeight="1" x14ac:dyDescent="0.25">
      <c r="A474" s="2154"/>
      <c r="B474" s="76" t="s">
        <v>203</v>
      </c>
      <c r="C474" s="557">
        <v>1</v>
      </c>
      <c r="D474" s="364">
        <v>2</v>
      </c>
      <c r="E474" s="364">
        <v>2</v>
      </c>
      <c r="F474" s="364">
        <v>3</v>
      </c>
      <c r="G474" s="364">
        <v>0</v>
      </c>
      <c r="H474" s="364">
        <v>0</v>
      </c>
      <c r="I474" s="364">
        <v>0</v>
      </c>
      <c r="J474" s="364">
        <v>59</v>
      </c>
      <c r="K474" s="364">
        <v>10</v>
      </c>
      <c r="L474" s="364">
        <v>1</v>
      </c>
      <c r="M474" s="364">
        <v>12</v>
      </c>
      <c r="N474" s="364">
        <v>9</v>
      </c>
      <c r="O474" s="364">
        <v>1</v>
      </c>
      <c r="P474" s="364">
        <v>3</v>
      </c>
      <c r="Q474" s="558">
        <v>2</v>
      </c>
      <c r="R474" s="626">
        <f t="shared" si="159"/>
        <v>105</v>
      </c>
      <c r="S474" s="669">
        <f>R474/SUM(R473:R475)</f>
        <v>2.7719112988384371E-2</v>
      </c>
      <c r="T474" s="15"/>
      <c r="U474" s="15"/>
      <c r="V474" s="15"/>
      <c r="W474" s="1845"/>
      <c r="X474" s="14"/>
      <c r="Y474" s="15"/>
      <c r="Z474" s="15"/>
      <c r="AA474" s="15"/>
      <c r="AB474" s="15"/>
      <c r="AC474" s="15"/>
      <c r="AD474" s="15"/>
      <c r="AE474" s="15"/>
      <c r="AF474" s="17"/>
      <c r="AG474" s="15"/>
      <c r="AH474" s="15"/>
      <c r="AI474" s="15"/>
      <c r="AJ474" s="15"/>
      <c r="AK474" s="15"/>
      <c r="AL474" s="15"/>
      <c r="AM474" s="15"/>
      <c r="AN474" s="17"/>
      <c r="AO474" s="16"/>
    </row>
    <row r="475" spans="1:41" ht="17.25" hidden="1" customHeight="1" thickBot="1" x14ac:dyDescent="0.3">
      <c r="A475" s="2155"/>
      <c r="B475" s="77" t="s">
        <v>204</v>
      </c>
      <c r="C475" s="559">
        <v>3</v>
      </c>
      <c r="D475" s="367">
        <v>37</v>
      </c>
      <c r="E475" s="367">
        <v>30</v>
      </c>
      <c r="F475" s="367">
        <v>18</v>
      </c>
      <c r="G475" s="367">
        <v>17</v>
      </c>
      <c r="H475" s="367">
        <v>0</v>
      </c>
      <c r="I475" s="367">
        <v>3</v>
      </c>
      <c r="J475" s="367">
        <v>1459</v>
      </c>
      <c r="K475" s="367">
        <v>73</v>
      </c>
      <c r="L475" s="367">
        <v>41</v>
      </c>
      <c r="M475" s="367">
        <v>332</v>
      </c>
      <c r="N475" s="367">
        <v>168</v>
      </c>
      <c r="O475" s="367">
        <v>7</v>
      </c>
      <c r="P475" s="367">
        <v>72</v>
      </c>
      <c r="Q475" s="560">
        <v>79</v>
      </c>
      <c r="R475" s="628">
        <f t="shared" si="159"/>
        <v>2339</v>
      </c>
      <c r="S475" s="670">
        <f>R475/SUM(R473:R475)</f>
        <v>0.61747624076029572</v>
      </c>
      <c r="T475" s="15"/>
      <c r="U475" s="15"/>
      <c r="V475" s="15"/>
      <c r="W475" s="1845"/>
      <c r="X475" s="14"/>
      <c r="Y475" s="15"/>
      <c r="Z475" s="15"/>
      <c r="AA475" s="15"/>
      <c r="AB475" s="15"/>
      <c r="AC475" s="15"/>
      <c r="AD475" s="15"/>
      <c r="AE475" s="15"/>
      <c r="AF475" s="15"/>
      <c r="AG475" s="15"/>
      <c r="AH475" s="15"/>
      <c r="AI475" s="15"/>
      <c r="AJ475" s="15"/>
      <c r="AK475" s="15"/>
      <c r="AL475" s="15"/>
      <c r="AM475" s="15"/>
      <c r="AN475" s="15"/>
      <c r="AO475" s="16"/>
    </row>
    <row r="476" spans="1:41" ht="17.25" hidden="1" customHeight="1" x14ac:dyDescent="0.25">
      <c r="A476" s="2153" t="s">
        <v>110</v>
      </c>
      <c r="B476" s="80" t="s">
        <v>202</v>
      </c>
      <c r="C476" s="561">
        <v>3</v>
      </c>
      <c r="D476" s="372">
        <v>42</v>
      </c>
      <c r="E476" s="372">
        <v>34</v>
      </c>
      <c r="F476" s="372">
        <v>17</v>
      </c>
      <c r="G476" s="372">
        <v>5</v>
      </c>
      <c r="H476" s="372">
        <v>0</v>
      </c>
      <c r="I476" s="372">
        <v>2</v>
      </c>
      <c r="J476" s="372">
        <v>1014</v>
      </c>
      <c r="K476" s="372">
        <v>79</v>
      </c>
      <c r="L476" s="372">
        <v>22</v>
      </c>
      <c r="M476" s="372">
        <v>559</v>
      </c>
      <c r="N476" s="372">
        <v>107</v>
      </c>
      <c r="O476" s="372">
        <v>5</v>
      </c>
      <c r="P476" s="372">
        <v>70</v>
      </c>
      <c r="Q476" s="562">
        <v>21</v>
      </c>
      <c r="R476" s="635">
        <f t="shared" si="159"/>
        <v>1980</v>
      </c>
      <c r="S476" s="665">
        <f>R476/SUM(R476:R478)</f>
        <v>0.20833333333333334</v>
      </c>
      <c r="T476" s="15"/>
      <c r="U476" s="15"/>
      <c r="V476" s="15"/>
      <c r="W476" s="1845"/>
      <c r="X476" s="14"/>
      <c r="Y476" s="15"/>
      <c r="Z476" s="15"/>
      <c r="AA476" s="15"/>
      <c r="AB476" s="15"/>
      <c r="AC476" s="15"/>
      <c r="AD476" s="15"/>
      <c r="AE476" s="15"/>
      <c r="AF476" s="15"/>
      <c r="AG476" s="15"/>
      <c r="AH476" s="15"/>
      <c r="AI476" s="15"/>
      <c r="AJ476" s="15"/>
      <c r="AK476" s="15"/>
      <c r="AL476" s="15"/>
      <c r="AM476" s="15"/>
      <c r="AN476" s="15"/>
      <c r="AO476" s="16"/>
    </row>
    <row r="477" spans="1:41" ht="17.25" hidden="1" customHeight="1" x14ac:dyDescent="0.25">
      <c r="A477" s="2154"/>
      <c r="B477" s="78" t="s">
        <v>203</v>
      </c>
      <c r="C477" s="563">
        <v>0</v>
      </c>
      <c r="D477" s="375">
        <v>5</v>
      </c>
      <c r="E477" s="375">
        <v>5</v>
      </c>
      <c r="F477" s="375">
        <v>0</v>
      </c>
      <c r="G477" s="375">
        <v>0</v>
      </c>
      <c r="H477" s="375">
        <v>0</v>
      </c>
      <c r="I477" s="375">
        <v>1</v>
      </c>
      <c r="J477" s="375">
        <v>69</v>
      </c>
      <c r="K477" s="375">
        <v>8</v>
      </c>
      <c r="L477" s="375">
        <v>0</v>
      </c>
      <c r="M477" s="375">
        <v>22</v>
      </c>
      <c r="N477" s="375">
        <v>13</v>
      </c>
      <c r="O477" s="375">
        <v>1</v>
      </c>
      <c r="P477" s="375">
        <v>6</v>
      </c>
      <c r="Q477" s="564">
        <v>0</v>
      </c>
      <c r="R477" s="636">
        <f t="shared" si="159"/>
        <v>130</v>
      </c>
      <c r="S477" s="666">
        <f>R477/SUM(R476:R478)</f>
        <v>1.3678451178451179E-2</v>
      </c>
      <c r="T477" s="15"/>
      <c r="U477" s="15"/>
      <c r="V477" s="15"/>
      <c r="W477" s="1845"/>
      <c r="X477" s="14"/>
      <c r="Y477" s="15"/>
      <c r="Z477" s="15"/>
      <c r="AA477" s="15"/>
      <c r="AB477" s="15"/>
      <c r="AC477" s="15"/>
      <c r="AD477" s="15"/>
      <c r="AE477" s="15"/>
      <c r="AF477" s="15"/>
      <c r="AG477" s="15"/>
      <c r="AH477" s="15"/>
      <c r="AI477" s="15"/>
      <c r="AJ477" s="15"/>
      <c r="AK477" s="15"/>
      <c r="AL477" s="15"/>
      <c r="AM477" s="15"/>
      <c r="AN477" s="15"/>
      <c r="AO477" s="16"/>
    </row>
    <row r="478" spans="1:41" ht="17.25" hidden="1" customHeight="1" thickBot="1" x14ac:dyDescent="0.3">
      <c r="A478" s="2155"/>
      <c r="B478" s="79" t="s">
        <v>204</v>
      </c>
      <c r="C478" s="565">
        <v>24</v>
      </c>
      <c r="D478" s="378">
        <v>144</v>
      </c>
      <c r="E478" s="378">
        <v>106</v>
      </c>
      <c r="F478" s="378">
        <v>66</v>
      </c>
      <c r="G478" s="378">
        <v>67</v>
      </c>
      <c r="H478" s="378">
        <v>0</v>
      </c>
      <c r="I478" s="378">
        <v>16</v>
      </c>
      <c r="J478" s="378">
        <v>4508</v>
      </c>
      <c r="K478" s="378">
        <v>237</v>
      </c>
      <c r="L478" s="378">
        <v>119</v>
      </c>
      <c r="M478" s="378">
        <v>1282</v>
      </c>
      <c r="N478" s="378">
        <v>398</v>
      </c>
      <c r="O478" s="378">
        <v>21</v>
      </c>
      <c r="P478" s="378">
        <v>254</v>
      </c>
      <c r="Q478" s="566">
        <v>152</v>
      </c>
      <c r="R478" s="637">
        <f t="shared" si="159"/>
        <v>7394</v>
      </c>
      <c r="S478" s="667">
        <f>R478/SUM(R476:R478)</f>
        <v>0.77798821548821551</v>
      </c>
      <c r="T478" s="15"/>
      <c r="U478" s="15"/>
      <c r="V478" s="15"/>
      <c r="W478" s="1845"/>
      <c r="X478" s="14"/>
      <c r="Y478" s="15"/>
      <c r="Z478" s="15"/>
      <c r="AA478" s="15"/>
      <c r="AB478" s="15"/>
      <c r="AC478" s="15"/>
      <c r="AD478" s="15"/>
      <c r="AE478" s="15"/>
      <c r="AF478" s="15"/>
      <c r="AG478" s="15"/>
      <c r="AH478" s="15"/>
      <c r="AI478" s="15"/>
      <c r="AJ478" s="15"/>
      <c r="AK478" s="15"/>
      <c r="AL478" s="15"/>
      <c r="AM478" s="15"/>
      <c r="AN478" s="15"/>
      <c r="AO478" s="16"/>
    </row>
    <row r="479" spans="1:41" ht="17.25" hidden="1" customHeight="1" x14ac:dyDescent="0.25">
      <c r="A479" s="2153" t="s">
        <v>111</v>
      </c>
      <c r="B479" s="75" t="s">
        <v>202</v>
      </c>
      <c r="C479" s="555">
        <v>2</v>
      </c>
      <c r="D479" s="362">
        <v>15</v>
      </c>
      <c r="E479" s="362">
        <v>12</v>
      </c>
      <c r="F479" s="362">
        <v>10</v>
      </c>
      <c r="G479" s="362">
        <v>0</v>
      </c>
      <c r="H479" s="362">
        <v>0</v>
      </c>
      <c r="I479" s="362">
        <v>3</v>
      </c>
      <c r="J479" s="362">
        <v>364</v>
      </c>
      <c r="K479" s="362">
        <v>28</v>
      </c>
      <c r="L479" s="362">
        <v>6</v>
      </c>
      <c r="M479" s="362">
        <v>120</v>
      </c>
      <c r="N479" s="362">
        <v>34</v>
      </c>
      <c r="O479" s="362">
        <v>3</v>
      </c>
      <c r="P479" s="362">
        <v>20</v>
      </c>
      <c r="Q479" s="556">
        <v>10</v>
      </c>
      <c r="R479" s="625">
        <f t="shared" si="159"/>
        <v>627</v>
      </c>
      <c r="S479" s="668">
        <f>R479/SUM(R479:R481)</f>
        <v>6.4632512112153387E-2</v>
      </c>
      <c r="T479" s="15"/>
      <c r="U479" s="15"/>
      <c r="V479" s="15"/>
      <c r="W479" s="1845"/>
      <c r="X479" s="14"/>
      <c r="Y479" s="15"/>
      <c r="Z479" s="15"/>
      <c r="AA479" s="15"/>
      <c r="AB479" s="15"/>
      <c r="AC479" s="15"/>
      <c r="AD479" s="15"/>
      <c r="AE479" s="15"/>
      <c r="AF479" s="15"/>
      <c r="AG479" s="15"/>
      <c r="AH479" s="15"/>
      <c r="AI479" s="15"/>
      <c r="AJ479" s="15"/>
      <c r="AK479" s="15"/>
      <c r="AL479" s="15"/>
      <c r="AM479" s="15"/>
      <c r="AN479" s="15"/>
      <c r="AO479" s="16"/>
    </row>
    <row r="480" spans="1:41" ht="17.25" hidden="1" customHeight="1" x14ac:dyDescent="0.25">
      <c r="A480" s="2154"/>
      <c r="B480" s="76" t="s">
        <v>203</v>
      </c>
      <c r="C480" s="557">
        <v>0</v>
      </c>
      <c r="D480" s="369">
        <v>2</v>
      </c>
      <c r="E480" s="369">
        <v>3</v>
      </c>
      <c r="F480" s="369">
        <v>0</v>
      </c>
      <c r="G480" s="369">
        <v>0</v>
      </c>
      <c r="H480" s="369">
        <v>0</v>
      </c>
      <c r="I480" s="369">
        <v>1</v>
      </c>
      <c r="J480" s="369">
        <v>27</v>
      </c>
      <c r="K480" s="369">
        <v>9</v>
      </c>
      <c r="L480" s="369">
        <v>2</v>
      </c>
      <c r="M480" s="369">
        <v>19</v>
      </c>
      <c r="N480" s="369">
        <v>7</v>
      </c>
      <c r="O480" s="369">
        <v>1</v>
      </c>
      <c r="P480" s="369">
        <v>6</v>
      </c>
      <c r="Q480" s="567">
        <v>1</v>
      </c>
      <c r="R480" s="626">
        <f t="shared" si="159"/>
        <v>78</v>
      </c>
      <c r="S480" s="669">
        <f>R480/SUM(R479:R481)</f>
        <v>8.0404082053396556E-3</v>
      </c>
      <c r="T480" s="15"/>
      <c r="U480" s="15"/>
      <c r="V480" s="15"/>
      <c r="W480" s="1845"/>
      <c r="X480" s="14"/>
      <c r="Y480" s="15"/>
      <c r="Z480" s="15"/>
      <c r="AA480" s="15"/>
      <c r="AB480" s="15"/>
      <c r="AC480" s="15"/>
      <c r="AD480" s="15"/>
      <c r="AE480" s="15"/>
      <c r="AF480" s="15"/>
      <c r="AG480" s="15"/>
      <c r="AH480" s="15"/>
      <c r="AI480" s="15"/>
      <c r="AJ480" s="15"/>
      <c r="AK480" s="15"/>
      <c r="AL480" s="15"/>
      <c r="AM480" s="15"/>
      <c r="AN480" s="15"/>
      <c r="AO480" s="16"/>
    </row>
    <row r="481" spans="1:41" ht="17.25" hidden="1" customHeight="1" thickBot="1" x14ac:dyDescent="0.3">
      <c r="A481" s="2155"/>
      <c r="B481" s="77" t="s">
        <v>204</v>
      </c>
      <c r="C481" s="559">
        <v>33</v>
      </c>
      <c r="D481" s="367">
        <v>212</v>
      </c>
      <c r="E481" s="367">
        <v>142</v>
      </c>
      <c r="F481" s="367">
        <v>80</v>
      </c>
      <c r="G481" s="367">
        <v>59</v>
      </c>
      <c r="H481" s="367">
        <v>0</v>
      </c>
      <c r="I481" s="367">
        <v>16</v>
      </c>
      <c r="J481" s="367">
        <v>5410</v>
      </c>
      <c r="K481" s="367">
        <v>256</v>
      </c>
      <c r="L481" s="367">
        <v>139</v>
      </c>
      <c r="M481" s="367">
        <v>1665</v>
      </c>
      <c r="N481" s="367">
        <v>511</v>
      </c>
      <c r="O481" s="367">
        <v>27</v>
      </c>
      <c r="P481" s="367">
        <v>256</v>
      </c>
      <c r="Q481" s="560">
        <v>190</v>
      </c>
      <c r="R481" s="628">
        <f t="shared" si="159"/>
        <v>8996</v>
      </c>
      <c r="S481" s="670">
        <f>R481/SUM(R479:R481)</f>
        <v>0.92732707968250694</v>
      </c>
      <c r="T481" s="15"/>
      <c r="U481" s="15"/>
      <c r="V481" s="15"/>
      <c r="W481" s="1845"/>
      <c r="X481" s="14"/>
      <c r="Y481" s="15"/>
      <c r="Z481" s="15"/>
      <c r="AA481" s="15"/>
      <c r="AB481" s="15"/>
      <c r="AC481" s="15"/>
      <c r="AD481" s="15"/>
      <c r="AE481" s="15"/>
      <c r="AF481" s="17"/>
      <c r="AG481" s="15"/>
      <c r="AH481" s="15"/>
      <c r="AI481" s="15"/>
      <c r="AJ481" s="15"/>
      <c r="AK481" s="15"/>
      <c r="AL481" s="15"/>
      <c r="AM481" s="15"/>
      <c r="AN481" s="17"/>
      <c r="AO481" s="16"/>
    </row>
    <row r="482" spans="1:41" ht="17.25" hidden="1" customHeight="1" x14ac:dyDescent="0.25">
      <c r="A482" s="2154" t="s">
        <v>112</v>
      </c>
      <c r="B482" s="221" t="s">
        <v>202</v>
      </c>
      <c r="C482" s="568">
        <v>0</v>
      </c>
      <c r="D482" s="381">
        <v>0</v>
      </c>
      <c r="E482" s="381">
        <v>2</v>
      </c>
      <c r="F482" s="381">
        <v>0</v>
      </c>
      <c r="G482" s="381">
        <v>0</v>
      </c>
      <c r="H482" s="381">
        <v>0</v>
      </c>
      <c r="I482" s="381">
        <v>0</v>
      </c>
      <c r="J482" s="381">
        <v>81</v>
      </c>
      <c r="K482" s="381">
        <v>0</v>
      </c>
      <c r="L482" s="381">
        <v>0</v>
      </c>
      <c r="M482" s="381">
        <v>9</v>
      </c>
      <c r="N482" s="381">
        <v>10</v>
      </c>
      <c r="O482" s="381">
        <v>0</v>
      </c>
      <c r="P482" s="381">
        <v>2</v>
      </c>
      <c r="Q482" s="569">
        <v>1</v>
      </c>
      <c r="R482" s="635">
        <f>SUM(C482:Q482)</f>
        <v>105</v>
      </c>
      <c r="S482" s="665">
        <f>R482/SUM(R482:R484)</f>
        <v>0.31531531531531531</v>
      </c>
      <c r="T482" s="15"/>
      <c r="U482" s="15"/>
      <c r="V482" s="15"/>
      <c r="W482" s="1845"/>
      <c r="X482" s="14"/>
      <c r="Y482" s="15"/>
      <c r="Z482" s="15"/>
      <c r="AA482" s="15"/>
      <c r="AB482" s="15"/>
      <c r="AC482" s="15"/>
      <c r="AD482" s="15"/>
      <c r="AE482" s="15"/>
      <c r="AF482" s="17"/>
      <c r="AG482" s="15"/>
      <c r="AH482" s="15"/>
      <c r="AI482" s="15"/>
      <c r="AJ482" s="15"/>
      <c r="AK482" s="15"/>
      <c r="AL482" s="15"/>
      <c r="AM482" s="15"/>
      <c r="AN482" s="17"/>
      <c r="AO482" s="16"/>
    </row>
    <row r="483" spans="1:41" ht="17.25" hidden="1" customHeight="1" x14ac:dyDescent="0.25">
      <c r="A483" s="2154"/>
      <c r="B483" s="78" t="s">
        <v>203</v>
      </c>
      <c r="C483" s="563">
        <v>0</v>
      </c>
      <c r="D483" s="375">
        <v>1</v>
      </c>
      <c r="E483" s="375">
        <v>0</v>
      </c>
      <c r="F483" s="375">
        <v>0</v>
      </c>
      <c r="G483" s="375">
        <v>0</v>
      </c>
      <c r="H483" s="375">
        <v>0</v>
      </c>
      <c r="I483" s="375">
        <v>0</v>
      </c>
      <c r="J483" s="375">
        <v>5</v>
      </c>
      <c r="K483" s="375">
        <v>0</v>
      </c>
      <c r="L483" s="375">
        <v>0</v>
      </c>
      <c r="M483" s="375">
        <v>0</v>
      </c>
      <c r="N483" s="375">
        <v>6</v>
      </c>
      <c r="O483" s="375">
        <v>0</v>
      </c>
      <c r="P483" s="375">
        <v>0</v>
      </c>
      <c r="Q483" s="564">
        <v>0</v>
      </c>
      <c r="R483" s="636">
        <f t="shared" si="159"/>
        <v>12</v>
      </c>
      <c r="S483" s="666">
        <f>R483/SUM(R482:R484)</f>
        <v>3.6036036036036036E-2</v>
      </c>
      <c r="T483" s="15"/>
      <c r="U483" s="15"/>
      <c r="V483" s="15"/>
      <c r="W483" s="1845"/>
      <c r="X483" s="14"/>
      <c r="Y483" s="15"/>
      <c r="Z483" s="15"/>
      <c r="AA483" s="15"/>
      <c r="AB483" s="15"/>
      <c r="AC483" s="15"/>
      <c r="AD483" s="15"/>
      <c r="AE483" s="15"/>
      <c r="AF483" s="17"/>
      <c r="AG483" s="15"/>
      <c r="AH483" s="15"/>
      <c r="AI483" s="15"/>
      <c r="AJ483" s="15"/>
      <c r="AK483" s="15"/>
      <c r="AL483" s="15"/>
      <c r="AM483" s="15"/>
      <c r="AN483" s="17"/>
      <c r="AO483" s="16"/>
    </row>
    <row r="484" spans="1:41" ht="17.25" hidden="1" customHeight="1" thickBot="1" x14ac:dyDescent="0.3">
      <c r="A484" s="2160"/>
      <c r="B484" s="156" t="s">
        <v>204</v>
      </c>
      <c r="C484" s="570">
        <v>1</v>
      </c>
      <c r="D484" s="384">
        <v>2</v>
      </c>
      <c r="E484" s="384">
        <v>3</v>
      </c>
      <c r="F484" s="384">
        <v>0</v>
      </c>
      <c r="G484" s="384">
        <v>0</v>
      </c>
      <c r="H484" s="384">
        <v>0</v>
      </c>
      <c r="I484" s="384">
        <v>1</v>
      </c>
      <c r="J484" s="384">
        <v>141</v>
      </c>
      <c r="K484" s="384">
        <v>1</v>
      </c>
      <c r="L484" s="384">
        <v>2</v>
      </c>
      <c r="M484" s="384">
        <v>36</v>
      </c>
      <c r="N484" s="384">
        <v>21</v>
      </c>
      <c r="O484" s="384">
        <v>0</v>
      </c>
      <c r="P484" s="384">
        <v>7</v>
      </c>
      <c r="Q484" s="571">
        <v>1</v>
      </c>
      <c r="R484" s="638">
        <f t="shared" si="159"/>
        <v>216</v>
      </c>
      <c r="S484" s="682">
        <f>R484/SUM(R482:R484)</f>
        <v>0.64864864864864868</v>
      </c>
      <c r="T484" s="15"/>
      <c r="U484" s="15"/>
      <c r="V484" s="15"/>
      <c r="W484" s="1845"/>
      <c r="X484" s="14"/>
      <c r="Y484" s="16"/>
      <c r="Z484" s="16"/>
      <c r="AA484" s="16"/>
      <c r="AB484" s="16"/>
      <c r="AC484" s="16"/>
      <c r="AD484" s="16"/>
      <c r="AE484" s="16"/>
      <c r="AF484" s="16"/>
      <c r="AG484" s="16"/>
      <c r="AH484" s="16"/>
      <c r="AI484" s="16"/>
      <c r="AJ484" s="16"/>
      <c r="AK484" s="16"/>
      <c r="AL484" s="16"/>
      <c r="AM484" s="16"/>
      <c r="AN484" s="16"/>
      <c r="AO484" s="15"/>
    </row>
    <row r="485" spans="1:41" ht="17.25" hidden="1" customHeight="1" thickTop="1" x14ac:dyDescent="0.25">
      <c r="A485" s="2154" t="s">
        <v>132</v>
      </c>
      <c r="B485" s="155" t="s">
        <v>202</v>
      </c>
      <c r="C485" s="224">
        <f>SUM(C473,C476,C479,C482)</f>
        <v>9</v>
      </c>
      <c r="D485" s="224">
        <f t="shared" ref="D485:I485" si="160">SUM(D473,D476,D479,D482)</f>
        <v>79</v>
      </c>
      <c r="E485" s="224">
        <f t="shared" si="160"/>
        <v>72</v>
      </c>
      <c r="F485" s="224">
        <f t="shared" si="160"/>
        <v>47</v>
      </c>
      <c r="G485" s="224">
        <f t="shared" si="160"/>
        <v>11</v>
      </c>
      <c r="H485" s="224">
        <f t="shared" si="160"/>
        <v>0</v>
      </c>
      <c r="I485" s="224">
        <f t="shared" si="160"/>
        <v>13</v>
      </c>
      <c r="J485" s="224">
        <f>SUM(J473,J476,J479,J482)</f>
        <v>2278</v>
      </c>
      <c r="K485" s="224">
        <f t="shared" ref="K485:Q485" si="161">SUM(K473,K476,K479,K482)</f>
        <v>207</v>
      </c>
      <c r="L485" s="224">
        <f t="shared" si="161"/>
        <v>39</v>
      </c>
      <c r="M485" s="224">
        <f t="shared" si="161"/>
        <v>874</v>
      </c>
      <c r="N485" s="224">
        <f t="shared" si="161"/>
        <v>225</v>
      </c>
      <c r="O485" s="224">
        <f t="shared" si="161"/>
        <v>12</v>
      </c>
      <c r="P485" s="224">
        <f t="shared" si="161"/>
        <v>124</v>
      </c>
      <c r="Q485" s="225">
        <f t="shared" si="161"/>
        <v>66</v>
      </c>
      <c r="R485" s="629">
        <f>SUM(C485:Q485)</f>
        <v>4056</v>
      </c>
      <c r="S485" s="760">
        <f>R485/SUM(R485:R487)</f>
        <v>0.17388322044070995</v>
      </c>
      <c r="T485" s="15"/>
      <c r="U485" s="15"/>
      <c r="V485" s="15"/>
      <c r="W485" s="1845"/>
      <c r="X485" s="14"/>
      <c r="Y485" s="16"/>
      <c r="Z485" s="16"/>
      <c r="AA485" s="16"/>
      <c r="AB485" s="16"/>
      <c r="AC485" s="16"/>
      <c r="AD485" s="16"/>
      <c r="AE485" s="16"/>
      <c r="AF485" s="16"/>
      <c r="AG485" s="16"/>
      <c r="AH485" s="16"/>
      <c r="AI485" s="16"/>
      <c r="AJ485" s="16"/>
      <c r="AK485" s="16"/>
      <c r="AL485" s="16"/>
      <c r="AM485" s="16"/>
      <c r="AN485" s="16"/>
      <c r="AO485" s="15"/>
    </row>
    <row r="486" spans="1:41" ht="17.25" hidden="1" customHeight="1" x14ac:dyDescent="0.25">
      <c r="A486" s="2154"/>
      <c r="B486" s="76" t="s">
        <v>203</v>
      </c>
      <c r="C486" s="227">
        <f>SUM(C474,C477,C480,C483)</f>
        <v>1</v>
      </c>
      <c r="D486" s="227">
        <f t="shared" ref="D486:Q486" si="162">SUM(D474,D477,D480,D483)</f>
        <v>10</v>
      </c>
      <c r="E486" s="227">
        <f t="shared" si="162"/>
        <v>10</v>
      </c>
      <c r="F486" s="227">
        <f t="shared" si="162"/>
        <v>3</v>
      </c>
      <c r="G486" s="227">
        <f t="shared" si="162"/>
        <v>0</v>
      </c>
      <c r="H486" s="227">
        <f t="shared" si="162"/>
        <v>0</v>
      </c>
      <c r="I486" s="227">
        <f t="shared" si="162"/>
        <v>2</v>
      </c>
      <c r="J486" s="227">
        <f t="shared" si="162"/>
        <v>160</v>
      </c>
      <c r="K486" s="227">
        <f t="shared" si="162"/>
        <v>27</v>
      </c>
      <c r="L486" s="227">
        <f t="shared" si="162"/>
        <v>3</v>
      </c>
      <c r="M486" s="227">
        <f t="shared" si="162"/>
        <v>53</v>
      </c>
      <c r="N486" s="227">
        <f t="shared" si="162"/>
        <v>35</v>
      </c>
      <c r="O486" s="227">
        <f t="shared" si="162"/>
        <v>3</v>
      </c>
      <c r="P486" s="227">
        <f t="shared" si="162"/>
        <v>15</v>
      </c>
      <c r="Q486" s="228">
        <f t="shared" si="162"/>
        <v>3</v>
      </c>
      <c r="R486" s="626">
        <f>SUM(C486:Q486)</f>
        <v>325</v>
      </c>
      <c r="S486" s="671">
        <f>R486/SUM(R485:R487)</f>
        <v>1.3932950355826116E-2</v>
      </c>
      <c r="T486" s="15"/>
      <c r="U486" s="15"/>
      <c r="V486" s="15"/>
      <c r="W486" s="1845"/>
      <c r="X486" s="14"/>
      <c r="Y486" s="16"/>
      <c r="Z486" s="16"/>
      <c r="AA486" s="16"/>
      <c r="AB486" s="16"/>
      <c r="AC486" s="16"/>
      <c r="AD486" s="16"/>
      <c r="AE486" s="16"/>
      <c r="AF486" s="16"/>
      <c r="AG486" s="16"/>
      <c r="AH486" s="16"/>
      <c r="AI486" s="16"/>
      <c r="AJ486" s="16"/>
      <c r="AK486" s="16"/>
      <c r="AL486" s="16"/>
      <c r="AM486" s="16"/>
      <c r="AN486" s="16"/>
      <c r="AO486" s="15"/>
    </row>
    <row r="487" spans="1:41" ht="17.25" hidden="1" customHeight="1" thickBot="1" x14ac:dyDescent="0.3">
      <c r="A487" s="2154"/>
      <c r="B487" s="122" t="s">
        <v>204</v>
      </c>
      <c r="C487" s="272">
        <f>SUM(C475,C478,C481,C484)</f>
        <v>61</v>
      </c>
      <c r="D487" s="272">
        <f t="shared" ref="D487:Q487" si="163">SUM(D475,D478,D481,D484)</f>
        <v>395</v>
      </c>
      <c r="E487" s="272">
        <f t="shared" si="163"/>
        <v>281</v>
      </c>
      <c r="F487" s="272">
        <f t="shared" si="163"/>
        <v>164</v>
      </c>
      <c r="G487" s="272">
        <f t="shared" si="163"/>
        <v>143</v>
      </c>
      <c r="H487" s="272">
        <f t="shared" si="163"/>
        <v>0</v>
      </c>
      <c r="I487" s="272">
        <f t="shared" si="163"/>
        <v>36</v>
      </c>
      <c r="J487" s="272">
        <f t="shared" si="163"/>
        <v>11518</v>
      </c>
      <c r="K487" s="272">
        <f t="shared" si="163"/>
        <v>567</v>
      </c>
      <c r="L487" s="272">
        <f t="shared" si="163"/>
        <v>301</v>
      </c>
      <c r="M487" s="272">
        <f t="shared" si="163"/>
        <v>3315</v>
      </c>
      <c r="N487" s="272">
        <f t="shared" si="163"/>
        <v>1098</v>
      </c>
      <c r="O487" s="272">
        <f t="shared" si="163"/>
        <v>55</v>
      </c>
      <c r="P487" s="272">
        <f t="shared" si="163"/>
        <v>589</v>
      </c>
      <c r="Q487" s="627">
        <f t="shared" si="163"/>
        <v>422</v>
      </c>
      <c r="R487" s="628">
        <f>SUM(C487:Q487)</f>
        <v>18945</v>
      </c>
      <c r="S487" s="670">
        <f>R487/SUM(R485:R487)</f>
        <v>0.81218382920346399</v>
      </c>
      <c r="T487" s="15"/>
      <c r="U487" s="15"/>
      <c r="V487" s="15"/>
      <c r="W487" s="1845"/>
      <c r="X487" s="14"/>
      <c r="Y487" s="14"/>
      <c r="Z487" s="14"/>
      <c r="AA487" s="14"/>
      <c r="AB487" s="14"/>
      <c r="AC487" s="14"/>
      <c r="AD487" s="14"/>
      <c r="AE487" s="14"/>
      <c r="AF487" s="14"/>
      <c r="AG487" s="14"/>
      <c r="AH487" s="14"/>
      <c r="AI487" s="14"/>
      <c r="AJ487" s="14"/>
      <c r="AK487" s="14"/>
      <c r="AL487" s="14"/>
      <c r="AM487" s="14"/>
      <c r="AN487" s="14"/>
      <c r="AO487" s="14"/>
    </row>
    <row r="488" spans="1:41" s="607" customFormat="1" ht="17.25" hidden="1" customHeight="1" x14ac:dyDescent="0.25">
      <c r="A488" s="2178" t="s">
        <v>131</v>
      </c>
      <c r="B488" s="606" t="s">
        <v>202</v>
      </c>
      <c r="C488" s="634">
        <f>C485/SUM(C485:C487)</f>
        <v>0.12676056338028169</v>
      </c>
      <c r="D488" s="640">
        <f>D485/SUM(D485:D487)</f>
        <v>0.16322314049586778</v>
      </c>
      <c r="E488" s="640">
        <f>E485/SUM(E485:E487)</f>
        <v>0.19834710743801653</v>
      </c>
      <c r="F488" s="640">
        <f>F485/SUM(F485:F487)</f>
        <v>0.21962616822429906</v>
      </c>
      <c r="G488" s="640">
        <f>G485/SUM(G485:G487)</f>
        <v>7.1428571428571425E-2</v>
      </c>
      <c r="H488" s="640">
        <v>0</v>
      </c>
      <c r="I488" s="640">
        <f t="shared" ref="I488:R488" si="164">I485/SUM(I485:I487)</f>
        <v>0.25490196078431371</v>
      </c>
      <c r="J488" s="640">
        <f t="shared" si="164"/>
        <v>0.16322728575523074</v>
      </c>
      <c r="K488" s="640">
        <f t="shared" si="164"/>
        <v>0.25842696629213485</v>
      </c>
      <c r="L488" s="640">
        <f t="shared" si="164"/>
        <v>0.11370262390670553</v>
      </c>
      <c r="M488" s="640">
        <f t="shared" si="164"/>
        <v>0.20603488920320603</v>
      </c>
      <c r="N488" s="640">
        <f t="shared" si="164"/>
        <v>0.16568483063328424</v>
      </c>
      <c r="O488" s="640">
        <f t="shared" si="164"/>
        <v>0.17142857142857143</v>
      </c>
      <c r="P488" s="640">
        <f t="shared" si="164"/>
        <v>0.17032967032967034</v>
      </c>
      <c r="Q488" s="645">
        <f t="shared" si="164"/>
        <v>0.13441955193482688</v>
      </c>
      <c r="R488" s="639">
        <f t="shared" si="164"/>
        <v>0.17388322044070995</v>
      </c>
      <c r="S488" s="2175"/>
      <c r="T488" s="611"/>
      <c r="U488" s="611"/>
      <c r="V488" s="611"/>
      <c r="W488" s="1846"/>
      <c r="X488" s="608"/>
      <c r="Y488" s="608"/>
      <c r="Z488" s="608"/>
      <c r="AA488" s="608"/>
      <c r="AB488" s="608"/>
      <c r="AC488" s="608"/>
      <c r="AD488" s="608"/>
      <c r="AE488" s="608"/>
      <c r="AF488" s="608"/>
      <c r="AG488" s="608"/>
      <c r="AH488" s="608"/>
      <c r="AI488" s="608"/>
      <c r="AJ488" s="608"/>
      <c r="AK488" s="608"/>
      <c r="AL488" s="608"/>
      <c r="AM488" s="608"/>
      <c r="AN488" s="608"/>
      <c r="AO488" s="608"/>
    </row>
    <row r="489" spans="1:41" s="607" customFormat="1" ht="17.25" hidden="1" customHeight="1" x14ac:dyDescent="0.25">
      <c r="A489" s="2179"/>
      <c r="B489" s="609" t="s">
        <v>203</v>
      </c>
      <c r="C489" s="641">
        <f>C486/SUM(C485:C487)</f>
        <v>1.4084507042253521E-2</v>
      </c>
      <c r="D489" s="642">
        <f>D486/SUM(D485:D487)</f>
        <v>2.0661157024793389E-2</v>
      </c>
      <c r="E489" s="642">
        <f>E486/SUM(E485:E487)</f>
        <v>2.7548209366391185E-2</v>
      </c>
      <c r="F489" s="642">
        <f>F486/SUM(F485:F487)</f>
        <v>1.4018691588785047E-2</v>
      </c>
      <c r="G489" s="642">
        <f>G486/SUM(G485:G487)</f>
        <v>0</v>
      </c>
      <c r="H489" s="642">
        <v>0</v>
      </c>
      <c r="I489" s="642">
        <f t="shared" ref="I489:R489" si="165">I486/SUM(I485:I487)</f>
        <v>3.9215686274509803E-2</v>
      </c>
      <c r="J489" s="642">
        <f t="shared" si="165"/>
        <v>1.1464603038119804E-2</v>
      </c>
      <c r="K489" s="642">
        <f t="shared" si="165"/>
        <v>3.3707865168539325E-2</v>
      </c>
      <c r="L489" s="642">
        <f t="shared" si="165"/>
        <v>8.7463556851311956E-3</v>
      </c>
      <c r="M489" s="642">
        <f t="shared" si="165"/>
        <v>1.2494106553512494E-2</v>
      </c>
      <c r="N489" s="642">
        <f t="shared" si="165"/>
        <v>2.5773195876288658E-2</v>
      </c>
      <c r="O489" s="642">
        <f t="shared" si="165"/>
        <v>4.2857142857142858E-2</v>
      </c>
      <c r="P489" s="642">
        <f t="shared" si="165"/>
        <v>2.0604395604395604E-2</v>
      </c>
      <c r="Q489" s="646">
        <f t="shared" si="165"/>
        <v>6.1099796334012219E-3</v>
      </c>
      <c r="R489" s="648">
        <f t="shared" si="165"/>
        <v>1.3932950355826116E-2</v>
      </c>
      <c r="S489" s="2176"/>
      <c r="T489" s="611"/>
      <c r="U489" s="611"/>
      <c r="V489" s="611"/>
      <c r="W489" s="1846"/>
      <c r="X489" s="608"/>
      <c r="Y489" s="608"/>
      <c r="Z489" s="608"/>
      <c r="AA489" s="608"/>
      <c r="AB489" s="608"/>
      <c r="AC489" s="608"/>
      <c r="AD489" s="608"/>
      <c r="AE489" s="608"/>
      <c r="AF489" s="608"/>
      <c r="AG489" s="608"/>
      <c r="AH489" s="608"/>
      <c r="AI489" s="608"/>
      <c r="AJ489" s="608"/>
      <c r="AK489" s="608"/>
      <c r="AL489" s="608"/>
      <c r="AM489" s="608"/>
      <c r="AN489" s="608"/>
      <c r="AO489" s="608"/>
    </row>
    <row r="490" spans="1:41" s="607" customFormat="1" ht="17.25" hidden="1" customHeight="1" thickBot="1" x14ac:dyDescent="0.3">
      <c r="A490" s="2180"/>
      <c r="B490" s="610" t="s">
        <v>204</v>
      </c>
      <c r="C490" s="643">
        <f>C487/SUM(C485:C487)</f>
        <v>0.85915492957746475</v>
      </c>
      <c r="D490" s="644">
        <f>D487/SUM(D485:D487)</f>
        <v>0.81611570247933884</v>
      </c>
      <c r="E490" s="644">
        <f>E487/SUM(E485:E487)</f>
        <v>0.77410468319559234</v>
      </c>
      <c r="F490" s="644">
        <f>F487/SUM(F485:F487)</f>
        <v>0.76635514018691586</v>
      </c>
      <c r="G490" s="644">
        <f>G487/SUM(G485:G487)</f>
        <v>0.9285714285714286</v>
      </c>
      <c r="H490" s="644">
        <v>0</v>
      </c>
      <c r="I490" s="644">
        <f t="shared" ref="I490:R490" si="166">I487/SUM(I485:I487)</f>
        <v>0.70588235294117652</v>
      </c>
      <c r="J490" s="644">
        <f t="shared" si="166"/>
        <v>0.82530811120664949</v>
      </c>
      <c r="K490" s="644">
        <f t="shared" si="166"/>
        <v>0.7078651685393258</v>
      </c>
      <c r="L490" s="644">
        <f t="shared" si="166"/>
        <v>0.87755102040816324</v>
      </c>
      <c r="M490" s="644">
        <f t="shared" si="166"/>
        <v>0.78147100424328142</v>
      </c>
      <c r="N490" s="644">
        <f t="shared" si="166"/>
        <v>0.80854197349042711</v>
      </c>
      <c r="O490" s="644">
        <f t="shared" si="166"/>
        <v>0.7857142857142857</v>
      </c>
      <c r="P490" s="644">
        <f t="shared" si="166"/>
        <v>0.80906593406593408</v>
      </c>
      <c r="Q490" s="647">
        <f t="shared" si="166"/>
        <v>0.85947046843177188</v>
      </c>
      <c r="R490" s="649">
        <f t="shared" si="166"/>
        <v>0.81218382920346399</v>
      </c>
      <c r="S490" s="2177"/>
      <c r="T490" s="611"/>
      <c r="U490" s="611"/>
      <c r="V490" s="612"/>
      <c r="W490" s="1846"/>
      <c r="X490" s="608"/>
      <c r="Y490" s="608"/>
      <c r="Z490" s="608"/>
      <c r="AA490" s="608"/>
      <c r="AB490" s="608"/>
      <c r="AC490" s="608"/>
      <c r="AD490" s="608"/>
      <c r="AE490" s="608"/>
      <c r="AF490" s="608"/>
      <c r="AG490" s="608"/>
      <c r="AH490" s="608"/>
      <c r="AI490" s="608"/>
      <c r="AJ490" s="608"/>
      <c r="AK490" s="608"/>
      <c r="AL490" s="608"/>
      <c r="AM490" s="608"/>
      <c r="AN490" s="608"/>
      <c r="AO490" s="608"/>
    </row>
    <row r="491" spans="1:41" ht="17.25" hidden="1" customHeight="1" thickBot="1" x14ac:dyDescent="0.3">
      <c r="A491" s="2157" t="s">
        <v>163</v>
      </c>
      <c r="B491" s="2158"/>
      <c r="C491" s="2151"/>
      <c r="D491" s="2151"/>
      <c r="E491" s="2151"/>
      <c r="F491" s="2151"/>
      <c r="G491" s="2151"/>
      <c r="H491" s="2151"/>
      <c r="I491" s="2151"/>
      <c r="J491" s="2151"/>
      <c r="K491" s="2151"/>
      <c r="L491" s="2151"/>
      <c r="M491" s="2151"/>
      <c r="N491" s="2151"/>
      <c r="O491" s="2151"/>
      <c r="P491" s="2151"/>
      <c r="Q491" s="2151"/>
      <c r="R491" s="2158"/>
      <c r="S491" s="2159"/>
      <c r="T491" s="15"/>
      <c r="U491" s="15"/>
      <c r="V491" s="15"/>
      <c r="W491" s="1845"/>
      <c r="X491" s="14"/>
      <c r="Y491" s="14"/>
      <c r="Z491" s="14"/>
      <c r="AA491" s="14"/>
      <c r="AB491" s="14"/>
      <c r="AC491" s="14"/>
      <c r="AD491" s="14"/>
      <c r="AE491" s="14"/>
      <c r="AF491" s="14"/>
      <c r="AG491" s="14"/>
      <c r="AH491" s="14"/>
      <c r="AI491" s="14"/>
      <c r="AJ491" s="14"/>
      <c r="AK491" s="14"/>
      <c r="AL491" s="14"/>
      <c r="AM491" s="14"/>
      <c r="AN491" s="14"/>
      <c r="AO491" s="14"/>
    </row>
    <row r="492" spans="1:41" ht="17.25" hidden="1" customHeight="1" x14ac:dyDescent="0.25">
      <c r="A492" s="2153" t="s">
        <v>164</v>
      </c>
      <c r="B492" s="75" t="s">
        <v>202</v>
      </c>
      <c r="C492" s="361">
        <v>0</v>
      </c>
      <c r="D492" s="362">
        <v>1</v>
      </c>
      <c r="E492" s="362">
        <v>1</v>
      </c>
      <c r="F492" s="362">
        <v>0</v>
      </c>
      <c r="G492" s="362">
        <v>0</v>
      </c>
      <c r="H492" s="362">
        <v>0</v>
      </c>
      <c r="I492" s="362">
        <v>0</v>
      </c>
      <c r="J492" s="362">
        <v>5</v>
      </c>
      <c r="K492" s="362">
        <v>0</v>
      </c>
      <c r="L492" s="362">
        <v>0</v>
      </c>
      <c r="M492" s="362">
        <v>0</v>
      </c>
      <c r="N492" s="362">
        <v>0</v>
      </c>
      <c r="O492" s="362">
        <v>0</v>
      </c>
      <c r="P492" s="362">
        <v>0</v>
      </c>
      <c r="Q492" s="363">
        <v>0</v>
      </c>
      <c r="R492" s="650">
        <f t="shared" ref="R492:R506" si="167">SUM(C492:Q492)</f>
        <v>7</v>
      </c>
      <c r="S492" s="668">
        <f>R492/SUM(R492:R494)</f>
        <v>5.9322033898305086E-2</v>
      </c>
      <c r="T492" s="15"/>
      <c r="U492" s="15"/>
      <c r="V492" s="15"/>
      <c r="W492" s="1845"/>
      <c r="X492" s="14"/>
      <c r="Y492" s="14"/>
      <c r="Z492" s="14"/>
      <c r="AA492" s="14"/>
      <c r="AB492" s="14"/>
      <c r="AC492" s="14"/>
      <c r="AD492" s="14"/>
      <c r="AE492" s="14"/>
      <c r="AF492" s="14"/>
      <c r="AG492" s="14"/>
      <c r="AH492" s="14"/>
      <c r="AI492" s="14"/>
      <c r="AJ492" s="14"/>
      <c r="AK492" s="14"/>
      <c r="AL492" s="14"/>
      <c r="AM492" s="14"/>
      <c r="AN492" s="14"/>
      <c r="AO492" s="14"/>
    </row>
    <row r="493" spans="1:41" ht="17.25" hidden="1" customHeight="1" x14ac:dyDescent="0.25">
      <c r="A493" s="2154"/>
      <c r="B493" s="76" t="s">
        <v>203</v>
      </c>
      <c r="C493" s="364">
        <v>0</v>
      </c>
      <c r="D493" s="364">
        <v>0</v>
      </c>
      <c r="E493" s="364">
        <v>0</v>
      </c>
      <c r="F493" s="364">
        <v>0</v>
      </c>
      <c r="G493" s="364">
        <v>0</v>
      </c>
      <c r="H493" s="364">
        <v>0</v>
      </c>
      <c r="I493" s="364">
        <v>0</v>
      </c>
      <c r="J493" s="364">
        <v>0</v>
      </c>
      <c r="K493" s="364">
        <v>0</v>
      </c>
      <c r="L493" s="364">
        <v>0</v>
      </c>
      <c r="M493" s="364">
        <v>0</v>
      </c>
      <c r="N493" s="364">
        <v>0</v>
      </c>
      <c r="O493" s="364">
        <v>0</v>
      </c>
      <c r="P493" s="364">
        <v>0</v>
      </c>
      <c r="Q493" s="365">
        <v>0</v>
      </c>
      <c r="R493" s="651">
        <f t="shared" si="167"/>
        <v>0</v>
      </c>
      <c r="S493" s="669">
        <f>R493/SUM(R492:R494)</f>
        <v>0</v>
      </c>
      <c r="T493" s="15"/>
      <c r="U493" s="15"/>
      <c r="V493" s="15"/>
      <c r="W493" s="1845"/>
      <c r="X493" s="14"/>
      <c r="Y493" s="14"/>
      <c r="Z493" s="14"/>
      <c r="AA493" s="14"/>
      <c r="AB493" s="14"/>
      <c r="AC493" s="14"/>
      <c r="AD493" s="14"/>
      <c r="AE493" s="14"/>
      <c r="AF493" s="14"/>
      <c r="AG493" s="14"/>
      <c r="AH493" s="14"/>
      <c r="AI493" s="14"/>
      <c r="AJ493" s="14"/>
      <c r="AK493" s="14"/>
      <c r="AL493" s="14"/>
      <c r="AM493" s="14"/>
      <c r="AN493" s="14"/>
      <c r="AO493" s="14"/>
    </row>
    <row r="494" spans="1:41" ht="17.25" hidden="1" customHeight="1" thickBot="1" x14ac:dyDescent="0.3">
      <c r="A494" s="2155"/>
      <c r="B494" s="77" t="s">
        <v>204</v>
      </c>
      <c r="C494" s="366">
        <v>1</v>
      </c>
      <c r="D494" s="367">
        <v>3</v>
      </c>
      <c r="E494" s="367">
        <v>3</v>
      </c>
      <c r="F494" s="367">
        <v>2</v>
      </c>
      <c r="G494" s="367">
        <v>0</v>
      </c>
      <c r="H494" s="367">
        <v>0</v>
      </c>
      <c r="I494" s="367">
        <v>0</v>
      </c>
      <c r="J494" s="367">
        <v>60</v>
      </c>
      <c r="K494" s="367">
        <v>2</v>
      </c>
      <c r="L494" s="367">
        <v>4</v>
      </c>
      <c r="M494" s="367">
        <v>25</v>
      </c>
      <c r="N494" s="367">
        <v>9</v>
      </c>
      <c r="O494" s="367">
        <v>0</v>
      </c>
      <c r="P494" s="367">
        <v>2</v>
      </c>
      <c r="Q494" s="368">
        <v>0</v>
      </c>
      <c r="R494" s="652">
        <f t="shared" si="167"/>
        <v>111</v>
      </c>
      <c r="S494" s="670">
        <f>R494/SUM(R492:R494)</f>
        <v>0.94067796610169496</v>
      </c>
      <c r="T494" s="15"/>
      <c r="U494" s="15"/>
      <c r="V494" s="15"/>
      <c r="W494" s="1845"/>
      <c r="X494" s="14"/>
      <c r="Y494" s="14"/>
      <c r="Z494" s="14"/>
      <c r="AA494" s="14"/>
      <c r="AB494" s="14"/>
      <c r="AC494" s="14"/>
      <c r="AD494" s="14"/>
      <c r="AE494" s="14"/>
      <c r="AF494" s="14"/>
      <c r="AG494" s="14"/>
      <c r="AH494" s="14"/>
      <c r="AI494" s="14"/>
      <c r="AJ494" s="14"/>
      <c r="AK494" s="14"/>
      <c r="AL494" s="14"/>
      <c r="AM494" s="14"/>
      <c r="AN494" s="14"/>
      <c r="AO494" s="14"/>
    </row>
    <row r="495" spans="1:41" ht="17.25" hidden="1" customHeight="1" x14ac:dyDescent="0.25">
      <c r="A495" s="2153" t="s">
        <v>165</v>
      </c>
      <c r="B495" s="80" t="s">
        <v>202</v>
      </c>
      <c r="C495" s="371">
        <v>8</v>
      </c>
      <c r="D495" s="372">
        <v>64</v>
      </c>
      <c r="E495" s="372">
        <v>60</v>
      </c>
      <c r="F495" s="372">
        <v>43</v>
      </c>
      <c r="G495" s="372">
        <v>10</v>
      </c>
      <c r="H495" s="372">
        <v>0</v>
      </c>
      <c r="I495" s="372">
        <v>11</v>
      </c>
      <c r="J495" s="372">
        <v>1862</v>
      </c>
      <c r="K495" s="372">
        <v>185</v>
      </c>
      <c r="L495" s="372">
        <v>33</v>
      </c>
      <c r="M495" s="372">
        <v>747</v>
      </c>
      <c r="N495" s="372">
        <v>182</v>
      </c>
      <c r="O495" s="372">
        <v>9</v>
      </c>
      <c r="P495" s="372">
        <v>101</v>
      </c>
      <c r="Q495" s="373">
        <v>51</v>
      </c>
      <c r="R495" s="653">
        <f t="shared" si="167"/>
        <v>3366</v>
      </c>
      <c r="S495" s="665">
        <f>R495/SUM(R495:R497)</f>
        <v>0.20372836218375498</v>
      </c>
      <c r="T495" s="15"/>
      <c r="U495" s="15"/>
      <c r="V495" s="15"/>
      <c r="W495" s="1845"/>
      <c r="X495" s="14"/>
      <c r="Y495" s="14"/>
      <c r="Z495" s="14"/>
      <c r="AA495" s="14"/>
      <c r="AB495" s="14"/>
      <c r="AC495" s="14"/>
      <c r="AD495" s="14"/>
      <c r="AE495" s="14"/>
      <c r="AF495" s="14"/>
      <c r="AG495" s="14"/>
      <c r="AH495" s="14"/>
      <c r="AI495" s="14"/>
      <c r="AJ495" s="14"/>
      <c r="AK495" s="14"/>
      <c r="AL495" s="14"/>
      <c r="AM495" s="14"/>
      <c r="AN495" s="14"/>
      <c r="AO495" s="14"/>
    </row>
    <row r="496" spans="1:41" ht="17.25" hidden="1" customHeight="1" x14ac:dyDescent="0.25">
      <c r="A496" s="2154"/>
      <c r="B496" s="78" t="s">
        <v>203</v>
      </c>
      <c r="C496" s="374">
        <v>0</v>
      </c>
      <c r="D496" s="375">
        <v>9</v>
      </c>
      <c r="E496" s="375">
        <v>7</v>
      </c>
      <c r="F496" s="375">
        <v>3</v>
      </c>
      <c r="G496" s="375">
        <v>0</v>
      </c>
      <c r="H496" s="375">
        <v>0</v>
      </c>
      <c r="I496" s="375">
        <v>2</v>
      </c>
      <c r="J496" s="375">
        <v>114</v>
      </c>
      <c r="K496" s="375">
        <v>24</v>
      </c>
      <c r="L496" s="375">
        <v>3</v>
      </c>
      <c r="M496" s="375">
        <v>40</v>
      </c>
      <c r="N496" s="375">
        <v>28</v>
      </c>
      <c r="O496" s="375">
        <v>3</v>
      </c>
      <c r="P496" s="375">
        <v>11</v>
      </c>
      <c r="Q496" s="376">
        <v>3</v>
      </c>
      <c r="R496" s="654">
        <f t="shared" si="167"/>
        <v>247</v>
      </c>
      <c r="S496" s="666">
        <f>R496/SUM(R495:R497)</f>
        <v>1.4949763951095509E-2</v>
      </c>
      <c r="T496" s="15"/>
      <c r="U496" s="15"/>
      <c r="V496" s="15"/>
      <c r="W496" s="1845"/>
      <c r="X496" s="14"/>
      <c r="Y496" s="14"/>
      <c r="Z496" s="14"/>
      <c r="AA496" s="14"/>
      <c r="AB496" s="14"/>
      <c r="AC496" s="14"/>
      <c r="AD496" s="14"/>
      <c r="AE496" s="14"/>
      <c r="AF496" s="14"/>
      <c r="AG496" s="14"/>
      <c r="AH496" s="14"/>
      <c r="AI496" s="14"/>
      <c r="AJ496" s="14"/>
      <c r="AK496" s="14"/>
      <c r="AL496" s="14"/>
      <c r="AM496" s="14"/>
      <c r="AN496" s="14"/>
      <c r="AO496" s="14"/>
    </row>
    <row r="497" spans="1:41" ht="17.25" hidden="1" customHeight="1" thickBot="1" x14ac:dyDescent="0.3">
      <c r="A497" s="2155"/>
      <c r="B497" s="79" t="s">
        <v>204</v>
      </c>
      <c r="C497" s="377">
        <v>40</v>
      </c>
      <c r="D497" s="378">
        <v>270</v>
      </c>
      <c r="E497" s="378">
        <v>201</v>
      </c>
      <c r="F497" s="378">
        <v>121</v>
      </c>
      <c r="G497" s="378">
        <v>106</v>
      </c>
      <c r="H497" s="378">
        <v>0</v>
      </c>
      <c r="I497" s="378">
        <v>30</v>
      </c>
      <c r="J497" s="378">
        <v>7686</v>
      </c>
      <c r="K497" s="378">
        <v>411</v>
      </c>
      <c r="L497" s="378">
        <v>219</v>
      </c>
      <c r="M497" s="378">
        <v>2330</v>
      </c>
      <c r="N497" s="378">
        <v>763</v>
      </c>
      <c r="O497" s="378">
        <v>34</v>
      </c>
      <c r="P497" s="378">
        <v>406</v>
      </c>
      <c r="Q497" s="379">
        <v>292</v>
      </c>
      <c r="R497" s="655">
        <f t="shared" si="167"/>
        <v>12909</v>
      </c>
      <c r="S497" s="667">
        <f>R497/SUM(R495:R497)</f>
        <v>0.78132187386514951</v>
      </c>
      <c r="T497" s="15"/>
      <c r="U497" s="15"/>
      <c r="V497" s="15"/>
      <c r="W497" s="1845"/>
      <c r="X497" s="14"/>
      <c r="Y497" s="14"/>
      <c r="Z497" s="14"/>
      <c r="AA497" s="14"/>
      <c r="AB497" s="14"/>
      <c r="AC497" s="14"/>
      <c r="AD497" s="14"/>
      <c r="AE497" s="14"/>
      <c r="AF497" s="14"/>
      <c r="AG497" s="14"/>
      <c r="AH497" s="14"/>
      <c r="AI497" s="14"/>
      <c r="AJ497" s="14"/>
      <c r="AK497" s="14"/>
      <c r="AL497" s="14"/>
      <c r="AM497" s="14"/>
      <c r="AN497" s="14"/>
      <c r="AO497" s="14"/>
    </row>
    <row r="498" spans="1:41" ht="17.25" hidden="1" customHeight="1" x14ac:dyDescent="0.25">
      <c r="A498" s="2153" t="s">
        <v>166</v>
      </c>
      <c r="B498" s="75" t="s">
        <v>202</v>
      </c>
      <c r="C498" s="361">
        <v>1</v>
      </c>
      <c r="D498" s="362">
        <v>11</v>
      </c>
      <c r="E498" s="362">
        <v>6</v>
      </c>
      <c r="F498" s="362">
        <v>4</v>
      </c>
      <c r="G498" s="362">
        <v>0</v>
      </c>
      <c r="H498" s="362">
        <v>0</v>
      </c>
      <c r="I498" s="362">
        <v>2</v>
      </c>
      <c r="J498" s="362">
        <v>305</v>
      </c>
      <c r="K498" s="362">
        <v>18</v>
      </c>
      <c r="L498" s="362">
        <v>6</v>
      </c>
      <c r="M498" s="362">
        <v>103</v>
      </c>
      <c r="N498" s="362">
        <v>28</v>
      </c>
      <c r="O498" s="362">
        <v>2</v>
      </c>
      <c r="P498" s="362">
        <v>16</v>
      </c>
      <c r="Q498" s="363">
        <v>10</v>
      </c>
      <c r="R498" s="650">
        <f t="shared" si="167"/>
        <v>512</v>
      </c>
      <c r="S498" s="668">
        <f>R498/SUM(R498:R500)</f>
        <v>8.7656223249443582E-2</v>
      </c>
      <c r="T498" s="15"/>
      <c r="U498" s="15"/>
      <c r="V498" s="15"/>
      <c r="W498" s="1845"/>
      <c r="X498" s="14"/>
      <c r="Y498" s="14"/>
      <c r="Z498" s="14"/>
      <c r="AA498" s="14"/>
      <c r="AB498" s="14"/>
      <c r="AC498" s="14"/>
      <c r="AD498" s="14"/>
      <c r="AE498" s="14"/>
      <c r="AF498" s="14"/>
      <c r="AG498" s="14"/>
      <c r="AH498" s="14"/>
      <c r="AI498" s="14"/>
      <c r="AJ498" s="14"/>
      <c r="AK498" s="14"/>
      <c r="AL498" s="14"/>
      <c r="AM498" s="14"/>
      <c r="AN498" s="14"/>
      <c r="AO498" s="14"/>
    </row>
    <row r="499" spans="1:41" ht="17.25" hidden="1" customHeight="1" x14ac:dyDescent="0.25">
      <c r="A499" s="2154"/>
      <c r="B499" s="76" t="s">
        <v>203</v>
      </c>
      <c r="C499" s="364">
        <v>1</v>
      </c>
      <c r="D499" s="369">
        <v>1</v>
      </c>
      <c r="E499" s="369">
        <v>3</v>
      </c>
      <c r="F499" s="369">
        <v>0</v>
      </c>
      <c r="G499" s="369">
        <v>0</v>
      </c>
      <c r="H499" s="369">
        <v>0</v>
      </c>
      <c r="I499" s="369">
        <v>0</v>
      </c>
      <c r="J499" s="369">
        <v>34</v>
      </c>
      <c r="K499" s="369">
        <v>2</v>
      </c>
      <c r="L499" s="369">
        <v>0</v>
      </c>
      <c r="M499" s="369">
        <v>11</v>
      </c>
      <c r="N499" s="369">
        <v>5</v>
      </c>
      <c r="O499" s="369">
        <v>0</v>
      </c>
      <c r="P499" s="369">
        <v>4</v>
      </c>
      <c r="Q499" s="370">
        <v>0</v>
      </c>
      <c r="R499" s="651">
        <f t="shared" si="167"/>
        <v>61</v>
      </c>
      <c r="S499" s="669">
        <f>R499/SUM(R498:R500)</f>
        <v>1.044341722307824E-2</v>
      </c>
      <c r="T499" s="15"/>
      <c r="U499" s="15"/>
      <c r="V499" s="15"/>
      <c r="W499" s="1845"/>
      <c r="X499" s="14"/>
      <c r="Y499" s="14"/>
      <c r="Z499" s="14"/>
      <c r="AA499" s="14"/>
      <c r="AB499" s="14"/>
      <c r="AC499" s="14"/>
      <c r="AD499" s="14"/>
      <c r="AE499" s="14"/>
      <c r="AF499" s="14"/>
      <c r="AG499" s="14"/>
      <c r="AH499" s="14"/>
      <c r="AI499" s="14"/>
      <c r="AJ499" s="14"/>
      <c r="AK499" s="14"/>
      <c r="AL499" s="14"/>
      <c r="AM499" s="14"/>
      <c r="AN499" s="14"/>
      <c r="AO499" s="14"/>
    </row>
    <row r="500" spans="1:41" ht="17.25" hidden="1" customHeight="1" thickBot="1" x14ac:dyDescent="0.3">
      <c r="A500" s="2154"/>
      <c r="B500" s="122" t="s">
        <v>204</v>
      </c>
      <c r="C500" s="366">
        <v>17</v>
      </c>
      <c r="D500" s="367">
        <v>109</v>
      </c>
      <c r="E500" s="367">
        <v>70</v>
      </c>
      <c r="F500" s="367">
        <v>36</v>
      </c>
      <c r="G500" s="367">
        <v>32</v>
      </c>
      <c r="H500" s="367">
        <v>0</v>
      </c>
      <c r="I500" s="367">
        <v>5</v>
      </c>
      <c r="J500" s="367">
        <v>3389</v>
      </c>
      <c r="K500" s="367">
        <v>142</v>
      </c>
      <c r="L500" s="367">
        <v>65</v>
      </c>
      <c r="M500" s="367">
        <v>834</v>
      </c>
      <c r="N500" s="367">
        <v>291</v>
      </c>
      <c r="O500" s="367">
        <v>20</v>
      </c>
      <c r="P500" s="367">
        <v>155</v>
      </c>
      <c r="Q500" s="368">
        <v>103</v>
      </c>
      <c r="R500" s="652">
        <f t="shared" si="167"/>
        <v>5268</v>
      </c>
      <c r="S500" s="670">
        <f>R500/SUM(R498:R500)</f>
        <v>0.90190035952747816</v>
      </c>
      <c r="T500" s="15"/>
      <c r="U500" s="15"/>
      <c r="V500" s="15"/>
      <c r="W500" s="1845"/>
      <c r="X500" s="14"/>
      <c r="Y500" s="14"/>
      <c r="Z500" s="14"/>
      <c r="AA500" s="14"/>
      <c r="AB500" s="14"/>
      <c r="AC500" s="14"/>
      <c r="AD500" s="14"/>
      <c r="AE500" s="14"/>
      <c r="AF500" s="14"/>
      <c r="AG500" s="14"/>
      <c r="AH500" s="14"/>
      <c r="AI500" s="14"/>
      <c r="AJ500" s="14"/>
      <c r="AK500" s="14"/>
      <c r="AL500" s="14"/>
      <c r="AM500" s="14"/>
      <c r="AN500" s="14"/>
      <c r="AO500" s="14"/>
    </row>
    <row r="501" spans="1:41" ht="17.25" hidden="1" customHeight="1" x14ac:dyDescent="0.25">
      <c r="A501" s="2153" t="s">
        <v>167</v>
      </c>
      <c r="B501" s="80" t="s">
        <v>202</v>
      </c>
      <c r="C501" s="380">
        <v>0</v>
      </c>
      <c r="D501" s="381">
        <v>3</v>
      </c>
      <c r="E501" s="381">
        <v>5</v>
      </c>
      <c r="F501" s="381">
        <v>0</v>
      </c>
      <c r="G501" s="381">
        <v>1</v>
      </c>
      <c r="H501" s="381">
        <v>0</v>
      </c>
      <c r="I501" s="381">
        <v>0</v>
      </c>
      <c r="J501" s="381">
        <v>106</v>
      </c>
      <c r="K501" s="381">
        <v>4</v>
      </c>
      <c r="L501" s="381">
        <v>0</v>
      </c>
      <c r="M501" s="381">
        <v>24</v>
      </c>
      <c r="N501" s="381">
        <v>15</v>
      </c>
      <c r="O501" s="381">
        <v>1</v>
      </c>
      <c r="P501" s="381">
        <v>7</v>
      </c>
      <c r="Q501" s="382">
        <v>5</v>
      </c>
      <c r="R501" s="653">
        <f t="shared" si="167"/>
        <v>171</v>
      </c>
      <c r="S501" s="665">
        <f>R501/SUM(R501:R503)</f>
        <v>0.20236686390532543</v>
      </c>
      <c r="T501" s="15"/>
      <c r="U501" s="15"/>
      <c r="V501" s="15"/>
      <c r="W501" s="1845"/>
      <c r="X501" s="14"/>
      <c r="Y501" s="14"/>
      <c r="Z501" s="14"/>
      <c r="AA501" s="14"/>
      <c r="AB501" s="14"/>
      <c r="AC501" s="14"/>
      <c r="AD501" s="14"/>
      <c r="AE501" s="14"/>
      <c r="AF501" s="14"/>
      <c r="AG501" s="14"/>
      <c r="AH501" s="14"/>
      <c r="AI501" s="14"/>
      <c r="AJ501" s="14"/>
      <c r="AK501" s="14"/>
      <c r="AL501" s="14"/>
      <c r="AM501" s="14"/>
      <c r="AN501" s="14"/>
      <c r="AO501" s="14"/>
    </row>
    <row r="502" spans="1:41" ht="17.25" hidden="1" customHeight="1" x14ac:dyDescent="0.25">
      <c r="A502" s="2154"/>
      <c r="B502" s="78" t="s">
        <v>203</v>
      </c>
      <c r="C502" s="374">
        <v>0</v>
      </c>
      <c r="D502" s="375">
        <v>0</v>
      </c>
      <c r="E502" s="375">
        <v>0</v>
      </c>
      <c r="F502" s="375">
        <v>0</v>
      </c>
      <c r="G502" s="375">
        <v>0</v>
      </c>
      <c r="H502" s="375">
        <v>0</v>
      </c>
      <c r="I502" s="375">
        <v>0</v>
      </c>
      <c r="J502" s="375">
        <v>12</v>
      </c>
      <c r="K502" s="375">
        <v>1</v>
      </c>
      <c r="L502" s="375">
        <v>0</v>
      </c>
      <c r="M502" s="375">
        <v>2</v>
      </c>
      <c r="N502" s="375">
        <v>2</v>
      </c>
      <c r="O502" s="375">
        <v>0</v>
      </c>
      <c r="P502" s="375">
        <v>0</v>
      </c>
      <c r="Q502" s="376">
        <v>0</v>
      </c>
      <c r="R502" s="654">
        <f t="shared" si="167"/>
        <v>17</v>
      </c>
      <c r="S502" s="666">
        <f>R502/SUM(R501:R503)</f>
        <v>2.0118343195266272E-2</v>
      </c>
      <c r="T502" s="15"/>
      <c r="U502" s="15"/>
      <c r="V502" s="15"/>
      <c r="W502" s="1845"/>
      <c r="X502" s="14"/>
      <c r="Y502" s="14"/>
      <c r="Z502" s="14"/>
      <c r="AA502" s="14"/>
      <c r="AB502" s="14"/>
      <c r="AC502" s="14"/>
      <c r="AD502" s="14"/>
      <c r="AE502" s="14"/>
      <c r="AF502" s="14"/>
      <c r="AG502" s="14"/>
      <c r="AH502" s="14"/>
      <c r="AI502" s="14"/>
      <c r="AJ502" s="14"/>
      <c r="AK502" s="14"/>
      <c r="AL502" s="14"/>
      <c r="AM502" s="14"/>
      <c r="AN502" s="14"/>
      <c r="AO502" s="14"/>
    </row>
    <row r="503" spans="1:41" ht="17.25" hidden="1" customHeight="1" thickBot="1" x14ac:dyDescent="0.3">
      <c r="A503" s="2160"/>
      <c r="B503" s="156" t="s">
        <v>204</v>
      </c>
      <c r="C503" s="383">
        <v>3</v>
      </c>
      <c r="D503" s="384">
        <v>13</v>
      </c>
      <c r="E503" s="384">
        <v>7</v>
      </c>
      <c r="F503" s="384">
        <v>5</v>
      </c>
      <c r="G503" s="384">
        <v>5</v>
      </c>
      <c r="H503" s="384">
        <v>0</v>
      </c>
      <c r="I503" s="384">
        <v>1</v>
      </c>
      <c r="J503" s="384">
        <v>383</v>
      </c>
      <c r="K503" s="384">
        <v>12</v>
      </c>
      <c r="L503" s="384">
        <v>13</v>
      </c>
      <c r="M503" s="384">
        <v>126</v>
      </c>
      <c r="N503" s="384">
        <v>35</v>
      </c>
      <c r="O503" s="384">
        <v>1</v>
      </c>
      <c r="P503" s="384">
        <v>26</v>
      </c>
      <c r="Q503" s="385">
        <v>27</v>
      </c>
      <c r="R503" s="657">
        <f t="shared" si="167"/>
        <v>657</v>
      </c>
      <c r="S503" s="682">
        <f>R503/SUM(R501:R503)</f>
        <v>0.77751479289940828</v>
      </c>
      <c r="T503" s="15"/>
      <c r="U503" s="15"/>
      <c r="V503" s="15"/>
      <c r="W503" s="1845"/>
      <c r="X503" s="14"/>
      <c r="Y503" s="14"/>
      <c r="Z503" s="14"/>
      <c r="AA503" s="14"/>
      <c r="AB503" s="14"/>
      <c r="AC503" s="14"/>
      <c r="AD503" s="14"/>
      <c r="AE503" s="14"/>
      <c r="AF503" s="14"/>
      <c r="AG503" s="14"/>
      <c r="AH503" s="14"/>
      <c r="AI503" s="14"/>
      <c r="AJ503" s="14"/>
      <c r="AK503" s="14"/>
      <c r="AL503" s="14"/>
      <c r="AM503" s="14"/>
      <c r="AN503" s="14"/>
      <c r="AO503" s="14"/>
    </row>
    <row r="504" spans="1:41" ht="17.25" hidden="1" customHeight="1" thickTop="1" x14ac:dyDescent="0.25">
      <c r="A504" s="2154" t="s">
        <v>132</v>
      </c>
      <c r="B504" s="155" t="s">
        <v>202</v>
      </c>
      <c r="C504" s="224">
        <f>SUM(C492,C495,C498,C501)</f>
        <v>9</v>
      </c>
      <c r="D504" s="224">
        <f t="shared" ref="D504:Q504" si="168">SUM(D492,D495,D498,D501)</f>
        <v>79</v>
      </c>
      <c r="E504" s="224">
        <f t="shared" si="168"/>
        <v>72</v>
      </c>
      <c r="F504" s="224">
        <f t="shared" si="168"/>
        <v>47</v>
      </c>
      <c r="G504" s="224">
        <f t="shared" si="168"/>
        <v>11</v>
      </c>
      <c r="H504" s="224">
        <f t="shared" si="168"/>
        <v>0</v>
      </c>
      <c r="I504" s="224">
        <f t="shared" si="168"/>
        <v>13</v>
      </c>
      <c r="J504" s="224">
        <f>SUM(J492,J495,J498,J501)</f>
        <v>2278</v>
      </c>
      <c r="K504" s="224">
        <f t="shared" si="168"/>
        <v>207</v>
      </c>
      <c r="L504" s="224">
        <f t="shared" si="168"/>
        <v>39</v>
      </c>
      <c r="M504" s="224">
        <f t="shared" si="168"/>
        <v>874</v>
      </c>
      <c r="N504" s="224">
        <f t="shared" si="168"/>
        <v>225</v>
      </c>
      <c r="O504" s="224">
        <f t="shared" si="168"/>
        <v>12</v>
      </c>
      <c r="P504" s="224">
        <f t="shared" si="168"/>
        <v>124</v>
      </c>
      <c r="Q504" s="225">
        <f t="shared" si="168"/>
        <v>66</v>
      </c>
      <c r="R504" s="629">
        <f>SUM(C504:Q504)</f>
        <v>4056</v>
      </c>
      <c r="S504" s="668">
        <f>R504/SUM(R504:R506)</f>
        <v>0.17388322044070995</v>
      </c>
      <c r="T504" s="15"/>
      <c r="U504" s="15"/>
      <c r="V504" s="15"/>
      <c r="W504" s="1845"/>
      <c r="X504" s="14"/>
      <c r="Y504" s="14"/>
      <c r="Z504" s="14"/>
      <c r="AA504" s="14"/>
      <c r="AB504" s="14"/>
      <c r="AC504" s="14"/>
      <c r="AD504" s="14"/>
      <c r="AE504" s="14"/>
      <c r="AF504" s="14"/>
      <c r="AG504" s="14"/>
      <c r="AH504" s="14"/>
      <c r="AI504" s="14"/>
      <c r="AJ504" s="14"/>
      <c r="AK504" s="14"/>
      <c r="AL504" s="14"/>
      <c r="AM504" s="14"/>
      <c r="AN504" s="14"/>
      <c r="AO504" s="14"/>
    </row>
    <row r="505" spans="1:41" ht="17.25" hidden="1" customHeight="1" x14ac:dyDescent="0.25">
      <c r="A505" s="2154"/>
      <c r="B505" s="76" t="s">
        <v>203</v>
      </c>
      <c r="C505" s="227">
        <f>SUM(C493,C496,C499,C502)</f>
        <v>1</v>
      </c>
      <c r="D505" s="227">
        <f t="shared" ref="D505:Q505" si="169">SUM(D493,D496,D499,D502)</f>
        <v>10</v>
      </c>
      <c r="E505" s="227">
        <f t="shared" si="169"/>
        <v>10</v>
      </c>
      <c r="F505" s="227">
        <f t="shared" si="169"/>
        <v>3</v>
      </c>
      <c r="G505" s="227">
        <f t="shared" si="169"/>
        <v>0</v>
      </c>
      <c r="H505" s="227">
        <f t="shared" si="169"/>
        <v>0</v>
      </c>
      <c r="I505" s="227">
        <f t="shared" si="169"/>
        <v>2</v>
      </c>
      <c r="J505" s="227">
        <f t="shared" si="169"/>
        <v>160</v>
      </c>
      <c r="K505" s="227">
        <f t="shared" si="169"/>
        <v>27</v>
      </c>
      <c r="L505" s="227">
        <f t="shared" si="169"/>
        <v>3</v>
      </c>
      <c r="M505" s="227">
        <f t="shared" si="169"/>
        <v>53</v>
      </c>
      <c r="N505" s="227">
        <f t="shared" si="169"/>
        <v>35</v>
      </c>
      <c r="O505" s="227">
        <f t="shared" si="169"/>
        <v>3</v>
      </c>
      <c r="P505" s="227">
        <f t="shared" si="169"/>
        <v>15</v>
      </c>
      <c r="Q505" s="228">
        <f t="shared" si="169"/>
        <v>3</v>
      </c>
      <c r="R505" s="626">
        <f t="shared" si="167"/>
        <v>325</v>
      </c>
      <c r="S505" s="669">
        <f>R505/SUM(R504:R506)</f>
        <v>1.3932950355826116E-2</v>
      </c>
      <c r="T505" s="15"/>
      <c r="U505" s="15"/>
      <c r="V505" s="15"/>
      <c r="W505" s="1845"/>
      <c r="X505" s="14"/>
      <c r="Y505" s="14"/>
      <c r="Z505" s="14"/>
      <c r="AA505" s="14"/>
      <c r="AB505" s="14"/>
      <c r="AC505" s="14"/>
      <c r="AD505" s="14"/>
      <c r="AE505" s="14"/>
      <c r="AF505" s="14"/>
      <c r="AG505" s="14"/>
      <c r="AH505" s="14"/>
      <c r="AI505" s="14"/>
      <c r="AJ505" s="14"/>
      <c r="AK505" s="14"/>
      <c r="AL505" s="14"/>
      <c r="AM505" s="14"/>
      <c r="AN505" s="14"/>
      <c r="AO505" s="14"/>
    </row>
    <row r="506" spans="1:41" ht="17.25" hidden="1" customHeight="1" thickBot="1" x14ac:dyDescent="0.3">
      <c r="A506" s="2155"/>
      <c r="B506" s="77" t="s">
        <v>204</v>
      </c>
      <c r="C506" s="272">
        <f>SUM(C494,C497,C500,C503)</f>
        <v>61</v>
      </c>
      <c r="D506" s="272">
        <f t="shared" ref="D506:Q506" si="170">SUM(D494,D497,D500,D503)</f>
        <v>395</v>
      </c>
      <c r="E506" s="272">
        <f t="shared" si="170"/>
        <v>281</v>
      </c>
      <c r="F506" s="272">
        <f t="shared" si="170"/>
        <v>164</v>
      </c>
      <c r="G506" s="272">
        <f t="shared" si="170"/>
        <v>143</v>
      </c>
      <c r="H506" s="272">
        <f t="shared" si="170"/>
        <v>0</v>
      </c>
      <c r="I506" s="272">
        <f t="shared" si="170"/>
        <v>36</v>
      </c>
      <c r="J506" s="272">
        <f t="shared" si="170"/>
        <v>11518</v>
      </c>
      <c r="K506" s="272">
        <f t="shared" si="170"/>
        <v>567</v>
      </c>
      <c r="L506" s="272">
        <f t="shared" si="170"/>
        <v>301</v>
      </c>
      <c r="M506" s="272">
        <f t="shared" si="170"/>
        <v>3315</v>
      </c>
      <c r="N506" s="272">
        <f t="shared" si="170"/>
        <v>1098</v>
      </c>
      <c r="O506" s="272">
        <f t="shared" si="170"/>
        <v>55</v>
      </c>
      <c r="P506" s="272">
        <f t="shared" si="170"/>
        <v>589</v>
      </c>
      <c r="Q506" s="627">
        <f t="shared" si="170"/>
        <v>422</v>
      </c>
      <c r="R506" s="628">
        <f t="shared" si="167"/>
        <v>18945</v>
      </c>
      <c r="S506" s="670">
        <f>R506/SUM(R504:R506)</f>
        <v>0.81218382920346399</v>
      </c>
      <c r="T506" s="15"/>
      <c r="U506" s="15"/>
      <c r="V506" s="15"/>
      <c r="W506" s="1845"/>
      <c r="X506" s="14"/>
      <c r="Y506" s="14"/>
      <c r="Z506" s="14"/>
      <c r="AA506" s="14"/>
      <c r="AB506" s="14"/>
      <c r="AC506" s="14"/>
      <c r="AD506" s="14"/>
      <c r="AE506" s="14"/>
      <c r="AF506" s="14"/>
      <c r="AG506" s="14"/>
      <c r="AH506" s="14"/>
      <c r="AI506" s="14"/>
      <c r="AJ506" s="14"/>
      <c r="AK506" s="14"/>
      <c r="AL506" s="14"/>
      <c r="AM506" s="14"/>
      <c r="AN506" s="14"/>
      <c r="AO506" s="14"/>
    </row>
    <row r="507" spans="1:41" ht="15.75" hidden="1" customHeight="1" x14ac:dyDescent="0.25">
      <c r="A507" s="2153" t="s">
        <v>131</v>
      </c>
      <c r="B507" s="80" t="s">
        <v>202</v>
      </c>
      <c r="C507" s="672">
        <f>C504/SUM(C504:C506)</f>
        <v>0.12676056338028169</v>
      </c>
      <c r="D507" s="673">
        <f>D504/SUM(D504:D506)</f>
        <v>0.16322314049586778</v>
      </c>
      <c r="E507" s="673">
        <f>E504/SUM(E504:E506)</f>
        <v>0.19834710743801653</v>
      </c>
      <c r="F507" s="673">
        <f>F504/SUM(F504:F506)</f>
        <v>0.21962616822429906</v>
      </c>
      <c r="G507" s="673">
        <f>G504/SUM(G504:G506)</f>
        <v>7.1428571428571425E-2</v>
      </c>
      <c r="H507" s="673">
        <v>0</v>
      </c>
      <c r="I507" s="673">
        <f t="shared" ref="I507:R507" si="171">I504/SUM(I504:I506)</f>
        <v>0.25490196078431371</v>
      </c>
      <c r="J507" s="673">
        <f t="shared" si="171"/>
        <v>0.16322728575523074</v>
      </c>
      <c r="K507" s="673">
        <f t="shared" si="171"/>
        <v>0.25842696629213485</v>
      </c>
      <c r="L507" s="673">
        <f t="shared" si="171"/>
        <v>0.11370262390670553</v>
      </c>
      <c r="M507" s="673">
        <f t="shared" si="171"/>
        <v>0.20603488920320603</v>
      </c>
      <c r="N507" s="673">
        <f t="shared" si="171"/>
        <v>0.16568483063328424</v>
      </c>
      <c r="O507" s="673">
        <f t="shared" si="171"/>
        <v>0.17142857142857143</v>
      </c>
      <c r="P507" s="673">
        <f t="shared" si="171"/>
        <v>0.17032967032967034</v>
      </c>
      <c r="Q507" s="674">
        <f t="shared" si="171"/>
        <v>0.13441955193482688</v>
      </c>
      <c r="R507" s="668">
        <f t="shared" si="171"/>
        <v>0.17388322044070995</v>
      </c>
      <c r="S507" s="2163"/>
      <c r="T507" s="15"/>
      <c r="U507" s="15"/>
      <c r="V507" s="15"/>
      <c r="W507" s="1845"/>
      <c r="X507" s="14"/>
      <c r="Y507" s="14"/>
      <c r="Z507" s="14"/>
      <c r="AA507" s="14"/>
      <c r="AB507" s="14"/>
      <c r="AC507" s="14"/>
      <c r="AD507" s="14"/>
      <c r="AE507" s="14"/>
      <c r="AF507" s="14"/>
      <c r="AG507" s="14"/>
      <c r="AH507" s="14"/>
      <c r="AI507" s="14"/>
      <c r="AJ507" s="14"/>
      <c r="AK507" s="14"/>
      <c r="AL507" s="14"/>
      <c r="AM507" s="14"/>
      <c r="AN507" s="14"/>
      <c r="AO507" s="14"/>
    </row>
    <row r="508" spans="1:41" ht="15.75" hidden="1" customHeight="1" x14ac:dyDescent="0.25">
      <c r="A508" s="2154"/>
      <c r="B508" s="78" t="s">
        <v>203</v>
      </c>
      <c r="C508" s="675">
        <f>C505/SUM(C504:C506)</f>
        <v>1.4084507042253521E-2</v>
      </c>
      <c r="D508" s="676">
        <f>D505/SUM(D504:D506)</f>
        <v>2.0661157024793389E-2</v>
      </c>
      <c r="E508" s="676">
        <f>E505/SUM(E504:E506)</f>
        <v>2.7548209366391185E-2</v>
      </c>
      <c r="F508" s="676">
        <f>F505/SUM(F504:F506)</f>
        <v>1.4018691588785047E-2</v>
      </c>
      <c r="G508" s="676">
        <f>G505/SUM(G504:G506)</f>
        <v>0</v>
      </c>
      <c r="H508" s="676">
        <v>0</v>
      </c>
      <c r="I508" s="676">
        <f t="shared" ref="I508:Q508" si="172">I505/SUM(I504:I506)</f>
        <v>3.9215686274509803E-2</v>
      </c>
      <c r="J508" s="676">
        <f t="shared" si="172"/>
        <v>1.1464603038119804E-2</v>
      </c>
      <c r="K508" s="676">
        <f t="shared" si="172"/>
        <v>3.3707865168539325E-2</v>
      </c>
      <c r="L508" s="676">
        <f t="shared" si="172"/>
        <v>8.7463556851311956E-3</v>
      </c>
      <c r="M508" s="676">
        <f t="shared" si="172"/>
        <v>1.2494106553512494E-2</v>
      </c>
      <c r="N508" s="676">
        <f t="shared" si="172"/>
        <v>2.5773195876288658E-2</v>
      </c>
      <c r="O508" s="676">
        <f t="shared" si="172"/>
        <v>4.2857142857142858E-2</v>
      </c>
      <c r="P508" s="676">
        <f t="shared" si="172"/>
        <v>2.0604395604395604E-2</v>
      </c>
      <c r="Q508" s="677">
        <f t="shared" si="172"/>
        <v>6.1099796334012219E-3</v>
      </c>
      <c r="R508" s="669">
        <f>R505/SUM($R504:$R506)</f>
        <v>1.3932950355826116E-2</v>
      </c>
      <c r="S508" s="2164"/>
      <c r="T508" s="15"/>
      <c r="U508" s="15"/>
      <c r="V508" s="15"/>
      <c r="W508" s="1845"/>
      <c r="X508" s="14"/>
      <c r="Y508" s="14"/>
      <c r="Z508" s="14"/>
      <c r="AA508" s="14"/>
      <c r="AB508" s="14"/>
      <c r="AC508" s="14"/>
      <c r="AD508" s="14"/>
      <c r="AE508" s="14"/>
      <c r="AF508" s="14"/>
      <c r="AG508" s="14"/>
      <c r="AH508" s="14"/>
      <c r="AI508" s="14"/>
      <c r="AJ508" s="14"/>
      <c r="AK508" s="14"/>
      <c r="AL508" s="14"/>
      <c r="AM508" s="14"/>
      <c r="AN508" s="14"/>
      <c r="AO508" s="14"/>
    </row>
    <row r="509" spans="1:41" ht="18.75" hidden="1" customHeight="1" thickBot="1" x14ac:dyDescent="0.3">
      <c r="A509" s="2155"/>
      <c r="B509" s="79" t="s">
        <v>204</v>
      </c>
      <c r="C509" s="685">
        <f>C506/SUM(C504:C506)</f>
        <v>0.85915492957746475</v>
      </c>
      <c r="D509" s="686">
        <f>D506/SUM(D504:D506)</f>
        <v>0.81611570247933884</v>
      </c>
      <c r="E509" s="686">
        <f>E506/SUM(E504:E506)</f>
        <v>0.77410468319559234</v>
      </c>
      <c r="F509" s="686">
        <f>F506/SUM(F504:F506)</f>
        <v>0.76635514018691586</v>
      </c>
      <c r="G509" s="686">
        <f>G506/SUM(G504:G506)</f>
        <v>0.9285714285714286</v>
      </c>
      <c r="H509" s="686">
        <v>0</v>
      </c>
      <c r="I509" s="686">
        <f t="shared" ref="I509:R509" si="173">I506/SUM(I504:I506)</f>
        <v>0.70588235294117652</v>
      </c>
      <c r="J509" s="686">
        <v>0.82599999999999996</v>
      </c>
      <c r="K509" s="686">
        <f t="shared" si="173"/>
        <v>0.7078651685393258</v>
      </c>
      <c r="L509" s="686">
        <v>0.877</v>
      </c>
      <c r="M509" s="686">
        <v>0.78200000000000003</v>
      </c>
      <c r="N509" s="686">
        <v>0.80800000000000005</v>
      </c>
      <c r="O509" s="686">
        <f t="shared" si="173"/>
        <v>0.7857142857142857</v>
      </c>
      <c r="P509" s="686">
        <f t="shared" si="173"/>
        <v>0.80906593406593408</v>
      </c>
      <c r="Q509" s="687">
        <v>0.86</v>
      </c>
      <c r="R509" s="670">
        <f t="shared" si="173"/>
        <v>0.81218382920346399</v>
      </c>
      <c r="S509" s="2165"/>
      <c r="T509" s="15"/>
      <c r="U509" s="15"/>
      <c r="V509" s="17"/>
      <c r="W509" s="1845"/>
      <c r="X509" s="14"/>
      <c r="Y509" s="14"/>
      <c r="Z509" s="14"/>
      <c r="AA509" s="14"/>
      <c r="AB509" s="14"/>
      <c r="AC509" s="14"/>
      <c r="AD509" s="14"/>
      <c r="AE509" s="14"/>
      <c r="AF509" s="14"/>
      <c r="AG509" s="14"/>
      <c r="AH509" s="14"/>
      <c r="AI509" s="14"/>
      <c r="AJ509" s="14"/>
      <c r="AK509" s="14"/>
      <c r="AL509" s="14"/>
      <c r="AM509" s="14"/>
      <c r="AN509" s="14"/>
      <c r="AO509" s="14"/>
    </row>
    <row r="510" spans="1:41" ht="15" customHeight="1" x14ac:dyDescent="0.25">
      <c r="A510" s="278"/>
      <c r="B510" s="278"/>
      <c r="C510" s="278"/>
      <c r="D510" s="278"/>
      <c r="E510" s="278"/>
      <c r="F510" s="278"/>
      <c r="G510" s="278"/>
      <c r="H510" s="278"/>
      <c r="I510" s="278"/>
      <c r="J510" s="278"/>
      <c r="K510" s="278"/>
      <c r="L510" s="278"/>
      <c r="M510" s="278"/>
      <c r="N510" s="278"/>
      <c r="O510" s="278"/>
      <c r="P510" s="278"/>
      <c r="Q510" s="278"/>
      <c r="R510" s="278"/>
      <c r="S510" s="678"/>
    </row>
    <row r="511" spans="1:41" ht="40.5" hidden="1" customHeight="1" thickBot="1" x14ac:dyDescent="0.3">
      <c r="A511" s="278"/>
      <c r="B511" s="278"/>
      <c r="C511" s="278"/>
      <c r="D511" s="278"/>
      <c r="E511" s="278"/>
      <c r="F511" s="278"/>
      <c r="G511" s="278"/>
      <c r="H511" s="278"/>
      <c r="I511" s="278"/>
      <c r="J511" s="278"/>
      <c r="K511" s="278"/>
      <c r="L511" s="278"/>
      <c r="M511" s="278"/>
      <c r="N511" s="278"/>
      <c r="O511" s="278"/>
      <c r="P511" s="278"/>
      <c r="Q511" s="278"/>
      <c r="R511" s="278"/>
      <c r="S511" s="678"/>
    </row>
    <row r="512" spans="1:41" ht="19.5" hidden="1" thickBot="1" x14ac:dyDescent="0.35">
      <c r="A512" s="2194" t="s">
        <v>211</v>
      </c>
      <c r="B512" s="2195"/>
      <c r="C512" s="2195"/>
      <c r="D512" s="2195"/>
      <c r="E512" s="2195"/>
      <c r="F512" s="2195"/>
      <c r="G512" s="2195"/>
      <c r="H512" s="2195"/>
      <c r="I512" s="2195"/>
      <c r="J512" s="2195"/>
      <c r="K512" s="2195"/>
      <c r="L512" s="2195"/>
      <c r="M512" s="2195"/>
      <c r="N512" s="2195"/>
      <c r="O512" s="2195"/>
      <c r="P512" s="2195"/>
      <c r="Q512" s="2195"/>
      <c r="R512" s="2195"/>
      <c r="S512" s="2196"/>
    </row>
    <row r="513" spans="1:41" ht="21.75" hidden="1" customHeight="1" thickBot="1" x14ac:dyDescent="0.3">
      <c r="A513" s="2147" t="s">
        <v>212</v>
      </c>
      <c r="B513" s="2148"/>
      <c r="C513" s="2148"/>
      <c r="D513" s="2148"/>
      <c r="E513" s="2148"/>
      <c r="F513" s="2148"/>
      <c r="G513" s="2148"/>
      <c r="H513" s="2148"/>
      <c r="I513" s="2148"/>
      <c r="J513" s="2148"/>
      <c r="K513" s="2148"/>
      <c r="L513" s="2148"/>
      <c r="M513" s="2148"/>
      <c r="N513" s="2148"/>
      <c r="O513" s="2148"/>
      <c r="P513" s="2148"/>
      <c r="Q513" s="2148"/>
      <c r="R513" s="2148"/>
      <c r="S513" s="2149"/>
    </row>
    <row r="514" spans="1:41" ht="75.75" hidden="1" customHeight="1" thickBot="1" x14ac:dyDescent="0.3">
      <c r="A514" s="73"/>
      <c r="B514" s="157" t="s">
        <v>200</v>
      </c>
      <c r="C514" s="694" t="s">
        <v>145</v>
      </c>
      <c r="D514" s="165" t="s">
        <v>146</v>
      </c>
      <c r="E514" s="165" t="s">
        <v>147</v>
      </c>
      <c r="F514" s="165" t="s">
        <v>148</v>
      </c>
      <c r="G514" s="165" t="s">
        <v>149</v>
      </c>
      <c r="H514" s="165" t="s">
        <v>150</v>
      </c>
      <c r="I514" s="165" t="s">
        <v>151</v>
      </c>
      <c r="J514" s="165" t="s">
        <v>152</v>
      </c>
      <c r="K514" s="165" t="s">
        <v>153</v>
      </c>
      <c r="L514" s="165" t="s">
        <v>154</v>
      </c>
      <c r="M514" s="165" t="s">
        <v>155</v>
      </c>
      <c r="N514" s="165" t="s">
        <v>156</v>
      </c>
      <c r="O514" s="165" t="s">
        <v>157</v>
      </c>
      <c r="P514" s="165" t="s">
        <v>158</v>
      </c>
      <c r="Q514" s="166" t="s">
        <v>159</v>
      </c>
      <c r="R514" s="157" t="s">
        <v>160</v>
      </c>
      <c r="S514" s="157" t="s">
        <v>161</v>
      </c>
      <c r="T514" s="15"/>
      <c r="U514" s="15"/>
      <c r="V514" s="15"/>
      <c r="W514" s="1845"/>
      <c r="X514" s="14"/>
      <c r="Y514" s="15"/>
      <c r="Z514" s="15"/>
      <c r="AA514" s="15"/>
      <c r="AB514" s="15"/>
      <c r="AC514" s="15"/>
      <c r="AD514" s="15"/>
      <c r="AE514" s="15"/>
      <c r="AF514" s="15"/>
      <c r="AG514" s="15"/>
      <c r="AH514" s="15"/>
      <c r="AI514" s="15"/>
      <c r="AJ514" s="15"/>
      <c r="AK514" s="15"/>
      <c r="AL514" s="15"/>
      <c r="AM514" s="15"/>
      <c r="AN514" s="15"/>
      <c r="AO514" s="16"/>
    </row>
    <row r="515" spans="1:41" ht="15.75" hidden="1" customHeight="1" thickBot="1" x14ac:dyDescent="0.3">
      <c r="A515" s="2150" t="s">
        <v>162</v>
      </c>
      <c r="B515" s="2151"/>
      <c r="C515" s="2151"/>
      <c r="D515" s="2151"/>
      <c r="E515" s="2151"/>
      <c r="F515" s="2151"/>
      <c r="G515" s="2151"/>
      <c r="H515" s="2151"/>
      <c r="I515" s="2151"/>
      <c r="J515" s="2151"/>
      <c r="K515" s="2151"/>
      <c r="L515" s="2151"/>
      <c r="M515" s="2151"/>
      <c r="N515" s="2151"/>
      <c r="O515" s="2151"/>
      <c r="P515" s="2151"/>
      <c r="Q515" s="2151"/>
      <c r="R515" s="2151"/>
      <c r="S515" s="2152"/>
    </row>
    <row r="516" spans="1:41" ht="15.75" hidden="1" customHeight="1" x14ac:dyDescent="0.25">
      <c r="A516" s="2153" t="s">
        <v>109</v>
      </c>
      <c r="B516" s="269" t="s">
        <v>202</v>
      </c>
      <c r="C516" s="555">
        <v>3</v>
      </c>
      <c r="D516" s="362">
        <v>19</v>
      </c>
      <c r="E516" s="362">
        <v>19</v>
      </c>
      <c r="F516" s="362">
        <v>14</v>
      </c>
      <c r="G516" s="362">
        <v>7</v>
      </c>
      <c r="H516" s="362">
        <v>0</v>
      </c>
      <c r="I516" s="362">
        <v>6</v>
      </c>
      <c r="J516" s="362">
        <v>791</v>
      </c>
      <c r="K516" s="362">
        <v>73</v>
      </c>
      <c r="L516" s="362">
        <v>12</v>
      </c>
      <c r="M516" s="362">
        <v>198</v>
      </c>
      <c r="N516" s="362">
        <v>65</v>
      </c>
      <c r="O516" s="362">
        <v>2</v>
      </c>
      <c r="P516" s="362">
        <v>26</v>
      </c>
      <c r="Q516" s="556">
        <v>35</v>
      </c>
      <c r="R516" s="650">
        <f>SUM(C516:Q516)</f>
        <v>1270</v>
      </c>
      <c r="S516" s="668">
        <f>R516/SUM(R516:R518)</f>
        <v>0.32340208810797044</v>
      </c>
    </row>
    <row r="517" spans="1:41" hidden="1" x14ac:dyDescent="0.25">
      <c r="A517" s="2154"/>
      <c r="B517" s="270" t="s">
        <v>203</v>
      </c>
      <c r="C517" s="557">
        <v>0</v>
      </c>
      <c r="D517" s="364">
        <v>2</v>
      </c>
      <c r="E517" s="364">
        <v>3</v>
      </c>
      <c r="F517" s="364">
        <v>3</v>
      </c>
      <c r="G517" s="364">
        <v>0</v>
      </c>
      <c r="H517" s="364">
        <v>0</v>
      </c>
      <c r="I517" s="364">
        <v>1</v>
      </c>
      <c r="J517" s="364">
        <v>118</v>
      </c>
      <c r="K517" s="364">
        <v>16</v>
      </c>
      <c r="L517" s="364">
        <v>1</v>
      </c>
      <c r="M517" s="364">
        <v>12</v>
      </c>
      <c r="N517" s="364">
        <v>16</v>
      </c>
      <c r="O517" s="364">
        <v>0</v>
      </c>
      <c r="P517" s="364">
        <v>5</v>
      </c>
      <c r="Q517" s="558">
        <v>4</v>
      </c>
      <c r="R517" s="651">
        <f>SUM(C517:Q517)</f>
        <v>181</v>
      </c>
      <c r="S517" s="669">
        <f>R517/SUM(R516:R518)</f>
        <v>4.6091163738222564E-2</v>
      </c>
    </row>
    <row r="518" spans="1:41" ht="15.75" hidden="1" customHeight="1" thickBot="1" x14ac:dyDescent="0.3">
      <c r="A518" s="2155"/>
      <c r="B518" s="271" t="s">
        <v>204</v>
      </c>
      <c r="C518" s="559">
        <v>6</v>
      </c>
      <c r="D518" s="367">
        <v>40</v>
      </c>
      <c r="E518" s="367">
        <v>32</v>
      </c>
      <c r="F518" s="367">
        <v>17</v>
      </c>
      <c r="G518" s="367">
        <v>15</v>
      </c>
      <c r="H518" s="367">
        <v>0</v>
      </c>
      <c r="I518" s="367">
        <v>8</v>
      </c>
      <c r="J518" s="367">
        <v>1578</v>
      </c>
      <c r="K518" s="367">
        <v>73</v>
      </c>
      <c r="L518" s="367">
        <v>30</v>
      </c>
      <c r="M518" s="367">
        <v>355</v>
      </c>
      <c r="N518" s="367">
        <v>163</v>
      </c>
      <c r="O518" s="367">
        <v>12</v>
      </c>
      <c r="P518" s="367">
        <v>78</v>
      </c>
      <c r="Q518" s="560">
        <v>69</v>
      </c>
      <c r="R518" s="658">
        <f>SUM(C518:Q518)</f>
        <v>2476</v>
      </c>
      <c r="S518" s="670">
        <f>R518/SUM(R516:R518)</f>
        <v>0.63050674815380703</v>
      </c>
      <c r="T518" s="268"/>
      <c r="U518" s="268"/>
      <c r="V518" s="268"/>
      <c r="W518" s="1847"/>
      <c r="X518" s="268"/>
      <c r="Y518" s="268"/>
      <c r="Z518" s="268"/>
      <c r="AA518" s="268"/>
      <c r="AB518" s="268"/>
      <c r="AC518" s="268"/>
      <c r="AD518" s="268"/>
      <c r="AE518" s="268"/>
      <c r="AF518" s="268"/>
      <c r="AG518" s="268"/>
    </row>
    <row r="519" spans="1:41" ht="15.75" hidden="1" customHeight="1" x14ac:dyDescent="0.25">
      <c r="A519" s="2153" t="s">
        <v>110</v>
      </c>
      <c r="B519" s="273" t="s">
        <v>202</v>
      </c>
      <c r="C519" s="561">
        <v>2</v>
      </c>
      <c r="D519" s="372">
        <v>25</v>
      </c>
      <c r="E519" s="372">
        <v>24</v>
      </c>
      <c r="F519" s="372">
        <v>13</v>
      </c>
      <c r="G519" s="372">
        <v>7</v>
      </c>
      <c r="H519" s="372">
        <v>0</v>
      </c>
      <c r="I519" s="372">
        <v>1</v>
      </c>
      <c r="J519" s="372">
        <v>888</v>
      </c>
      <c r="K519" s="372">
        <v>75</v>
      </c>
      <c r="L519" s="372">
        <v>14</v>
      </c>
      <c r="M519" s="372">
        <v>497</v>
      </c>
      <c r="N519" s="372">
        <v>80</v>
      </c>
      <c r="O519" s="372">
        <v>5</v>
      </c>
      <c r="P519" s="372">
        <v>41</v>
      </c>
      <c r="Q519" s="562">
        <v>18</v>
      </c>
      <c r="R519" s="635">
        <f t="shared" ref="R519:R527" si="174">SUM(C519:Q519)</f>
        <v>1690</v>
      </c>
      <c r="S519" s="665">
        <f>R519/SUM(R519:R521)</f>
        <v>0.17613340281396561</v>
      </c>
      <c r="T519" s="268"/>
      <c r="U519" s="268"/>
      <c r="V519" s="268"/>
      <c r="W519" s="1847"/>
      <c r="X519" s="268"/>
      <c r="Y519" s="268"/>
      <c r="Z519" s="268"/>
      <c r="AA519" s="268"/>
      <c r="AB519" s="268"/>
      <c r="AC519" s="268"/>
      <c r="AD519" s="268"/>
      <c r="AE519" s="268"/>
      <c r="AF519" s="268"/>
      <c r="AG519" s="268"/>
    </row>
    <row r="520" spans="1:41" ht="15.75" hidden="1" customHeight="1" x14ac:dyDescent="0.25">
      <c r="A520" s="2154"/>
      <c r="B520" s="274" t="s">
        <v>203</v>
      </c>
      <c r="C520" s="563">
        <v>1</v>
      </c>
      <c r="D520" s="375">
        <v>10</v>
      </c>
      <c r="E520" s="375">
        <v>4</v>
      </c>
      <c r="F520" s="375">
        <v>1</v>
      </c>
      <c r="G520" s="375">
        <v>0</v>
      </c>
      <c r="H520" s="375">
        <v>0</v>
      </c>
      <c r="I520" s="375">
        <v>0</v>
      </c>
      <c r="J520" s="375">
        <v>162</v>
      </c>
      <c r="K520" s="375">
        <v>12</v>
      </c>
      <c r="L520" s="375">
        <v>2</v>
      </c>
      <c r="M520" s="375">
        <v>40</v>
      </c>
      <c r="N520" s="375">
        <v>22</v>
      </c>
      <c r="O520" s="375">
        <v>0</v>
      </c>
      <c r="P520" s="375">
        <v>13</v>
      </c>
      <c r="Q520" s="564">
        <v>1</v>
      </c>
      <c r="R520" s="636">
        <f t="shared" si="174"/>
        <v>268</v>
      </c>
      <c r="S520" s="666">
        <f>R520/SUM(R519:R521)</f>
        <v>2.7931214174048983E-2</v>
      </c>
      <c r="T520" s="14"/>
      <c r="U520" s="14"/>
      <c r="V520" s="14"/>
      <c r="W520" s="1844"/>
      <c r="X520" s="14"/>
      <c r="Y520" s="14"/>
      <c r="Z520" s="14"/>
      <c r="AA520" s="14"/>
      <c r="AB520" s="14"/>
      <c r="AC520" s="14"/>
      <c r="AD520" s="14"/>
      <c r="AE520" s="14"/>
      <c r="AF520" s="14"/>
      <c r="AG520" s="14"/>
    </row>
    <row r="521" spans="1:41" ht="15.75" hidden="1" customHeight="1" thickBot="1" x14ac:dyDescent="0.3">
      <c r="A521" s="2155"/>
      <c r="B521" s="275" t="s">
        <v>204</v>
      </c>
      <c r="C521" s="565">
        <v>31</v>
      </c>
      <c r="D521" s="378">
        <v>148</v>
      </c>
      <c r="E521" s="378">
        <v>102</v>
      </c>
      <c r="F521" s="378">
        <v>74</v>
      </c>
      <c r="G521" s="378">
        <v>68</v>
      </c>
      <c r="H521" s="378">
        <v>0</v>
      </c>
      <c r="I521" s="378">
        <v>14</v>
      </c>
      <c r="J521" s="378">
        <v>4618</v>
      </c>
      <c r="K521" s="378">
        <v>218</v>
      </c>
      <c r="L521" s="378">
        <v>116</v>
      </c>
      <c r="M521" s="378">
        <v>1369</v>
      </c>
      <c r="N521" s="378">
        <v>446</v>
      </c>
      <c r="O521" s="378">
        <v>24</v>
      </c>
      <c r="P521" s="378">
        <v>244</v>
      </c>
      <c r="Q521" s="566">
        <v>165</v>
      </c>
      <c r="R521" s="637">
        <f t="shared" si="174"/>
        <v>7637</v>
      </c>
      <c r="S521" s="667">
        <f>R521/SUM(R519:R521)</f>
        <v>0.79593538301198541</v>
      </c>
      <c r="T521" s="14"/>
      <c r="U521" s="14"/>
      <c r="V521" s="14"/>
      <c r="W521" s="1844"/>
      <c r="X521" s="14"/>
      <c r="Y521" s="14"/>
      <c r="Z521" s="14"/>
      <c r="AA521" s="14"/>
      <c r="AB521" s="14"/>
      <c r="AC521" s="14"/>
      <c r="AD521" s="14"/>
      <c r="AE521" s="14"/>
      <c r="AF521" s="14"/>
      <c r="AG521" s="14"/>
    </row>
    <row r="522" spans="1:41" ht="15.75" hidden="1" customHeight="1" x14ac:dyDescent="0.25">
      <c r="A522" s="2153" t="s">
        <v>111</v>
      </c>
      <c r="B522" s="269" t="s">
        <v>202</v>
      </c>
      <c r="C522" s="555">
        <v>2</v>
      </c>
      <c r="D522" s="362">
        <v>15</v>
      </c>
      <c r="E522" s="362">
        <v>15</v>
      </c>
      <c r="F522" s="362">
        <v>6</v>
      </c>
      <c r="G522" s="362">
        <v>1</v>
      </c>
      <c r="H522" s="362">
        <v>0</v>
      </c>
      <c r="I522" s="362">
        <v>2</v>
      </c>
      <c r="J522" s="362">
        <v>328</v>
      </c>
      <c r="K522" s="362">
        <v>23</v>
      </c>
      <c r="L522" s="362">
        <v>7</v>
      </c>
      <c r="M522" s="362">
        <v>128</v>
      </c>
      <c r="N522" s="362">
        <v>26</v>
      </c>
      <c r="O522" s="362">
        <v>2</v>
      </c>
      <c r="P522" s="362">
        <v>14</v>
      </c>
      <c r="Q522" s="556">
        <v>10</v>
      </c>
      <c r="R522" s="625">
        <f t="shared" si="174"/>
        <v>579</v>
      </c>
      <c r="S522" s="668">
        <f>R522/SUM(R522:R524)</f>
        <v>5.8817553839902476E-2</v>
      </c>
      <c r="T522" s="14"/>
      <c r="U522" s="14"/>
      <c r="V522" s="14"/>
      <c r="W522" s="1844"/>
      <c r="X522" s="14"/>
      <c r="Y522" s="14"/>
      <c r="Z522" s="14"/>
      <c r="AA522" s="14"/>
      <c r="AB522" s="14"/>
      <c r="AC522" s="14"/>
      <c r="AD522" s="14"/>
      <c r="AE522" s="14"/>
      <c r="AF522" s="14"/>
      <c r="AG522" s="14"/>
    </row>
    <row r="523" spans="1:41" ht="15.75" hidden="1" customHeight="1" x14ac:dyDescent="0.25">
      <c r="A523" s="2154"/>
      <c r="B523" s="270" t="s">
        <v>203</v>
      </c>
      <c r="C523" s="557">
        <v>0</v>
      </c>
      <c r="D523" s="369">
        <v>1</v>
      </c>
      <c r="E523" s="369">
        <v>6</v>
      </c>
      <c r="F523" s="369">
        <v>0</v>
      </c>
      <c r="G523" s="369">
        <v>0</v>
      </c>
      <c r="H523" s="369">
        <v>0</v>
      </c>
      <c r="I523" s="369">
        <v>1</v>
      </c>
      <c r="J523" s="369">
        <v>81</v>
      </c>
      <c r="K523" s="369">
        <v>14</v>
      </c>
      <c r="L523" s="369">
        <v>1</v>
      </c>
      <c r="M523" s="369">
        <v>34</v>
      </c>
      <c r="N523" s="369">
        <v>11</v>
      </c>
      <c r="O523" s="369">
        <v>1</v>
      </c>
      <c r="P523" s="369">
        <v>8</v>
      </c>
      <c r="Q523" s="567">
        <v>2</v>
      </c>
      <c r="R523" s="626">
        <f t="shared" si="174"/>
        <v>160</v>
      </c>
      <c r="S523" s="669">
        <f>R523/SUM(R522:R524)</f>
        <v>1.6253555465258026E-2</v>
      </c>
      <c r="T523" s="14"/>
      <c r="U523" s="14"/>
      <c r="V523" s="14"/>
      <c r="W523" s="1844"/>
      <c r="X523" s="14"/>
      <c r="Y523" s="14"/>
      <c r="Z523" s="14"/>
      <c r="AA523" s="14"/>
      <c r="AB523" s="14"/>
      <c r="AC523" s="14"/>
      <c r="AD523" s="14"/>
      <c r="AE523" s="14"/>
      <c r="AF523" s="14"/>
      <c r="AG523" s="14"/>
    </row>
    <row r="524" spans="1:41" ht="15.75" hidden="1" customHeight="1" thickBot="1" x14ac:dyDescent="0.3">
      <c r="A524" s="2155"/>
      <c r="B524" s="271" t="s">
        <v>204</v>
      </c>
      <c r="C524" s="559">
        <v>29</v>
      </c>
      <c r="D524" s="367">
        <v>193</v>
      </c>
      <c r="E524" s="367">
        <v>148</v>
      </c>
      <c r="F524" s="367">
        <v>60</v>
      </c>
      <c r="G524" s="367">
        <v>55</v>
      </c>
      <c r="H524" s="367">
        <v>0</v>
      </c>
      <c r="I524" s="367">
        <v>17</v>
      </c>
      <c r="J524" s="367">
        <v>5526</v>
      </c>
      <c r="K524" s="367">
        <v>226</v>
      </c>
      <c r="L524" s="367">
        <v>119</v>
      </c>
      <c r="M524" s="367">
        <v>1664</v>
      </c>
      <c r="N524" s="367">
        <v>573</v>
      </c>
      <c r="O524" s="367">
        <v>29</v>
      </c>
      <c r="P524" s="367">
        <v>260</v>
      </c>
      <c r="Q524" s="560">
        <v>206</v>
      </c>
      <c r="R524" s="628">
        <f t="shared" si="174"/>
        <v>9105</v>
      </c>
      <c r="S524" s="670">
        <f>R524/SUM(R522:R524)</f>
        <v>0.92492889069483952</v>
      </c>
      <c r="T524" s="14"/>
      <c r="U524" s="14"/>
      <c r="V524" s="14"/>
      <c r="W524" s="1844"/>
      <c r="X524" s="14"/>
      <c r="Y524" s="14"/>
      <c r="Z524" s="14"/>
      <c r="AA524" s="14"/>
      <c r="AB524" s="14"/>
      <c r="AC524" s="14"/>
      <c r="AD524" s="14"/>
      <c r="AE524" s="14"/>
      <c r="AF524" s="14"/>
      <c r="AG524" s="14"/>
    </row>
    <row r="525" spans="1:41" ht="15.75" hidden="1" customHeight="1" x14ac:dyDescent="0.25">
      <c r="A525" s="2154" t="s">
        <v>112</v>
      </c>
      <c r="B525" s="276" t="s">
        <v>202</v>
      </c>
      <c r="C525" s="568">
        <v>0</v>
      </c>
      <c r="D525" s="381">
        <v>0</v>
      </c>
      <c r="E525" s="381">
        <v>1</v>
      </c>
      <c r="F525" s="381">
        <v>1</v>
      </c>
      <c r="G525" s="381">
        <v>0</v>
      </c>
      <c r="H525" s="381">
        <v>0</v>
      </c>
      <c r="I525" s="381">
        <v>0</v>
      </c>
      <c r="J525" s="381">
        <v>63</v>
      </c>
      <c r="K525" s="381">
        <v>0</v>
      </c>
      <c r="L525" s="381">
        <v>0</v>
      </c>
      <c r="M525" s="381">
        <v>14</v>
      </c>
      <c r="N525" s="381">
        <v>5</v>
      </c>
      <c r="O525" s="381">
        <v>0</v>
      </c>
      <c r="P525" s="381">
        <v>3</v>
      </c>
      <c r="Q525" s="569">
        <v>1</v>
      </c>
      <c r="R525" s="635">
        <f t="shared" si="174"/>
        <v>88</v>
      </c>
      <c r="S525" s="683">
        <f>R525/SUM(R525:R527)</f>
        <v>0.29042904290429045</v>
      </c>
      <c r="T525" s="14"/>
      <c r="U525" s="14"/>
      <c r="V525" s="14"/>
      <c r="W525" s="1844"/>
      <c r="X525" s="14"/>
      <c r="Y525" s="14"/>
      <c r="Z525" s="14"/>
      <c r="AA525" s="14"/>
      <c r="AB525" s="14"/>
      <c r="AC525" s="14"/>
      <c r="AD525" s="14"/>
      <c r="AE525" s="14"/>
      <c r="AF525" s="14"/>
      <c r="AG525" s="14"/>
    </row>
    <row r="526" spans="1:41" ht="15.75" hidden="1" customHeight="1" x14ac:dyDescent="0.25">
      <c r="A526" s="2154"/>
      <c r="B526" s="274" t="s">
        <v>203</v>
      </c>
      <c r="C526" s="563">
        <v>0</v>
      </c>
      <c r="D526" s="375">
        <v>1</v>
      </c>
      <c r="E526" s="375">
        <v>0</v>
      </c>
      <c r="F526" s="375">
        <v>0</v>
      </c>
      <c r="G526" s="375">
        <v>0</v>
      </c>
      <c r="H526" s="375">
        <v>0</v>
      </c>
      <c r="I526" s="375">
        <v>0</v>
      </c>
      <c r="J526" s="375">
        <v>13</v>
      </c>
      <c r="K526" s="375">
        <v>0</v>
      </c>
      <c r="L526" s="375">
        <v>0</v>
      </c>
      <c r="M526" s="375">
        <v>0</v>
      </c>
      <c r="N526" s="375">
        <v>5</v>
      </c>
      <c r="O526" s="375">
        <v>0</v>
      </c>
      <c r="P526" s="375">
        <v>1</v>
      </c>
      <c r="Q526" s="564">
        <v>0</v>
      </c>
      <c r="R526" s="636">
        <f t="shared" si="174"/>
        <v>20</v>
      </c>
      <c r="S526" s="666">
        <f>R526/SUM(R525:R527)</f>
        <v>6.6006600660066E-2</v>
      </c>
      <c r="T526" s="14"/>
      <c r="U526" s="14"/>
      <c r="V526" s="14"/>
      <c r="W526" s="1844"/>
      <c r="X526" s="14"/>
      <c r="Y526" s="14"/>
      <c r="Z526" s="14"/>
      <c r="AA526" s="14"/>
      <c r="AB526" s="14"/>
      <c r="AC526" s="14"/>
      <c r="AD526" s="14"/>
      <c r="AE526" s="14"/>
      <c r="AF526" s="14"/>
      <c r="AG526" s="14"/>
    </row>
    <row r="527" spans="1:41" ht="15.75" hidden="1" customHeight="1" thickBot="1" x14ac:dyDescent="0.3">
      <c r="A527" s="2160"/>
      <c r="B527" s="277" t="s">
        <v>204</v>
      </c>
      <c r="C527" s="570">
        <v>1</v>
      </c>
      <c r="D527" s="384">
        <v>2</v>
      </c>
      <c r="E527" s="384">
        <v>5</v>
      </c>
      <c r="F527" s="384">
        <v>0</v>
      </c>
      <c r="G527" s="384">
        <v>0</v>
      </c>
      <c r="H527" s="384">
        <v>0</v>
      </c>
      <c r="I527" s="384">
        <v>1</v>
      </c>
      <c r="J527" s="384">
        <v>122</v>
      </c>
      <c r="K527" s="384">
        <v>0</v>
      </c>
      <c r="L527" s="384">
        <v>1</v>
      </c>
      <c r="M527" s="384">
        <v>27</v>
      </c>
      <c r="N527" s="384">
        <v>29</v>
      </c>
      <c r="O527" s="384">
        <v>0</v>
      </c>
      <c r="P527" s="384">
        <v>5</v>
      </c>
      <c r="Q527" s="571">
        <v>2</v>
      </c>
      <c r="R527" s="638">
        <f t="shared" si="174"/>
        <v>195</v>
      </c>
      <c r="S527" s="682">
        <f>R527/SUM(R525:R527)</f>
        <v>0.64356435643564358</v>
      </c>
      <c r="T527" s="14"/>
      <c r="U527" s="14"/>
      <c r="V527" s="14"/>
      <c r="W527" s="1844"/>
      <c r="X527" s="14"/>
      <c r="Y527" s="14"/>
      <c r="Z527" s="14"/>
      <c r="AA527" s="14"/>
      <c r="AB527" s="14"/>
      <c r="AC527" s="14"/>
      <c r="AD527" s="14"/>
      <c r="AE527" s="14"/>
      <c r="AF527" s="14"/>
      <c r="AG527" s="14"/>
    </row>
    <row r="528" spans="1:41" ht="15.75" hidden="1" customHeight="1" thickTop="1" x14ac:dyDescent="0.25">
      <c r="A528" s="2154" t="s">
        <v>132</v>
      </c>
      <c r="B528" s="553" t="s">
        <v>202</v>
      </c>
      <c r="C528" s="226">
        <v>7</v>
      </c>
      <c r="D528" s="224">
        <v>59</v>
      </c>
      <c r="E528" s="224">
        <v>59</v>
      </c>
      <c r="F528" s="224">
        <v>34</v>
      </c>
      <c r="G528" s="224">
        <v>15</v>
      </c>
      <c r="H528" s="224">
        <v>0</v>
      </c>
      <c r="I528" s="224">
        <v>9</v>
      </c>
      <c r="J528" s="224">
        <v>2070</v>
      </c>
      <c r="K528" s="224">
        <v>171</v>
      </c>
      <c r="L528" s="224">
        <v>33</v>
      </c>
      <c r="M528" s="224">
        <v>837</v>
      </c>
      <c r="N528" s="224">
        <v>176</v>
      </c>
      <c r="O528" s="224">
        <v>9</v>
      </c>
      <c r="P528" s="224">
        <v>84</v>
      </c>
      <c r="Q528" s="572">
        <v>64</v>
      </c>
      <c r="R528" s="225">
        <f>SUM(C528:Q528)</f>
        <v>3627</v>
      </c>
      <c r="S528" s="846">
        <f>R528/SUM(R528:R530)</f>
        <v>0.1532384131142</v>
      </c>
      <c r="T528" s="14"/>
      <c r="U528" s="14"/>
      <c r="V528" s="14"/>
      <c r="W528" s="1844"/>
      <c r="X528" s="14"/>
      <c r="Y528" s="14"/>
      <c r="Z528" s="14"/>
      <c r="AA528" s="14"/>
      <c r="AB528" s="14"/>
      <c r="AC528" s="14"/>
      <c r="AD528" s="14"/>
      <c r="AE528" s="14"/>
      <c r="AF528" s="14"/>
      <c r="AG528" s="14"/>
    </row>
    <row r="529" spans="1:33" ht="15.75" hidden="1" customHeight="1" x14ac:dyDescent="0.25">
      <c r="A529" s="2154"/>
      <c r="B529" s="270" t="s">
        <v>203</v>
      </c>
      <c r="C529" s="222">
        <v>1</v>
      </c>
      <c r="D529" s="227">
        <v>14</v>
      </c>
      <c r="E529" s="227">
        <v>13</v>
      </c>
      <c r="F529" s="227">
        <v>4</v>
      </c>
      <c r="G529" s="227">
        <v>0</v>
      </c>
      <c r="H529" s="227">
        <v>0</v>
      </c>
      <c r="I529" s="227">
        <v>2</v>
      </c>
      <c r="J529" s="227">
        <v>374</v>
      </c>
      <c r="K529" s="227">
        <v>42</v>
      </c>
      <c r="L529" s="227">
        <v>4</v>
      </c>
      <c r="M529" s="227">
        <v>86</v>
      </c>
      <c r="N529" s="227">
        <v>54</v>
      </c>
      <c r="O529" s="227">
        <v>1</v>
      </c>
      <c r="P529" s="227">
        <v>27</v>
      </c>
      <c r="Q529" s="573">
        <v>7</v>
      </c>
      <c r="R529" s="228">
        <f>SUM(C529:Q529)</f>
        <v>629</v>
      </c>
      <c r="S529" s="846">
        <f>R529/SUM(R528:R530)</f>
        <v>2.6574844733617813E-2</v>
      </c>
      <c r="T529" s="14"/>
      <c r="U529" s="14"/>
      <c r="V529" s="14"/>
      <c r="W529" s="1844"/>
      <c r="X529" s="14"/>
      <c r="Y529" s="14"/>
      <c r="Z529" s="14"/>
      <c r="AA529" s="14"/>
      <c r="AB529" s="14"/>
      <c r="AC529" s="14"/>
      <c r="AD529" s="14"/>
      <c r="AE529" s="14"/>
      <c r="AF529" s="14"/>
      <c r="AG529" s="14"/>
    </row>
    <row r="530" spans="1:33" ht="15.75" hidden="1" customHeight="1" thickBot="1" x14ac:dyDescent="0.3">
      <c r="A530" s="2154"/>
      <c r="B530" s="554" t="s">
        <v>204</v>
      </c>
      <c r="C530" s="223">
        <v>67</v>
      </c>
      <c r="D530" s="272">
        <v>383</v>
      </c>
      <c r="E530" s="272">
        <v>287</v>
      </c>
      <c r="F530" s="272">
        <v>151</v>
      </c>
      <c r="G530" s="272">
        <v>138</v>
      </c>
      <c r="H530" s="272">
        <v>0</v>
      </c>
      <c r="I530" s="272">
        <v>40</v>
      </c>
      <c r="J530" s="272">
        <v>11844</v>
      </c>
      <c r="K530" s="272">
        <v>517</v>
      </c>
      <c r="L530" s="272">
        <v>266</v>
      </c>
      <c r="M530" s="272">
        <v>3415</v>
      </c>
      <c r="N530" s="272">
        <v>1211</v>
      </c>
      <c r="O530" s="272">
        <v>65</v>
      </c>
      <c r="P530" s="272">
        <v>587</v>
      </c>
      <c r="Q530" s="574">
        <v>442</v>
      </c>
      <c r="R530" s="627">
        <f>SUM(C530:Q530)</f>
        <v>19413</v>
      </c>
      <c r="S530" s="854">
        <f>R530/SUM(R528:R530)</f>
        <v>0.82018674215218212</v>
      </c>
      <c r="T530" s="14"/>
      <c r="U530" s="14"/>
      <c r="V530" s="14"/>
      <c r="W530" s="1844"/>
      <c r="X530" s="14"/>
      <c r="Y530" s="14"/>
      <c r="Z530" s="14"/>
      <c r="AA530" s="14"/>
      <c r="AB530" s="14"/>
      <c r="AC530" s="14"/>
      <c r="AD530" s="14"/>
      <c r="AE530" s="14"/>
      <c r="AF530" s="14"/>
      <c r="AG530" s="14"/>
    </row>
    <row r="531" spans="1:33" s="781" customFormat="1" ht="15.75" hidden="1" customHeight="1" x14ac:dyDescent="0.25">
      <c r="A531" s="2153" t="s">
        <v>131</v>
      </c>
      <c r="B531" s="80" t="s">
        <v>202</v>
      </c>
      <c r="C531" s="659">
        <f>C528/SUM(C528:C530)</f>
        <v>9.3333333333333338E-2</v>
      </c>
      <c r="D531" s="310">
        <f>D528/SUM(D528:D530)</f>
        <v>0.12938596491228072</v>
      </c>
      <c r="E531" s="310">
        <f>E528/SUM(E528:E530)</f>
        <v>0.16434540389972144</v>
      </c>
      <c r="F531" s="310">
        <f>F528/SUM(F528:F530)</f>
        <v>0.17989417989417988</v>
      </c>
      <c r="G531" s="310">
        <f>G528/SUM(G528:G530)</f>
        <v>9.8039215686274508E-2</v>
      </c>
      <c r="H531" s="310">
        <v>0</v>
      </c>
      <c r="I531" s="310">
        <f t="shared" ref="I531:R531" si="175">I528/SUM(I528:I530)</f>
        <v>0.17647058823529413</v>
      </c>
      <c r="J531" s="310">
        <f t="shared" si="175"/>
        <v>0.14487681970884658</v>
      </c>
      <c r="K531" s="310">
        <f t="shared" si="175"/>
        <v>0.23424657534246576</v>
      </c>
      <c r="L531" s="310">
        <f t="shared" si="175"/>
        <v>0.10891089108910891</v>
      </c>
      <c r="M531" s="310">
        <f t="shared" si="175"/>
        <v>0.19294605809128632</v>
      </c>
      <c r="N531" s="310">
        <f t="shared" si="175"/>
        <v>0.12213740458015267</v>
      </c>
      <c r="O531" s="310">
        <f t="shared" si="175"/>
        <v>0.12</v>
      </c>
      <c r="P531" s="310">
        <f t="shared" si="175"/>
        <v>0.12034383954154727</v>
      </c>
      <c r="Q531" s="662">
        <f t="shared" si="175"/>
        <v>0.12475633528265107</v>
      </c>
      <c r="R531" s="665">
        <f t="shared" si="175"/>
        <v>0.1532384131142</v>
      </c>
      <c r="S531" s="2163"/>
      <c r="T531" s="855"/>
      <c r="U531" s="855"/>
      <c r="V531" s="855"/>
      <c r="W531" s="1848"/>
      <c r="X531" s="855"/>
      <c r="Y531" s="855"/>
      <c r="Z531" s="855"/>
      <c r="AA531" s="855"/>
      <c r="AB531" s="855"/>
      <c r="AC531" s="855"/>
      <c r="AD531" s="855"/>
      <c r="AE531" s="855"/>
      <c r="AF531" s="855"/>
      <c r="AG531" s="855"/>
    </row>
    <row r="532" spans="1:33" s="781" customFormat="1" ht="15.75" hidden="1" customHeight="1" x14ac:dyDescent="0.25">
      <c r="A532" s="2154"/>
      <c r="B532" s="78" t="s">
        <v>203</v>
      </c>
      <c r="C532" s="660">
        <f>C529/SUM(C528:C530)</f>
        <v>1.3333333333333334E-2</v>
      </c>
      <c r="D532" s="311">
        <f>D529/SUM(D528:D530)</f>
        <v>3.0701754385964911E-2</v>
      </c>
      <c r="E532" s="311">
        <f>E529/SUM(E528:E530)</f>
        <v>3.6211699164345405E-2</v>
      </c>
      <c r="F532" s="311">
        <f>F529/SUM(F528:F530)</f>
        <v>2.1164021164021163E-2</v>
      </c>
      <c r="G532" s="311">
        <f>G529/SUM(G528:G530)</f>
        <v>0</v>
      </c>
      <c r="H532" s="311">
        <v>0</v>
      </c>
      <c r="I532" s="311">
        <f t="shared" ref="I532:R532" si="176">I529/SUM(I528:I530)</f>
        <v>3.9215686274509803E-2</v>
      </c>
      <c r="J532" s="311">
        <f t="shared" si="176"/>
        <v>2.6175811870100783E-2</v>
      </c>
      <c r="K532" s="311">
        <f t="shared" si="176"/>
        <v>5.7534246575342465E-2</v>
      </c>
      <c r="L532" s="311">
        <f t="shared" si="176"/>
        <v>1.3201320132013201E-2</v>
      </c>
      <c r="M532" s="311">
        <f t="shared" si="176"/>
        <v>1.9824804057169201E-2</v>
      </c>
      <c r="N532" s="311">
        <f t="shared" si="176"/>
        <v>3.7473976405274112E-2</v>
      </c>
      <c r="O532" s="311">
        <f t="shared" si="176"/>
        <v>1.3333333333333334E-2</v>
      </c>
      <c r="P532" s="311">
        <f t="shared" si="176"/>
        <v>3.8681948424068767E-2</v>
      </c>
      <c r="Q532" s="663">
        <f t="shared" si="176"/>
        <v>1.364522417153996E-2</v>
      </c>
      <c r="R532" s="666">
        <f t="shared" si="176"/>
        <v>2.6574844733617813E-2</v>
      </c>
      <c r="S532" s="2164"/>
      <c r="T532" s="855"/>
      <c r="U532" s="855"/>
      <c r="V532" s="855"/>
      <c r="W532" s="1848"/>
      <c r="X532" s="855"/>
      <c r="Y532" s="855"/>
      <c r="Z532" s="855"/>
      <c r="AA532" s="855"/>
      <c r="AB532" s="855"/>
      <c r="AC532" s="855"/>
      <c r="AD532" s="855"/>
      <c r="AE532" s="855"/>
      <c r="AF532" s="855"/>
      <c r="AG532" s="855"/>
    </row>
    <row r="533" spans="1:33" s="781" customFormat="1" ht="17.25" hidden="1" customHeight="1" thickBot="1" x14ac:dyDescent="0.3">
      <c r="A533" s="2155"/>
      <c r="B533" s="79" t="s">
        <v>204</v>
      </c>
      <c r="C533" s="661">
        <v>0.89400000000000002</v>
      </c>
      <c r="D533" s="312">
        <f>D530/SUM(D528:D530)</f>
        <v>0.83991228070175439</v>
      </c>
      <c r="E533" s="312">
        <v>0.8</v>
      </c>
      <c r="F533" s="312">
        <f>F530/SUM(F528:F530)</f>
        <v>0.79894179894179895</v>
      </c>
      <c r="G533" s="312">
        <f>G530/SUM(G528:G530)</f>
        <v>0.90196078431372551</v>
      </c>
      <c r="H533" s="312">
        <v>0</v>
      </c>
      <c r="I533" s="312">
        <v>0.78500000000000003</v>
      </c>
      <c r="J533" s="312">
        <f t="shared" ref="J533:R533" si="177">J530/SUM(J528:J530)</f>
        <v>0.82894736842105265</v>
      </c>
      <c r="K533" s="312">
        <f t="shared" si="177"/>
        <v>0.70821917808219181</v>
      </c>
      <c r="L533" s="312">
        <f t="shared" si="177"/>
        <v>0.87788778877887785</v>
      </c>
      <c r="M533" s="312">
        <f t="shared" si="177"/>
        <v>0.78722913785154447</v>
      </c>
      <c r="N533" s="312">
        <v>0.84099999999999997</v>
      </c>
      <c r="O533" s="312">
        <f t="shared" si="177"/>
        <v>0.8666666666666667</v>
      </c>
      <c r="P533" s="312">
        <f t="shared" si="177"/>
        <v>0.84097421203438394</v>
      </c>
      <c r="Q533" s="664">
        <v>0.86099999999999999</v>
      </c>
      <c r="R533" s="667">
        <f t="shared" si="177"/>
        <v>0.82018674215218212</v>
      </c>
      <c r="S533" s="2165"/>
      <c r="T533" s="855"/>
      <c r="U533" s="855"/>
      <c r="V533" s="855"/>
      <c r="W533" s="1848"/>
      <c r="X533" s="855"/>
      <c r="Y533" s="855"/>
      <c r="Z533" s="855"/>
      <c r="AA533" s="855"/>
      <c r="AB533" s="855"/>
      <c r="AC533" s="855"/>
      <c r="AD533" s="855"/>
      <c r="AE533" s="855"/>
      <c r="AF533" s="855"/>
      <c r="AG533" s="855"/>
    </row>
    <row r="534" spans="1:33" ht="15.75" hidden="1" customHeight="1" thickBot="1" x14ac:dyDescent="0.3">
      <c r="A534" s="2157" t="s">
        <v>163</v>
      </c>
      <c r="B534" s="2158"/>
      <c r="C534" s="2151"/>
      <c r="D534" s="2151"/>
      <c r="E534" s="2151"/>
      <c r="F534" s="2151"/>
      <c r="G534" s="2151"/>
      <c r="H534" s="2151"/>
      <c r="I534" s="2151"/>
      <c r="J534" s="2151"/>
      <c r="K534" s="2151"/>
      <c r="L534" s="2151"/>
      <c r="M534" s="2151"/>
      <c r="N534" s="2151"/>
      <c r="O534" s="2151"/>
      <c r="P534" s="2151"/>
      <c r="Q534" s="2151"/>
      <c r="R534" s="2158"/>
      <c r="S534" s="2152"/>
      <c r="T534" s="268"/>
      <c r="U534" s="268"/>
      <c r="V534" s="268"/>
      <c r="W534" s="1847"/>
      <c r="X534" s="268"/>
      <c r="Y534" s="268"/>
      <c r="Z534" s="268"/>
      <c r="AA534" s="268"/>
      <c r="AB534" s="268"/>
      <c r="AC534" s="268"/>
      <c r="AD534" s="268"/>
      <c r="AE534" s="268"/>
      <c r="AF534" s="268"/>
      <c r="AG534" s="268"/>
    </row>
    <row r="535" spans="1:33" ht="15.75" hidden="1" customHeight="1" x14ac:dyDescent="0.25">
      <c r="A535" s="2153" t="s">
        <v>164</v>
      </c>
      <c r="B535" s="75" t="s">
        <v>202</v>
      </c>
      <c r="C535" s="361">
        <v>0</v>
      </c>
      <c r="D535" s="362">
        <v>1</v>
      </c>
      <c r="E535" s="362">
        <v>1</v>
      </c>
      <c r="F535" s="362">
        <v>0</v>
      </c>
      <c r="G535" s="362">
        <v>0</v>
      </c>
      <c r="H535" s="362">
        <v>0</v>
      </c>
      <c r="I535" s="362">
        <v>0</v>
      </c>
      <c r="J535" s="362">
        <v>2</v>
      </c>
      <c r="K535" s="362">
        <v>0</v>
      </c>
      <c r="L535" s="362">
        <v>0</v>
      </c>
      <c r="M535" s="362">
        <v>0</v>
      </c>
      <c r="N535" s="362">
        <v>0</v>
      </c>
      <c r="O535" s="362">
        <v>0</v>
      </c>
      <c r="P535" s="362">
        <v>0</v>
      </c>
      <c r="Q535" s="363">
        <v>0</v>
      </c>
      <c r="R535" s="650">
        <f>SUM(C535:Q535)</f>
        <v>4</v>
      </c>
      <c r="S535" s="668">
        <f>R535/SUM(R535:R537)</f>
        <v>3.3333333333333333E-2</v>
      </c>
      <c r="T535" s="14"/>
      <c r="U535" s="14"/>
      <c r="V535" s="14"/>
      <c r="W535" s="1844"/>
      <c r="X535" s="14"/>
      <c r="Y535" s="14"/>
      <c r="Z535" s="14"/>
      <c r="AA535" s="14"/>
      <c r="AB535" s="14"/>
      <c r="AC535" s="14"/>
      <c r="AD535" s="14"/>
      <c r="AE535" s="14"/>
      <c r="AF535" s="14"/>
      <c r="AG535" s="14"/>
    </row>
    <row r="536" spans="1:33" ht="15.75" hidden="1" customHeight="1" x14ac:dyDescent="0.25">
      <c r="A536" s="2154"/>
      <c r="B536" s="76" t="s">
        <v>203</v>
      </c>
      <c r="C536" s="364">
        <v>0</v>
      </c>
      <c r="D536" s="364">
        <v>0</v>
      </c>
      <c r="E536" s="364">
        <v>0</v>
      </c>
      <c r="F536" s="364">
        <v>0</v>
      </c>
      <c r="G536" s="364">
        <v>0</v>
      </c>
      <c r="H536" s="364">
        <v>0</v>
      </c>
      <c r="I536" s="364">
        <v>0</v>
      </c>
      <c r="J536" s="364">
        <v>1</v>
      </c>
      <c r="K536" s="364">
        <v>0</v>
      </c>
      <c r="L536" s="364">
        <v>0</v>
      </c>
      <c r="M536" s="364">
        <v>0</v>
      </c>
      <c r="N536" s="364">
        <v>0</v>
      </c>
      <c r="O536" s="364">
        <v>0</v>
      </c>
      <c r="P536" s="364">
        <v>0</v>
      </c>
      <c r="Q536" s="365">
        <v>0</v>
      </c>
      <c r="R536" s="651">
        <f>SUM(C536:Q536)</f>
        <v>1</v>
      </c>
      <c r="S536" s="669">
        <f>R536/SUM(R535:R537)</f>
        <v>8.3333333333333332E-3</v>
      </c>
      <c r="T536" s="14"/>
      <c r="U536" s="14"/>
      <c r="V536" s="14"/>
      <c r="W536" s="1844"/>
      <c r="X536" s="14"/>
      <c r="Y536" s="14"/>
      <c r="Z536" s="14"/>
      <c r="AA536" s="14"/>
      <c r="AB536" s="14"/>
      <c r="AC536" s="14"/>
      <c r="AD536" s="14"/>
      <c r="AE536" s="14"/>
      <c r="AF536" s="14"/>
      <c r="AG536" s="14"/>
    </row>
    <row r="537" spans="1:33" ht="15.75" hidden="1" customHeight="1" thickBot="1" x14ac:dyDescent="0.3">
      <c r="A537" s="2155"/>
      <c r="B537" s="77" t="s">
        <v>204</v>
      </c>
      <c r="C537" s="366">
        <v>1</v>
      </c>
      <c r="D537" s="367">
        <v>0</v>
      </c>
      <c r="E537" s="367">
        <v>4</v>
      </c>
      <c r="F537" s="367">
        <v>0</v>
      </c>
      <c r="G537" s="367">
        <v>0</v>
      </c>
      <c r="H537" s="367">
        <v>0</v>
      </c>
      <c r="I537" s="367">
        <v>0</v>
      </c>
      <c r="J537" s="367">
        <v>61</v>
      </c>
      <c r="K537" s="367">
        <v>4</v>
      </c>
      <c r="L537" s="367">
        <v>2</v>
      </c>
      <c r="M537" s="367">
        <v>30</v>
      </c>
      <c r="N537" s="367">
        <v>10</v>
      </c>
      <c r="O537" s="367">
        <v>0</v>
      </c>
      <c r="P537" s="367">
        <v>2</v>
      </c>
      <c r="Q537" s="368">
        <v>1</v>
      </c>
      <c r="R537" s="652">
        <f>SUM(C537:Q537)</f>
        <v>115</v>
      </c>
      <c r="S537" s="679">
        <f>R537/SUM(R535:R537)</f>
        <v>0.95833333333333337</v>
      </c>
      <c r="T537" s="14"/>
      <c r="U537" s="14"/>
      <c r="V537" s="14"/>
      <c r="W537" s="1844"/>
      <c r="X537" s="14"/>
      <c r="Y537" s="14"/>
      <c r="Z537" s="14"/>
      <c r="AA537" s="14"/>
      <c r="AB537" s="14"/>
      <c r="AC537" s="14"/>
      <c r="AD537" s="14"/>
      <c r="AE537" s="14"/>
      <c r="AF537" s="14"/>
      <c r="AG537" s="14"/>
    </row>
    <row r="538" spans="1:33" ht="15.75" hidden="1" customHeight="1" x14ac:dyDescent="0.25">
      <c r="A538" s="2153" t="s">
        <v>165</v>
      </c>
      <c r="B538" s="80" t="s">
        <v>202</v>
      </c>
      <c r="C538" s="371">
        <v>6</v>
      </c>
      <c r="D538" s="372">
        <v>48</v>
      </c>
      <c r="E538" s="372">
        <v>48</v>
      </c>
      <c r="F538" s="372">
        <v>30</v>
      </c>
      <c r="G538" s="372">
        <v>12</v>
      </c>
      <c r="H538" s="372">
        <v>0</v>
      </c>
      <c r="I538" s="372">
        <v>9</v>
      </c>
      <c r="J538" s="372">
        <v>1684</v>
      </c>
      <c r="K538" s="372">
        <v>156</v>
      </c>
      <c r="L538" s="372">
        <v>28</v>
      </c>
      <c r="M538" s="372">
        <v>703</v>
      </c>
      <c r="N538" s="372">
        <v>142</v>
      </c>
      <c r="O538" s="372">
        <v>7</v>
      </c>
      <c r="P538" s="372">
        <v>66</v>
      </c>
      <c r="Q538" s="373">
        <v>55</v>
      </c>
      <c r="R538" s="653">
        <f>SUM(C538:Q538)</f>
        <v>2994</v>
      </c>
      <c r="S538" s="665">
        <f>R538/SUM(R538:R540)</f>
        <v>0.18243860825056366</v>
      </c>
      <c r="T538" s="14"/>
      <c r="U538" s="14"/>
      <c r="V538" s="14"/>
      <c r="W538" s="1844"/>
      <c r="X538" s="14"/>
      <c r="Y538" s="14"/>
      <c r="Z538" s="14"/>
      <c r="AA538" s="14"/>
      <c r="AB538" s="14"/>
      <c r="AC538" s="14"/>
      <c r="AD538" s="14"/>
      <c r="AE538" s="14"/>
      <c r="AF538" s="14"/>
      <c r="AG538" s="14"/>
    </row>
    <row r="539" spans="1:33" ht="15.75" hidden="1" customHeight="1" x14ac:dyDescent="0.25">
      <c r="A539" s="2154"/>
      <c r="B539" s="78" t="s">
        <v>203</v>
      </c>
      <c r="C539" s="374">
        <v>0</v>
      </c>
      <c r="D539" s="375">
        <v>12</v>
      </c>
      <c r="E539" s="375">
        <v>11</v>
      </c>
      <c r="F539" s="375">
        <v>4</v>
      </c>
      <c r="G539" s="375">
        <v>0</v>
      </c>
      <c r="H539" s="375">
        <v>0</v>
      </c>
      <c r="I539" s="375">
        <v>1</v>
      </c>
      <c r="J539" s="375">
        <v>298</v>
      </c>
      <c r="K539" s="375">
        <v>37</v>
      </c>
      <c r="L539" s="375">
        <v>3</v>
      </c>
      <c r="M539" s="375">
        <v>64</v>
      </c>
      <c r="N539" s="375">
        <v>46</v>
      </c>
      <c r="O539" s="375">
        <v>1</v>
      </c>
      <c r="P539" s="375">
        <v>22</v>
      </c>
      <c r="Q539" s="376">
        <v>6</v>
      </c>
      <c r="R539" s="654">
        <f t="shared" ref="R539:R546" si="178">SUM(C539:Q539)</f>
        <v>505</v>
      </c>
      <c r="S539" s="666">
        <f>R539/SUM(R538:R540)</f>
        <v>3.0772043141795137E-2</v>
      </c>
      <c r="T539" s="14"/>
      <c r="U539" s="14"/>
      <c r="V539" s="14"/>
      <c r="W539" s="1844"/>
      <c r="X539" s="14"/>
      <c r="Y539" s="14"/>
      <c r="Z539" s="14"/>
      <c r="AA539" s="14"/>
      <c r="AB539" s="14"/>
      <c r="AC539" s="14"/>
      <c r="AD539" s="14"/>
      <c r="AE539" s="14"/>
      <c r="AF539" s="14"/>
      <c r="AG539" s="14"/>
    </row>
    <row r="540" spans="1:33" ht="15.75" hidden="1" customHeight="1" thickBot="1" x14ac:dyDescent="0.3">
      <c r="A540" s="2155"/>
      <c r="B540" s="79" t="s">
        <v>204</v>
      </c>
      <c r="C540" s="377">
        <v>44</v>
      </c>
      <c r="D540" s="378">
        <v>253</v>
      </c>
      <c r="E540" s="378">
        <v>199</v>
      </c>
      <c r="F540" s="378">
        <v>105</v>
      </c>
      <c r="G540" s="378">
        <v>103</v>
      </c>
      <c r="H540" s="378">
        <v>0</v>
      </c>
      <c r="I540" s="378">
        <v>25</v>
      </c>
      <c r="J540" s="378">
        <v>7740</v>
      </c>
      <c r="K540" s="378">
        <v>361</v>
      </c>
      <c r="L540" s="378">
        <v>191</v>
      </c>
      <c r="M540" s="378">
        <v>2357</v>
      </c>
      <c r="N540" s="378">
        <v>798</v>
      </c>
      <c r="O540" s="378">
        <v>40</v>
      </c>
      <c r="P540" s="378">
        <v>405</v>
      </c>
      <c r="Q540" s="379">
        <v>291</v>
      </c>
      <c r="R540" s="655">
        <f t="shared" si="178"/>
        <v>12912</v>
      </c>
      <c r="S540" s="684">
        <f>R540/SUM(R538:R540)</f>
        <v>0.78678934860764127</v>
      </c>
      <c r="T540" s="14"/>
      <c r="U540" s="14"/>
      <c r="V540" s="14"/>
      <c r="W540" s="1844"/>
      <c r="X540" s="14"/>
      <c r="Y540" s="14"/>
      <c r="Z540" s="14"/>
      <c r="AA540" s="14"/>
      <c r="AB540" s="14"/>
      <c r="AC540" s="14"/>
      <c r="AD540" s="14"/>
      <c r="AE540" s="14"/>
      <c r="AF540" s="14"/>
      <c r="AG540" s="14"/>
    </row>
    <row r="541" spans="1:33" ht="15.75" hidden="1" customHeight="1" x14ac:dyDescent="0.25">
      <c r="A541" s="2153" t="s">
        <v>166</v>
      </c>
      <c r="B541" s="75" t="s">
        <v>202</v>
      </c>
      <c r="C541" s="555">
        <v>1</v>
      </c>
      <c r="D541" s="362">
        <v>8</v>
      </c>
      <c r="E541" s="362">
        <v>8</v>
      </c>
      <c r="F541" s="362">
        <v>3</v>
      </c>
      <c r="G541" s="362">
        <v>2</v>
      </c>
      <c r="H541" s="362">
        <v>0</v>
      </c>
      <c r="I541" s="362">
        <v>0</v>
      </c>
      <c r="J541" s="362">
        <v>281</v>
      </c>
      <c r="K541" s="362">
        <v>14</v>
      </c>
      <c r="L541" s="362">
        <v>4</v>
      </c>
      <c r="M541" s="362">
        <v>119</v>
      </c>
      <c r="N541" s="362">
        <v>22</v>
      </c>
      <c r="O541" s="362">
        <v>0</v>
      </c>
      <c r="P541" s="362">
        <v>11</v>
      </c>
      <c r="Q541" s="363">
        <v>6</v>
      </c>
      <c r="R541" s="650">
        <f t="shared" si="178"/>
        <v>479</v>
      </c>
      <c r="S541" s="668">
        <f>R541/SUM(R541:R543)</f>
        <v>7.6935432059106967E-2</v>
      </c>
      <c r="T541" s="14"/>
      <c r="U541" s="14"/>
      <c r="V541" s="14"/>
      <c r="W541" s="1844"/>
      <c r="X541" s="14"/>
      <c r="Y541" s="14"/>
      <c r="Z541" s="14"/>
      <c r="AA541" s="14"/>
      <c r="AB541" s="14"/>
      <c r="AC541" s="14"/>
      <c r="AD541" s="14"/>
      <c r="AE541" s="14"/>
      <c r="AF541" s="14"/>
      <c r="AG541" s="14"/>
    </row>
    <row r="542" spans="1:33" ht="15.75" hidden="1" customHeight="1" x14ac:dyDescent="0.25">
      <c r="A542" s="2154"/>
      <c r="B542" s="76" t="s">
        <v>203</v>
      </c>
      <c r="C542" s="557">
        <v>1</v>
      </c>
      <c r="D542" s="369">
        <v>2</v>
      </c>
      <c r="E542" s="369">
        <v>1</v>
      </c>
      <c r="F542" s="369">
        <v>0</v>
      </c>
      <c r="G542" s="369">
        <v>0</v>
      </c>
      <c r="H542" s="369">
        <v>0</v>
      </c>
      <c r="I542" s="369">
        <v>1</v>
      </c>
      <c r="J542" s="369">
        <v>54</v>
      </c>
      <c r="K542" s="369">
        <v>4</v>
      </c>
      <c r="L542" s="369">
        <v>1</v>
      </c>
      <c r="M542" s="369">
        <v>18</v>
      </c>
      <c r="N542" s="369">
        <v>7</v>
      </c>
      <c r="O542" s="369">
        <v>0</v>
      </c>
      <c r="P542" s="369">
        <v>4</v>
      </c>
      <c r="Q542" s="370">
        <v>1</v>
      </c>
      <c r="R542" s="651">
        <f t="shared" si="178"/>
        <v>94</v>
      </c>
      <c r="S542" s="669">
        <f>R542/SUM(R541:R543)</f>
        <v>1.5097976228718278E-2</v>
      </c>
      <c r="T542" s="14"/>
      <c r="U542" s="14"/>
      <c r="V542" s="14"/>
      <c r="W542" s="1844"/>
      <c r="X542" s="14"/>
      <c r="Y542" s="14"/>
      <c r="Z542" s="14"/>
      <c r="AA542" s="14"/>
      <c r="AB542" s="14"/>
      <c r="AC542" s="14"/>
      <c r="AD542" s="14"/>
      <c r="AE542" s="14"/>
      <c r="AF542" s="14"/>
      <c r="AG542" s="14"/>
    </row>
    <row r="543" spans="1:33" ht="15.75" hidden="1" customHeight="1" thickBot="1" x14ac:dyDescent="0.3">
      <c r="A543" s="2154"/>
      <c r="B543" s="122" t="s">
        <v>204</v>
      </c>
      <c r="C543" s="559">
        <v>17</v>
      </c>
      <c r="D543" s="367">
        <v>112</v>
      </c>
      <c r="E543" s="367">
        <v>75</v>
      </c>
      <c r="F543" s="367">
        <v>37</v>
      </c>
      <c r="G543" s="367">
        <v>31</v>
      </c>
      <c r="H543" s="367">
        <v>0</v>
      </c>
      <c r="I543" s="367">
        <v>13</v>
      </c>
      <c r="J543" s="367">
        <v>3622</v>
      </c>
      <c r="K543" s="367">
        <v>136</v>
      </c>
      <c r="L543" s="367">
        <v>63</v>
      </c>
      <c r="M543" s="367">
        <v>901</v>
      </c>
      <c r="N543" s="367">
        <v>356</v>
      </c>
      <c r="O543" s="367">
        <v>20</v>
      </c>
      <c r="P543" s="367">
        <v>148</v>
      </c>
      <c r="Q543" s="368">
        <v>122</v>
      </c>
      <c r="R543" s="652">
        <f t="shared" si="178"/>
        <v>5653</v>
      </c>
      <c r="S543" s="679">
        <f>R543/SUM(R541:R543)</f>
        <v>0.90796659171217475</v>
      </c>
      <c r="T543" s="14"/>
      <c r="U543" s="14"/>
      <c r="V543" s="14"/>
      <c r="W543" s="1844"/>
      <c r="X543" s="14"/>
      <c r="Y543" s="14"/>
      <c r="Z543" s="14"/>
      <c r="AA543" s="14"/>
      <c r="AB543" s="14"/>
      <c r="AC543" s="14"/>
      <c r="AD543" s="14"/>
      <c r="AE543" s="14"/>
      <c r="AF543" s="14"/>
      <c r="AG543" s="14"/>
    </row>
    <row r="544" spans="1:33" ht="15.75" hidden="1" customHeight="1" x14ac:dyDescent="0.25">
      <c r="A544" s="2153" t="s">
        <v>167</v>
      </c>
      <c r="B544" s="80" t="s">
        <v>202</v>
      </c>
      <c r="C544" s="568">
        <v>0</v>
      </c>
      <c r="D544" s="381">
        <v>2</v>
      </c>
      <c r="E544" s="381">
        <v>2</v>
      </c>
      <c r="F544" s="381">
        <v>1</v>
      </c>
      <c r="G544" s="381">
        <v>1</v>
      </c>
      <c r="H544" s="381">
        <v>0</v>
      </c>
      <c r="I544" s="381">
        <v>0</v>
      </c>
      <c r="J544" s="381">
        <v>103</v>
      </c>
      <c r="K544" s="381">
        <v>1</v>
      </c>
      <c r="L544" s="381">
        <v>1</v>
      </c>
      <c r="M544" s="381">
        <v>15</v>
      </c>
      <c r="N544" s="381">
        <v>12</v>
      </c>
      <c r="O544" s="381">
        <v>2</v>
      </c>
      <c r="P544" s="381">
        <v>7</v>
      </c>
      <c r="Q544" s="382">
        <v>3</v>
      </c>
      <c r="R544" s="656">
        <f t="shared" si="178"/>
        <v>150</v>
      </c>
      <c r="S544" s="665">
        <f>R544/SUM(R544:R546)</f>
        <v>0.16447368421052633</v>
      </c>
      <c r="T544" s="14"/>
      <c r="U544" s="14"/>
      <c r="V544" s="14"/>
      <c r="W544" s="1844"/>
      <c r="X544" s="14"/>
      <c r="Y544" s="14"/>
      <c r="Z544" s="14"/>
      <c r="AA544" s="14"/>
      <c r="AB544" s="14"/>
      <c r="AC544" s="14"/>
      <c r="AD544" s="14"/>
      <c r="AE544" s="14"/>
      <c r="AF544" s="14"/>
      <c r="AG544" s="14"/>
    </row>
    <row r="545" spans="1:33" ht="15.75" hidden="1" customHeight="1" x14ac:dyDescent="0.25">
      <c r="A545" s="2154"/>
      <c r="B545" s="78" t="s">
        <v>203</v>
      </c>
      <c r="C545" s="563">
        <v>0</v>
      </c>
      <c r="D545" s="375">
        <v>0</v>
      </c>
      <c r="E545" s="375">
        <v>1</v>
      </c>
      <c r="F545" s="375">
        <v>0</v>
      </c>
      <c r="G545" s="375">
        <v>0</v>
      </c>
      <c r="H545" s="375">
        <v>0</v>
      </c>
      <c r="I545" s="375">
        <v>0</v>
      </c>
      <c r="J545" s="375">
        <v>21</v>
      </c>
      <c r="K545" s="375">
        <v>1</v>
      </c>
      <c r="L545" s="375">
        <v>0</v>
      </c>
      <c r="M545" s="375">
        <v>4</v>
      </c>
      <c r="N545" s="375">
        <v>1</v>
      </c>
      <c r="O545" s="375">
        <v>0</v>
      </c>
      <c r="P545" s="375">
        <v>1</v>
      </c>
      <c r="Q545" s="376">
        <v>0</v>
      </c>
      <c r="R545" s="654">
        <f t="shared" si="178"/>
        <v>29</v>
      </c>
      <c r="S545" s="666">
        <f>R545/SUM(R544:R546)</f>
        <v>3.1798245614035089E-2</v>
      </c>
      <c r="T545" s="14"/>
      <c r="U545" s="14"/>
      <c r="V545" s="14"/>
      <c r="W545" s="1844"/>
      <c r="X545" s="14"/>
      <c r="Y545" s="14"/>
      <c r="Z545" s="14"/>
      <c r="AA545" s="14"/>
      <c r="AB545" s="14"/>
      <c r="AC545" s="14"/>
      <c r="AD545" s="14"/>
      <c r="AE545" s="14"/>
      <c r="AF545" s="14"/>
      <c r="AG545" s="14"/>
    </row>
    <row r="546" spans="1:33" ht="15.75" hidden="1" customHeight="1" thickBot="1" x14ac:dyDescent="0.3">
      <c r="A546" s="2160"/>
      <c r="B546" s="156" t="s">
        <v>204</v>
      </c>
      <c r="C546" s="570">
        <v>5</v>
      </c>
      <c r="D546" s="384">
        <v>18</v>
      </c>
      <c r="E546" s="384">
        <v>9</v>
      </c>
      <c r="F546" s="384">
        <v>9</v>
      </c>
      <c r="G546" s="384">
        <v>4</v>
      </c>
      <c r="H546" s="384">
        <v>0</v>
      </c>
      <c r="I546" s="384">
        <v>2</v>
      </c>
      <c r="J546" s="384">
        <v>421</v>
      </c>
      <c r="K546" s="384">
        <v>16</v>
      </c>
      <c r="L546" s="384">
        <v>10</v>
      </c>
      <c r="M546" s="384">
        <v>127</v>
      </c>
      <c r="N546" s="384">
        <v>47</v>
      </c>
      <c r="O546" s="384">
        <v>5</v>
      </c>
      <c r="P546" s="384">
        <v>32</v>
      </c>
      <c r="Q546" s="385">
        <v>28</v>
      </c>
      <c r="R546" s="657">
        <f t="shared" si="178"/>
        <v>733</v>
      </c>
      <c r="S546" s="682">
        <f>R546/SUM(R544:R546)</f>
        <v>0.80372807017543857</v>
      </c>
      <c r="T546" s="14"/>
      <c r="U546" s="14"/>
      <c r="V546" s="14"/>
      <c r="W546" s="1844"/>
      <c r="X546" s="14"/>
      <c r="Y546" s="14"/>
      <c r="Z546" s="14"/>
      <c r="AA546" s="14"/>
      <c r="AB546" s="14"/>
      <c r="AC546" s="14"/>
      <c r="AD546" s="14"/>
      <c r="AE546" s="14"/>
      <c r="AF546" s="14"/>
      <c r="AG546" s="14"/>
    </row>
    <row r="547" spans="1:33" ht="15.75" hidden="1" customHeight="1" thickTop="1" x14ac:dyDescent="0.25">
      <c r="A547" s="2154" t="s">
        <v>132</v>
      </c>
      <c r="B547" s="155" t="s">
        <v>202</v>
      </c>
      <c r="C547" s="226">
        <v>7</v>
      </c>
      <c r="D547" s="224">
        <v>59</v>
      </c>
      <c r="E547" s="224">
        <v>59</v>
      </c>
      <c r="F547" s="224">
        <v>34</v>
      </c>
      <c r="G547" s="224">
        <v>15</v>
      </c>
      <c r="H547" s="224">
        <v>0</v>
      </c>
      <c r="I547" s="224">
        <v>9</v>
      </c>
      <c r="J547" s="224">
        <v>2070</v>
      </c>
      <c r="K547" s="224">
        <v>171</v>
      </c>
      <c r="L547" s="224">
        <v>33</v>
      </c>
      <c r="M547" s="224">
        <v>837</v>
      </c>
      <c r="N547" s="224">
        <v>176</v>
      </c>
      <c r="O547" s="224">
        <v>9</v>
      </c>
      <c r="P547" s="224">
        <v>84</v>
      </c>
      <c r="Q547" s="225">
        <v>64</v>
      </c>
      <c r="R547" s="629">
        <f>SUM(C547:Q547)</f>
        <v>3627</v>
      </c>
      <c r="S547" s="856">
        <f>R547/SUM(R547:R549)</f>
        <v>0.1532384131142</v>
      </c>
      <c r="T547" s="14"/>
      <c r="U547" s="14"/>
      <c r="V547" s="14"/>
      <c r="W547" s="1844"/>
      <c r="X547" s="14"/>
      <c r="Y547" s="14"/>
      <c r="Z547" s="14"/>
      <c r="AA547" s="14"/>
      <c r="AB547" s="14"/>
      <c r="AC547" s="14"/>
      <c r="AD547" s="14"/>
      <c r="AE547" s="14"/>
      <c r="AF547" s="14"/>
      <c r="AG547" s="14"/>
    </row>
    <row r="548" spans="1:33" ht="15.75" hidden="1" customHeight="1" x14ac:dyDescent="0.25">
      <c r="A548" s="2154"/>
      <c r="B548" s="76" t="s">
        <v>203</v>
      </c>
      <c r="C548" s="222">
        <v>1</v>
      </c>
      <c r="D548" s="227">
        <v>14</v>
      </c>
      <c r="E548" s="227">
        <v>13</v>
      </c>
      <c r="F548" s="227">
        <v>4</v>
      </c>
      <c r="G548" s="227">
        <v>0</v>
      </c>
      <c r="H548" s="227">
        <v>0</v>
      </c>
      <c r="I548" s="227">
        <v>2</v>
      </c>
      <c r="J548" s="227">
        <v>374</v>
      </c>
      <c r="K548" s="227">
        <v>42</v>
      </c>
      <c r="L548" s="227">
        <v>4</v>
      </c>
      <c r="M548" s="227">
        <v>86</v>
      </c>
      <c r="N548" s="227">
        <v>54</v>
      </c>
      <c r="O548" s="227">
        <v>1</v>
      </c>
      <c r="P548" s="227">
        <v>27</v>
      </c>
      <c r="Q548" s="228">
        <v>7</v>
      </c>
      <c r="R548" s="626">
        <f>SUM(C548:Q548)</f>
        <v>629</v>
      </c>
      <c r="S548" s="669">
        <f>R548/SUM(R547:R549)</f>
        <v>2.6574844733617813E-2</v>
      </c>
    </row>
    <row r="549" spans="1:33" ht="15.75" hidden="1" customHeight="1" thickBot="1" x14ac:dyDescent="0.3">
      <c r="A549" s="2155"/>
      <c r="B549" s="77" t="s">
        <v>204</v>
      </c>
      <c r="C549" s="223">
        <v>67</v>
      </c>
      <c r="D549" s="272">
        <v>383</v>
      </c>
      <c r="E549" s="272">
        <v>287</v>
      </c>
      <c r="F549" s="272">
        <v>151</v>
      </c>
      <c r="G549" s="272">
        <v>138</v>
      </c>
      <c r="H549" s="272">
        <v>0</v>
      </c>
      <c r="I549" s="272">
        <v>40</v>
      </c>
      <c r="J549" s="272">
        <v>11844</v>
      </c>
      <c r="K549" s="272">
        <v>517</v>
      </c>
      <c r="L549" s="272">
        <v>266</v>
      </c>
      <c r="M549" s="272">
        <v>3415</v>
      </c>
      <c r="N549" s="272">
        <v>1211</v>
      </c>
      <c r="O549" s="272">
        <v>65</v>
      </c>
      <c r="P549" s="272">
        <v>587</v>
      </c>
      <c r="Q549" s="627">
        <v>442</v>
      </c>
      <c r="R549" s="628">
        <f>SUM(C549:Q549)</f>
        <v>19413</v>
      </c>
      <c r="S549" s="670">
        <f>R549/SUM(R547:R549)</f>
        <v>0.82018674215218212</v>
      </c>
    </row>
    <row r="550" spans="1:33" ht="15.75" hidden="1" customHeight="1" x14ac:dyDescent="0.25">
      <c r="A550" s="2153" t="s">
        <v>131</v>
      </c>
      <c r="B550" s="80" t="s">
        <v>202</v>
      </c>
      <c r="C550" s="659">
        <f>C547/SUM(C547:C549)</f>
        <v>9.3333333333333338E-2</v>
      </c>
      <c r="D550" s="310">
        <f>D547/SUM(D547:D549)</f>
        <v>0.12938596491228072</v>
      </c>
      <c r="E550" s="310">
        <f>E547/SUM(E547:E549)</f>
        <v>0.16434540389972144</v>
      </c>
      <c r="F550" s="310">
        <f>F547/SUM(F547:F549)</f>
        <v>0.17989417989417988</v>
      </c>
      <c r="G550" s="310">
        <f>G547/SUM(G547:G549)</f>
        <v>9.8039215686274508E-2</v>
      </c>
      <c r="H550" s="310">
        <v>0</v>
      </c>
      <c r="I550" s="310">
        <f t="shared" ref="I550:R550" si="179">I547/SUM(I547:I549)</f>
        <v>0.17647058823529413</v>
      </c>
      <c r="J550" s="310">
        <f t="shared" si="179"/>
        <v>0.14487681970884658</v>
      </c>
      <c r="K550" s="310">
        <f t="shared" si="179"/>
        <v>0.23424657534246576</v>
      </c>
      <c r="L550" s="310">
        <f t="shared" si="179"/>
        <v>0.10891089108910891</v>
      </c>
      <c r="M550" s="310">
        <f t="shared" si="179"/>
        <v>0.19294605809128632</v>
      </c>
      <c r="N550" s="310">
        <f t="shared" si="179"/>
        <v>0.12213740458015267</v>
      </c>
      <c r="O550" s="310">
        <f t="shared" si="179"/>
        <v>0.12</v>
      </c>
      <c r="P550" s="310">
        <f t="shared" si="179"/>
        <v>0.12034383954154727</v>
      </c>
      <c r="Q550" s="662">
        <f t="shared" si="179"/>
        <v>0.12475633528265107</v>
      </c>
      <c r="R550" s="665">
        <f t="shared" si="179"/>
        <v>0.1532384131142</v>
      </c>
      <c r="S550" s="2163"/>
    </row>
    <row r="551" spans="1:33" ht="15.75" hidden="1" customHeight="1" x14ac:dyDescent="0.25">
      <c r="A551" s="2154"/>
      <c r="B551" s="78" t="s">
        <v>203</v>
      </c>
      <c r="C551" s="660">
        <f>C548/SUM(C547:C549)</f>
        <v>1.3333333333333334E-2</v>
      </c>
      <c r="D551" s="311">
        <f>D548/SUM(D547:D549)</f>
        <v>3.0701754385964911E-2</v>
      </c>
      <c r="E551" s="311">
        <f>E548/SUM(E547:E549)</f>
        <v>3.6211699164345405E-2</v>
      </c>
      <c r="F551" s="311">
        <f>F548/SUM(F547:F549)</f>
        <v>2.1164021164021163E-2</v>
      </c>
      <c r="G551" s="311">
        <f>G548/SUM(G547:G549)</f>
        <v>0</v>
      </c>
      <c r="H551" s="311">
        <v>0</v>
      </c>
      <c r="I551" s="311">
        <f t="shared" ref="I551:R551" si="180">I548/SUM(I547:I549)</f>
        <v>3.9215686274509803E-2</v>
      </c>
      <c r="J551" s="311">
        <f t="shared" si="180"/>
        <v>2.6175811870100783E-2</v>
      </c>
      <c r="K551" s="311">
        <f t="shared" si="180"/>
        <v>5.7534246575342465E-2</v>
      </c>
      <c r="L551" s="311">
        <f t="shared" si="180"/>
        <v>1.3201320132013201E-2</v>
      </c>
      <c r="M551" s="311">
        <f t="shared" si="180"/>
        <v>1.9824804057169201E-2</v>
      </c>
      <c r="N551" s="311">
        <f t="shared" si="180"/>
        <v>3.7473976405274112E-2</v>
      </c>
      <c r="O551" s="311">
        <f t="shared" si="180"/>
        <v>1.3333333333333334E-2</v>
      </c>
      <c r="P551" s="311">
        <f t="shared" si="180"/>
        <v>3.8681948424068767E-2</v>
      </c>
      <c r="Q551" s="663">
        <f t="shared" si="180"/>
        <v>1.364522417153996E-2</v>
      </c>
      <c r="R551" s="666">
        <f t="shared" si="180"/>
        <v>2.6574844733617813E-2</v>
      </c>
      <c r="S551" s="2164"/>
    </row>
    <row r="552" spans="1:33" ht="15.75" hidden="1" customHeight="1" thickBot="1" x14ac:dyDescent="0.3">
      <c r="A552" s="2155"/>
      <c r="B552" s="79" t="s">
        <v>204</v>
      </c>
      <c r="C552" s="661">
        <f>C549/SUM(C547:C549)</f>
        <v>0.89333333333333331</v>
      </c>
      <c r="D552" s="312">
        <f>D549/SUM(D547:D549)</f>
        <v>0.83991228070175439</v>
      </c>
      <c r="E552" s="312">
        <f>E549/SUM(E547:E549)</f>
        <v>0.79944289693593318</v>
      </c>
      <c r="F552" s="312">
        <f>F549/SUM(F547:F549)</f>
        <v>0.79894179894179895</v>
      </c>
      <c r="G552" s="312">
        <f>G549/SUM(G547:G549)</f>
        <v>0.90196078431372551</v>
      </c>
      <c r="H552" s="312">
        <v>0</v>
      </c>
      <c r="I552" s="312">
        <f t="shared" ref="I552:R552" si="181">I549/SUM(I547:I549)</f>
        <v>0.78431372549019607</v>
      </c>
      <c r="J552" s="312">
        <f t="shared" si="181"/>
        <v>0.82894736842105265</v>
      </c>
      <c r="K552" s="312">
        <f t="shared" si="181"/>
        <v>0.70821917808219181</v>
      </c>
      <c r="L552" s="312">
        <f t="shared" si="181"/>
        <v>0.87788778877887785</v>
      </c>
      <c r="M552" s="312">
        <f t="shared" si="181"/>
        <v>0.78722913785154447</v>
      </c>
      <c r="N552" s="312">
        <f t="shared" si="181"/>
        <v>0.84038861901457318</v>
      </c>
      <c r="O552" s="312">
        <f t="shared" si="181"/>
        <v>0.8666666666666667</v>
      </c>
      <c r="P552" s="312">
        <f t="shared" si="181"/>
        <v>0.84097421203438394</v>
      </c>
      <c r="Q552" s="664">
        <f t="shared" si="181"/>
        <v>0.86159844054580892</v>
      </c>
      <c r="R552" s="667">
        <f t="shared" si="181"/>
        <v>0.82018674215218212</v>
      </c>
      <c r="S552" s="2165"/>
    </row>
    <row r="553" spans="1:33" hidden="1" x14ac:dyDescent="0.25"/>
    <row r="559" spans="1:33" x14ac:dyDescent="0.25">
      <c r="I559" s="901"/>
    </row>
  </sheetData>
  <sheetProtection algorithmName="SHA-512" hashValue="J1X/nL87ipKJAJgmbSz+3rEkHFXr9SdUtBtJ3PGjLSeA0/ufxiyoQL2HVdQRoFtIdDVT9x4wxp9Ndn5JPg/OYA==" saltValue="6UXe1wqzz3cSr8U8iyBkTw==" spinCount="100000" sheet="1" objects="1" scenarios="1"/>
  <mergeCells count="224">
    <mergeCell ref="A31:A33"/>
    <mergeCell ref="A34:A36"/>
    <mergeCell ref="A37:A39"/>
    <mergeCell ref="A40:A42"/>
    <mergeCell ref="A43:A45"/>
    <mergeCell ref="S43:S45"/>
    <mergeCell ref="A9:S9"/>
    <mergeCell ref="A11:S11"/>
    <mergeCell ref="A12:A14"/>
    <mergeCell ref="A15:A17"/>
    <mergeCell ref="A18:A20"/>
    <mergeCell ref="A21:A23"/>
    <mergeCell ref="A24:A26"/>
    <mergeCell ref="A27:S27"/>
    <mergeCell ref="A28:A30"/>
    <mergeCell ref="A105:A107"/>
    <mergeCell ref="A108:A110"/>
    <mergeCell ref="A111:A113"/>
    <mergeCell ref="A114:A116"/>
    <mergeCell ref="A117:A119"/>
    <mergeCell ref="S117:S119"/>
    <mergeCell ref="A142:A144"/>
    <mergeCell ref="A145:A147"/>
    <mergeCell ref="A148:A150"/>
    <mergeCell ref="A120:S120"/>
    <mergeCell ref="A122:S122"/>
    <mergeCell ref="A123:A125"/>
    <mergeCell ref="A126:A128"/>
    <mergeCell ref="A129:A131"/>
    <mergeCell ref="A132:A134"/>
    <mergeCell ref="A135:A137"/>
    <mergeCell ref="A138:S138"/>
    <mergeCell ref="A139:A141"/>
    <mergeCell ref="A83:S83"/>
    <mergeCell ref="A85:S85"/>
    <mergeCell ref="A86:A88"/>
    <mergeCell ref="A89:A91"/>
    <mergeCell ref="A92:A94"/>
    <mergeCell ref="A95:A97"/>
    <mergeCell ref="A98:A100"/>
    <mergeCell ref="A101:S101"/>
    <mergeCell ref="A102:A104"/>
    <mergeCell ref="A216:A218"/>
    <mergeCell ref="A219:A221"/>
    <mergeCell ref="A222:A224"/>
    <mergeCell ref="A225:A227"/>
    <mergeCell ref="A179:A181"/>
    <mergeCell ref="A182:A184"/>
    <mergeCell ref="A185:A187"/>
    <mergeCell ref="A188:A190"/>
    <mergeCell ref="A191:A193"/>
    <mergeCell ref="S191:S193"/>
    <mergeCell ref="A151:A153"/>
    <mergeCell ref="A154:A156"/>
    <mergeCell ref="S154:S156"/>
    <mergeCell ref="A228:A230"/>
    <mergeCell ref="S228:S230"/>
    <mergeCell ref="A194:S194"/>
    <mergeCell ref="A196:S196"/>
    <mergeCell ref="A197:A199"/>
    <mergeCell ref="A200:A202"/>
    <mergeCell ref="A203:A205"/>
    <mergeCell ref="A206:A208"/>
    <mergeCell ref="A209:A211"/>
    <mergeCell ref="A212:S212"/>
    <mergeCell ref="A213:A215"/>
    <mergeCell ref="A157:S157"/>
    <mergeCell ref="A159:S159"/>
    <mergeCell ref="A160:A162"/>
    <mergeCell ref="A163:A165"/>
    <mergeCell ref="A166:A168"/>
    <mergeCell ref="A169:A171"/>
    <mergeCell ref="A172:A174"/>
    <mergeCell ref="A175:S175"/>
    <mergeCell ref="A176:A178"/>
    <mergeCell ref="A46:S46"/>
    <mergeCell ref="A48:S48"/>
    <mergeCell ref="A49:A51"/>
    <mergeCell ref="A52:A54"/>
    <mergeCell ref="A55:A57"/>
    <mergeCell ref="A71:A73"/>
    <mergeCell ref="A74:A76"/>
    <mergeCell ref="A77:A79"/>
    <mergeCell ref="A58:A60"/>
    <mergeCell ref="A61:A63"/>
    <mergeCell ref="A64:S64"/>
    <mergeCell ref="A65:A67"/>
    <mergeCell ref="A68:A70"/>
    <mergeCell ref="A550:A552"/>
    <mergeCell ref="A531:A533"/>
    <mergeCell ref="A512:S512"/>
    <mergeCell ref="A538:A540"/>
    <mergeCell ref="A541:A543"/>
    <mergeCell ref="A544:A546"/>
    <mergeCell ref="A515:S515"/>
    <mergeCell ref="S531:S533"/>
    <mergeCell ref="A534:S534"/>
    <mergeCell ref="S550:S552"/>
    <mergeCell ref="A547:A549"/>
    <mergeCell ref="A535:A537"/>
    <mergeCell ref="A513:S513"/>
    <mergeCell ref="A516:A518"/>
    <mergeCell ref="A525:A527"/>
    <mergeCell ref="A528:A530"/>
    <mergeCell ref="A519:A521"/>
    <mergeCell ref="A522:A524"/>
    <mergeCell ref="A1:S1"/>
    <mergeCell ref="A473:A475"/>
    <mergeCell ref="A476:A478"/>
    <mergeCell ref="A479:A481"/>
    <mergeCell ref="A482:A484"/>
    <mergeCell ref="A470:S470"/>
    <mergeCell ref="A3:B3"/>
    <mergeCell ref="A469:S469"/>
    <mergeCell ref="A6:B6"/>
    <mergeCell ref="A2:S2"/>
    <mergeCell ref="A8:S8"/>
    <mergeCell ref="A428:S428"/>
    <mergeCell ref="A80:A82"/>
    <mergeCell ref="A447:A449"/>
    <mergeCell ref="A450:A452"/>
    <mergeCell ref="A453:A455"/>
    <mergeCell ref="A456:A458"/>
    <mergeCell ref="A430:S430"/>
    <mergeCell ref="A431:A433"/>
    <mergeCell ref="A434:A436"/>
    <mergeCell ref="A437:A439"/>
    <mergeCell ref="S80:S82"/>
    <mergeCell ref="A459:A461"/>
    <mergeCell ref="A440:A442"/>
    <mergeCell ref="A495:A497"/>
    <mergeCell ref="S507:S509"/>
    <mergeCell ref="A498:A500"/>
    <mergeCell ref="A504:A506"/>
    <mergeCell ref="A507:A509"/>
    <mergeCell ref="A462:A464"/>
    <mergeCell ref="S462:S464"/>
    <mergeCell ref="A472:S472"/>
    <mergeCell ref="A485:A487"/>
    <mergeCell ref="A491:S491"/>
    <mergeCell ref="A501:A503"/>
    <mergeCell ref="A466:S466"/>
    <mergeCell ref="A465:S465"/>
    <mergeCell ref="S488:S490"/>
    <mergeCell ref="A488:A490"/>
    <mergeCell ref="A492:A494"/>
    <mergeCell ref="A443:A445"/>
    <mergeCell ref="A446:S446"/>
    <mergeCell ref="A354:S354"/>
    <mergeCell ref="A356:S356"/>
    <mergeCell ref="A357:A359"/>
    <mergeCell ref="A360:A362"/>
    <mergeCell ref="A363:A365"/>
    <mergeCell ref="S425:S427"/>
    <mergeCell ref="A413:A415"/>
    <mergeCell ref="A416:A418"/>
    <mergeCell ref="A419:A421"/>
    <mergeCell ref="A422:A424"/>
    <mergeCell ref="A425:A427"/>
    <mergeCell ref="A400:A402"/>
    <mergeCell ref="A403:A405"/>
    <mergeCell ref="A406:A408"/>
    <mergeCell ref="A409:S409"/>
    <mergeCell ref="A410:A412"/>
    <mergeCell ref="A391:S391"/>
    <mergeCell ref="A393:S393"/>
    <mergeCell ref="A394:A396"/>
    <mergeCell ref="A397:A399"/>
    <mergeCell ref="A379:A381"/>
    <mergeCell ref="A382:A384"/>
    <mergeCell ref="A326:A328"/>
    <mergeCell ref="A329:A331"/>
    <mergeCell ref="A332:A334"/>
    <mergeCell ref="A335:S335"/>
    <mergeCell ref="A336:A338"/>
    <mergeCell ref="A385:A387"/>
    <mergeCell ref="A388:A390"/>
    <mergeCell ref="S388:S390"/>
    <mergeCell ref="A366:A368"/>
    <mergeCell ref="A369:A371"/>
    <mergeCell ref="A372:S372"/>
    <mergeCell ref="A373:A375"/>
    <mergeCell ref="A376:A378"/>
    <mergeCell ref="A339:A341"/>
    <mergeCell ref="A342:A344"/>
    <mergeCell ref="A345:A347"/>
    <mergeCell ref="A348:A350"/>
    <mergeCell ref="A351:A353"/>
    <mergeCell ref="S351:S353"/>
    <mergeCell ref="A320:A322"/>
    <mergeCell ref="A323:A325"/>
    <mergeCell ref="A269:S269"/>
    <mergeCell ref="A271:S271"/>
    <mergeCell ref="A276:A279"/>
    <mergeCell ref="A293:A296"/>
    <mergeCell ref="A297:A300"/>
    <mergeCell ref="A301:A304"/>
    <mergeCell ref="A305:A308"/>
    <mergeCell ref="A309:A312"/>
    <mergeCell ref="A313:A316"/>
    <mergeCell ref="S313:S316"/>
    <mergeCell ref="A272:A275"/>
    <mergeCell ref="A280:A283"/>
    <mergeCell ref="A284:A287"/>
    <mergeCell ref="A288:A291"/>
    <mergeCell ref="A292:S292"/>
    <mergeCell ref="A253:A255"/>
    <mergeCell ref="A256:A258"/>
    <mergeCell ref="A259:A261"/>
    <mergeCell ref="A262:A264"/>
    <mergeCell ref="A265:A267"/>
    <mergeCell ref="S265:S267"/>
    <mergeCell ref="A268:S268"/>
    <mergeCell ref="A317:S317"/>
    <mergeCell ref="A319:S319"/>
    <mergeCell ref="A231:S231"/>
    <mergeCell ref="A233:S233"/>
    <mergeCell ref="A234:A236"/>
    <mergeCell ref="A246:A248"/>
    <mergeCell ref="A249:S249"/>
    <mergeCell ref="A250:A252"/>
    <mergeCell ref="A240:A242"/>
    <mergeCell ref="A237:A239"/>
    <mergeCell ref="A243:A245"/>
  </mergeCells>
  <printOptions horizontalCentered="1"/>
  <pageMargins left="0" right="0" top="0.61499999999999999" bottom="3.3333333333333298E-2" header="0.19166666666666701" footer="0.3"/>
  <pageSetup scale="59" firstPageNumber="10" fitToHeight="2"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D4:D5 F4:F5 E4:E5 G4:G5 H4:H5 I4:I5" formulaRange="1"/>
    <ignoredError sqref="R235 R237 B211 Q227 R211 S216 S219 S22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20"/>
  <sheetViews>
    <sheetView showGridLines="0" zoomScaleNormal="100" workbookViewId="0">
      <selection sqref="A1:S1"/>
    </sheetView>
  </sheetViews>
  <sheetFormatPr defaultColWidth="9.140625" defaultRowHeight="15" x14ac:dyDescent="0.25"/>
  <cols>
    <col min="1" max="1" width="21.140625" style="1" customWidth="1"/>
    <col min="2" max="4" width="11" style="197" hidden="1" customWidth="1"/>
    <col min="5" max="6" width="9.42578125" style="197" hidden="1" customWidth="1"/>
    <col min="7" max="9" width="11" style="197" hidden="1" customWidth="1"/>
    <col min="10" max="11" width="11" style="197" customWidth="1"/>
    <col min="12" max="12" width="9.140625" style="1301"/>
    <col min="13" max="13" width="9.140625" style="197"/>
    <col min="14" max="19" width="9.140625" style="1301"/>
    <col min="20" max="16384" width="9.140625" style="197"/>
  </cols>
  <sheetData>
    <row r="1" spans="1:19" ht="24" thickBot="1" x14ac:dyDescent="0.4">
      <c r="A1" s="2198" t="s">
        <v>1089</v>
      </c>
      <c r="B1" s="2199"/>
      <c r="C1" s="2199"/>
      <c r="D1" s="2199"/>
      <c r="E1" s="2199"/>
      <c r="F1" s="2199"/>
      <c r="G1" s="2199"/>
      <c r="H1" s="2199"/>
      <c r="I1" s="2199"/>
      <c r="J1" s="2199"/>
      <c r="K1" s="2199"/>
      <c r="L1" s="2199"/>
      <c r="M1" s="2199"/>
      <c r="N1" s="2199"/>
      <c r="O1" s="2199"/>
      <c r="P1" s="2199"/>
      <c r="Q1" s="2199"/>
      <c r="R1" s="2199"/>
      <c r="S1" s="2199"/>
    </row>
    <row r="2" spans="1:19" ht="33" customHeight="1" thickBot="1" x14ac:dyDescent="0.3">
      <c r="A2" s="132"/>
      <c r="B2" s="175" t="s">
        <v>213</v>
      </c>
      <c r="C2" s="175" t="s">
        <v>214</v>
      </c>
      <c r="D2" s="175" t="s">
        <v>215</v>
      </c>
      <c r="E2" s="175" t="s">
        <v>216</v>
      </c>
      <c r="F2" s="175" t="s">
        <v>217</v>
      </c>
      <c r="G2" s="175" t="s">
        <v>218</v>
      </c>
      <c r="H2" s="175" t="s">
        <v>219</v>
      </c>
      <c r="I2" s="175" t="s">
        <v>220</v>
      </c>
      <c r="J2" s="175" t="s">
        <v>221</v>
      </c>
      <c r="K2" s="175" t="s">
        <v>222</v>
      </c>
      <c r="L2" s="175" t="s">
        <v>223</v>
      </c>
      <c r="M2" s="175" t="s">
        <v>224</v>
      </c>
      <c r="N2" s="175" t="s">
        <v>225</v>
      </c>
      <c r="O2" s="175" t="s">
        <v>868</v>
      </c>
      <c r="P2" s="175" t="s">
        <v>226</v>
      </c>
      <c r="Q2" s="175" t="s">
        <v>869</v>
      </c>
      <c r="R2" s="175" t="s">
        <v>870</v>
      </c>
      <c r="S2" s="175" t="s">
        <v>1039</v>
      </c>
    </row>
    <row r="3" spans="1:19" ht="25.5" customHeight="1" thickBot="1" x14ac:dyDescent="0.3">
      <c r="A3" s="845" t="s">
        <v>227</v>
      </c>
      <c r="B3" s="386">
        <v>2</v>
      </c>
      <c r="C3" s="844">
        <v>1</v>
      </c>
      <c r="D3" s="844">
        <v>1</v>
      </c>
      <c r="E3" s="844">
        <v>0</v>
      </c>
      <c r="F3" s="844">
        <v>1</v>
      </c>
      <c r="G3" s="844">
        <v>0</v>
      </c>
      <c r="H3" s="844">
        <v>2</v>
      </c>
      <c r="I3" s="844">
        <v>1</v>
      </c>
      <c r="J3" s="844">
        <v>3</v>
      </c>
      <c r="K3" s="844">
        <v>1</v>
      </c>
      <c r="L3" s="844">
        <v>0</v>
      </c>
      <c r="M3" s="844">
        <v>2</v>
      </c>
      <c r="N3" s="844">
        <v>1</v>
      </c>
      <c r="O3" s="844">
        <v>3</v>
      </c>
      <c r="P3" s="1720">
        <v>1</v>
      </c>
      <c r="Q3" s="1720">
        <v>0</v>
      </c>
      <c r="R3" s="1720">
        <v>2</v>
      </c>
      <c r="S3" s="1720">
        <v>1</v>
      </c>
    </row>
    <row r="20" spans="1:19" ht="18.75" customHeight="1" x14ac:dyDescent="0.25">
      <c r="A20" s="2200" t="s">
        <v>228</v>
      </c>
      <c r="B20" s="2200"/>
      <c r="C20" s="2200"/>
      <c r="D20" s="2200"/>
      <c r="E20" s="2200"/>
      <c r="F20" s="2200"/>
      <c r="G20" s="2200"/>
      <c r="H20" s="2200"/>
      <c r="I20" s="2200"/>
      <c r="J20" s="2200"/>
      <c r="K20" s="2200"/>
      <c r="L20" s="2200"/>
      <c r="M20" s="2200"/>
      <c r="N20" s="2200"/>
      <c r="O20" s="2200"/>
      <c r="P20" s="2200"/>
      <c r="Q20" s="2200"/>
      <c r="R20" s="2200"/>
      <c r="S20" s="2200"/>
    </row>
  </sheetData>
  <sheetProtection algorithmName="SHA-512" hashValue="vZ+jXqkGkGZpr387vY6CBCIdZVQg+BvNTWVLgt2O5Ld5DseoffTONMT/SYf90BGeCIWayv7Z0tF0j4w9Btc8iA==" saltValue="rwonXS70ezjr8zQ+3z3IAQ==" spinCount="100000" sheet="1" objects="1" scenarios="1"/>
  <mergeCells count="2">
    <mergeCell ref="A1:S1"/>
    <mergeCell ref="A20:S20"/>
  </mergeCells>
  <hyperlinks>
    <hyperlink ref="A20:M20" r:id="rId1" display="* These counts are for newborn infants less than 72 hours old, who qualify pursuant to A.R.S. § 13-3623.01." xr:uid="{00000000-0004-0000-0700-000000000000}"/>
  </hyperlinks>
  <printOptions horizontalCentered="1"/>
  <pageMargins left="0.7" right="0.7" top="0.89583333333333304" bottom="0.75" header="0.3" footer="0.3"/>
  <pageSetup fitToHeight="0" orientation="landscape" r:id="rId2"/>
  <headerFooter>
    <oddHeader>&amp;L&amp;9
Semi-Annual Child Welfare Report&amp;C&amp;"-,Bold"&amp;14ARIZONA DEPARTMENT of CHILD SAFETY&amp;R&amp;9
July 1, 2021 through December 31, 2021</oddHeader>
    <oddFooter xml:space="preserve">&amp;CPage 12
</oddFooter>
  </headerFooter>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343"/>
  <sheetViews>
    <sheetView showGridLines="0" zoomScaleNormal="100" workbookViewId="0">
      <selection sqref="A1:Q1"/>
    </sheetView>
  </sheetViews>
  <sheetFormatPr defaultColWidth="8.85546875" defaultRowHeight="15" x14ac:dyDescent="0.25"/>
  <cols>
    <col min="1" max="1" width="30.42578125" customWidth="1"/>
    <col min="2" max="16" width="8.42578125" customWidth="1"/>
    <col min="17" max="17" width="8.42578125" style="1" customWidth="1"/>
  </cols>
  <sheetData>
    <row r="1" spans="1:17" s="197" customFormat="1" ht="21.75" thickBot="1" x14ac:dyDescent="0.4">
      <c r="A1" s="2205" t="s">
        <v>229</v>
      </c>
      <c r="B1" s="2206"/>
      <c r="C1" s="2206"/>
      <c r="D1" s="2206"/>
      <c r="E1" s="2206"/>
      <c r="F1" s="2206"/>
      <c r="G1" s="2206"/>
      <c r="H1" s="2206"/>
      <c r="I1" s="2206"/>
      <c r="J1" s="2206"/>
      <c r="K1" s="2206"/>
      <c r="L1" s="2206"/>
      <c r="M1" s="2206"/>
      <c r="N1" s="2206"/>
      <c r="O1" s="2206"/>
      <c r="P1" s="2206"/>
      <c r="Q1" s="2207"/>
    </row>
    <row r="2" spans="1:17" s="1301" customFormat="1" ht="19.5" hidden="1" customHeight="1" thickBot="1" x14ac:dyDescent="0.35">
      <c r="A2" s="2201" t="s">
        <v>230</v>
      </c>
      <c r="B2" s="2202"/>
      <c r="C2" s="2202"/>
      <c r="D2" s="2202"/>
      <c r="E2" s="2202"/>
      <c r="F2" s="2202"/>
      <c r="G2" s="2202"/>
      <c r="H2" s="2202"/>
      <c r="I2" s="2202"/>
      <c r="J2" s="2202"/>
      <c r="K2" s="2202"/>
      <c r="L2" s="2202"/>
      <c r="M2" s="2202"/>
      <c r="N2" s="2202"/>
      <c r="O2" s="2202"/>
      <c r="P2" s="2202"/>
      <c r="Q2" s="2203"/>
    </row>
    <row r="3" spans="1:17" s="1301" customFormat="1" ht="59.25" hidden="1" customHeight="1" thickBot="1" x14ac:dyDescent="0.3">
      <c r="A3" s="131"/>
      <c r="B3" s="749" t="s">
        <v>145</v>
      </c>
      <c r="C3" s="750" t="s">
        <v>146</v>
      </c>
      <c r="D3" s="750" t="s">
        <v>147</v>
      </c>
      <c r="E3" s="750" t="s">
        <v>148</v>
      </c>
      <c r="F3" s="750" t="s">
        <v>149</v>
      </c>
      <c r="G3" s="750" t="s">
        <v>150</v>
      </c>
      <c r="H3" s="750" t="s">
        <v>151</v>
      </c>
      <c r="I3" s="750" t="s">
        <v>152</v>
      </c>
      <c r="J3" s="750" t="s">
        <v>153</v>
      </c>
      <c r="K3" s="750" t="s">
        <v>154</v>
      </c>
      <c r="L3" s="750" t="s">
        <v>155</v>
      </c>
      <c r="M3" s="750" t="s">
        <v>156</v>
      </c>
      <c r="N3" s="750" t="s">
        <v>157</v>
      </c>
      <c r="O3" s="750" t="s">
        <v>158</v>
      </c>
      <c r="P3" s="751" t="s">
        <v>159</v>
      </c>
      <c r="Q3" s="72" t="s">
        <v>160</v>
      </c>
    </row>
    <row r="4" spans="1:17" s="1301" customFormat="1" ht="15.75" hidden="1" thickBot="1" x14ac:dyDescent="0.3">
      <c r="A4" s="2127" t="s">
        <v>231</v>
      </c>
      <c r="B4" s="2128"/>
      <c r="C4" s="2128"/>
      <c r="D4" s="2128"/>
      <c r="E4" s="2128"/>
      <c r="F4" s="2128"/>
      <c r="G4" s="2128"/>
      <c r="H4" s="2128"/>
      <c r="I4" s="2128"/>
      <c r="J4" s="2128"/>
      <c r="K4" s="2128"/>
      <c r="L4" s="2128"/>
      <c r="M4" s="2128"/>
      <c r="N4" s="2128"/>
      <c r="O4" s="2128"/>
      <c r="P4" s="2128"/>
      <c r="Q4" s="2129"/>
    </row>
    <row r="5" spans="1:17" s="1301" customFormat="1" ht="24.75" hidden="1" customHeight="1" x14ac:dyDescent="0.25">
      <c r="A5" s="168" t="s">
        <v>232</v>
      </c>
      <c r="B5" s="1404"/>
      <c r="C5" s="1405"/>
      <c r="D5" s="1405"/>
      <c r="E5" s="1405"/>
      <c r="F5" s="1405"/>
      <c r="G5" s="1405"/>
      <c r="H5" s="1405"/>
      <c r="I5" s="906"/>
      <c r="J5" s="1405"/>
      <c r="K5" s="1405"/>
      <c r="L5" s="1405"/>
      <c r="M5" s="1405"/>
      <c r="N5" s="1405"/>
      <c r="O5" s="1405"/>
      <c r="P5" s="1406"/>
      <c r="Q5" s="327">
        <f>SUM(B5:P5)</f>
        <v>0</v>
      </c>
    </row>
    <row r="6" spans="1:17" s="1301" customFormat="1" ht="24.75" hidden="1" customHeight="1" thickBot="1" x14ac:dyDescent="0.3">
      <c r="A6" s="91" t="s">
        <v>233</v>
      </c>
      <c r="B6" s="256" t="e">
        <f>SUM(B5/Q5)</f>
        <v>#DIV/0!</v>
      </c>
      <c r="C6" s="283" t="e">
        <f>SUM(C5/Q5)</f>
        <v>#DIV/0!</v>
      </c>
      <c r="D6" s="283" t="e">
        <f>SUM(D5/Q5)</f>
        <v>#DIV/0!</v>
      </c>
      <c r="E6" s="283" t="e">
        <f>SUM(E5/Q5)</f>
        <v>#DIV/0!</v>
      </c>
      <c r="F6" s="283" t="e">
        <f>SUM(F5/Q5)</f>
        <v>#DIV/0!</v>
      </c>
      <c r="G6" s="283" t="e">
        <f>SUM(G5/Q5)</f>
        <v>#DIV/0!</v>
      </c>
      <c r="H6" s="283" t="e">
        <f>SUM(H5/Q5)</f>
        <v>#DIV/0!</v>
      </c>
      <c r="I6" s="283" t="e">
        <f>SUM(I5/Q5)</f>
        <v>#DIV/0!</v>
      </c>
      <c r="J6" s="283" t="e">
        <f>SUM(J5/Q5)</f>
        <v>#DIV/0!</v>
      </c>
      <c r="K6" s="283" t="e">
        <f>SUM(K5/Q5)</f>
        <v>#DIV/0!</v>
      </c>
      <c r="L6" s="283" t="e">
        <f>SUM(L5/Q5)</f>
        <v>#DIV/0!</v>
      </c>
      <c r="M6" s="283" t="e">
        <f>SUM(M5/Q5)</f>
        <v>#DIV/0!</v>
      </c>
      <c r="N6" s="283" t="e">
        <f>SUM(N5/Q5)</f>
        <v>#DIV/0!</v>
      </c>
      <c r="O6" s="283" t="e">
        <f>SUM(O5/Q5)</f>
        <v>#DIV/0!</v>
      </c>
      <c r="P6" s="284" t="e">
        <f>SUM(P5/Q5)</f>
        <v>#DIV/0!</v>
      </c>
      <c r="Q6" s="752" t="e">
        <f>SUM(B6:P6)</f>
        <v>#DIV/0!</v>
      </c>
    </row>
    <row r="7" spans="1:17" s="1301" customFormat="1" ht="9.75" hidden="1" customHeight="1" thickBot="1" x14ac:dyDescent="0.3">
      <c r="A7" s="756"/>
      <c r="B7" s="757"/>
      <c r="C7" s="757"/>
      <c r="D7" s="757"/>
      <c r="E7" s="757"/>
      <c r="F7" s="757"/>
      <c r="G7" s="757"/>
      <c r="H7" s="757"/>
      <c r="I7" s="757"/>
      <c r="J7" s="757"/>
      <c r="K7" s="757"/>
      <c r="L7" s="757"/>
      <c r="M7" s="757"/>
      <c r="N7" s="757"/>
      <c r="O7" s="757"/>
      <c r="P7" s="757"/>
      <c r="Q7" s="758"/>
    </row>
    <row r="8" spans="1:17" s="1301" customFormat="1" ht="15.75" hidden="1" thickBot="1" x14ac:dyDescent="0.3">
      <c r="A8" s="2127" t="s">
        <v>234</v>
      </c>
      <c r="B8" s="2128"/>
      <c r="C8" s="2128"/>
      <c r="D8" s="2128"/>
      <c r="E8" s="2128"/>
      <c r="F8" s="2128"/>
      <c r="G8" s="2128"/>
      <c r="H8" s="2128"/>
      <c r="I8" s="2128"/>
      <c r="J8" s="2128"/>
      <c r="K8" s="2128"/>
      <c r="L8" s="2128"/>
      <c r="M8" s="2128"/>
      <c r="N8" s="2128"/>
      <c r="O8" s="2128"/>
      <c r="P8" s="2128"/>
      <c r="Q8" s="2129"/>
    </row>
    <row r="9" spans="1:17" s="1301" customFormat="1" ht="24.75" hidden="1" customHeight="1" x14ac:dyDescent="0.25">
      <c r="A9" s="168" t="s">
        <v>235</v>
      </c>
      <c r="B9" s="1404"/>
      <c r="C9" s="1405"/>
      <c r="D9" s="1405"/>
      <c r="E9" s="1405"/>
      <c r="F9" s="1405"/>
      <c r="G9" s="1405"/>
      <c r="H9" s="1405"/>
      <c r="I9" s="906"/>
      <c r="J9" s="1405"/>
      <c r="K9" s="1405"/>
      <c r="L9" s="1405"/>
      <c r="M9" s="1405"/>
      <c r="N9" s="1405"/>
      <c r="O9" s="1405"/>
      <c r="P9" s="1406"/>
      <c r="Q9" s="327">
        <f>SUM(B9:P9)</f>
        <v>0</v>
      </c>
    </row>
    <row r="10" spans="1:17" s="1301" customFormat="1" ht="24.75" hidden="1" customHeight="1" thickBot="1" x14ac:dyDescent="0.3">
      <c r="A10" s="91" t="s">
        <v>236</v>
      </c>
      <c r="B10" s="256" t="e">
        <f>SUM(B9/Q9)</f>
        <v>#DIV/0!</v>
      </c>
      <c r="C10" s="283" t="e">
        <f>SUM(C9/Q9)</f>
        <v>#DIV/0!</v>
      </c>
      <c r="D10" s="283" t="e">
        <f>SUM(D9/Q9)</f>
        <v>#DIV/0!</v>
      </c>
      <c r="E10" s="283" t="e">
        <f>SUM(E9/Q9)</f>
        <v>#DIV/0!</v>
      </c>
      <c r="F10" s="283" t="e">
        <f>SUM(F9/Q9)</f>
        <v>#DIV/0!</v>
      </c>
      <c r="G10" s="283" t="e">
        <f>SUM(G9/Q9)</f>
        <v>#DIV/0!</v>
      </c>
      <c r="H10" s="283" t="e">
        <f>SUM(H9/Q9)</f>
        <v>#DIV/0!</v>
      </c>
      <c r="I10" s="283" t="e">
        <f>SUM(I9/Q9)</f>
        <v>#DIV/0!</v>
      </c>
      <c r="J10" s="283" t="e">
        <f>SUM(J9/Q9)</f>
        <v>#DIV/0!</v>
      </c>
      <c r="K10" s="283" t="e">
        <f>SUM(K9/Q9)</f>
        <v>#DIV/0!</v>
      </c>
      <c r="L10" s="283" t="e">
        <f>SUM(L9/Q9)</f>
        <v>#DIV/0!</v>
      </c>
      <c r="M10" s="283" t="e">
        <f>SUM(M9/Q9)</f>
        <v>#DIV/0!</v>
      </c>
      <c r="N10" s="283" t="e">
        <f>SUM(N9/Q9)</f>
        <v>#DIV/0!</v>
      </c>
      <c r="O10" s="283" t="e">
        <f>SUM(O9/Q9)</f>
        <v>#DIV/0!</v>
      </c>
      <c r="P10" s="284" t="e">
        <f>SUM(P9/Q9)</f>
        <v>#DIV/0!</v>
      </c>
      <c r="Q10" s="752" t="e">
        <f>SUM(B10:P10)</f>
        <v>#DIV/0!</v>
      </c>
    </row>
    <row r="11" spans="1:17" s="1301" customFormat="1" ht="10.5" hidden="1" customHeight="1" thickBot="1" x14ac:dyDescent="0.3">
      <c r="A11" s="756"/>
      <c r="B11" s="324"/>
      <c r="C11" s="324"/>
      <c r="D11" s="324"/>
      <c r="E11" s="324"/>
      <c r="F11" s="324"/>
      <c r="G11" s="324"/>
      <c r="H11" s="324"/>
      <c r="I11" s="324"/>
      <c r="J11" s="324"/>
      <c r="K11" s="324"/>
      <c r="L11" s="324"/>
      <c r="M11" s="324"/>
      <c r="N11" s="324"/>
      <c r="O11" s="324"/>
      <c r="P11" s="324"/>
      <c r="Q11" s="758"/>
    </row>
    <row r="12" spans="1:17" s="1301" customFormat="1" ht="15.75" hidden="1" customHeight="1" thickBot="1" x14ac:dyDescent="0.3">
      <c r="A12" s="2127" t="s">
        <v>237</v>
      </c>
      <c r="B12" s="2128"/>
      <c r="C12" s="2128"/>
      <c r="D12" s="2128"/>
      <c r="E12" s="2128"/>
      <c r="F12" s="2128"/>
      <c r="G12" s="2128"/>
      <c r="H12" s="2128"/>
      <c r="I12" s="2128"/>
      <c r="J12" s="2128"/>
      <c r="K12" s="2128"/>
      <c r="L12" s="2128"/>
      <c r="M12" s="2128"/>
      <c r="N12" s="2128"/>
      <c r="O12" s="2128"/>
      <c r="P12" s="2128"/>
      <c r="Q12" s="2129"/>
    </row>
    <row r="13" spans="1:17" s="1301" customFormat="1" ht="24.75" hidden="1" customHeight="1" x14ac:dyDescent="0.25">
      <c r="A13" s="168" t="s">
        <v>235</v>
      </c>
      <c r="B13" s="1404"/>
      <c r="C13" s="1405"/>
      <c r="D13" s="1405"/>
      <c r="E13" s="1405"/>
      <c r="F13" s="1405"/>
      <c r="G13" s="1405"/>
      <c r="H13" s="1405"/>
      <c r="I13" s="906"/>
      <c r="J13" s="1405"/>
      <c r="K13" s="1405"/>
      <c r="L13" s="1405"/>
      <c r="M13" s="1405"/>
      <c r="N13" s="1405"/>
      <c r="O13" s="1405"/>
      <c r="P13" s="1406"/>
      <c r="Q13" s="327">
        <f>SUM(B13:P13)</f>
        <v>0</v>
      </c>
    </row>
    <row r="14" spans="1:17" s="1301" customFormat="1" ht="24.75" hidden="1" customHeight="1" x14ac:dyDescent="0.25">
      <c r="A14" s="169" t="s">
        <v>238</v>
      </c>
      <c r="B14" s="1407"/>
      <c r="C14" s="1408"/>
      <c r="D14" s="1408"/>
      <c r="E14" s="1408"/>
      <c r="F14" s="1408"/>
      <c r="G14" s="1408"/>
      <c r="H14" s="1408"/>
      <c r="I14" s="1409"/>
      <c r="J14" s="1408"/>
      <c r="K14" s="1408"/>
      <c r="L14" s="1408"/>
      <c r="M14" s="1408"/>
      <c r="N14" s="1408"/>
      <c r="O14" s="1408"/>
      <c r="P14" s="1410"/>
      <c r="Q14" s="328">
        <f>SUM(B14:P14)</f>
        <v>0</v>
      </c>
    </row>
    <row r="15" spans="1:17" s="1301" customFormat="1" ht="26.25" hidden="1" thickBot="1" x14ac:dyDescent="0.3">
      <c r="A15" s="91" t="s">
        <v>239</v>
      </c>
      <c r="B15" s="254" t="e">
        <f t="shared" ref="B15:Q15" si="0">SUM(B14/B13)</f>
        <v>#DIV/0!</v>
      </c>
      <c r="C15" s="255" t="e">
        <f t="shared" si="0"/>
        <v>#DIV/0!</v>
      </c>
      <c r="D15" s="255" t="e">
        <f t="shared" si="0"/>
        <v>#DIV/0!</v>
      </c>
      <c r="E15" s="255" t="e">
        <f t="shared" si="0"/>
        <v>#DIV/0!</v>
      </c>
      <c r="F15" s="255" t="e">
        <f t="shared" si="0"/>
        <v>#DIV/0!</v>
      </c>
      <c r="G15" s="255" t="e">
        <f t="shared" si="0"/>
        <v>#DIV/0!</v>
      </c>
      <c r="H15" s="255" t="e">
        <f t="shared" si="0"/>
        <v>#DIV/0!</v>
      </c>
      <c r="I15" s="255" t="e">
        <f t="shared" si="0"/>
        <v>#DIV/0!</v>
      </c>
      <c r="J15" s="255" t="e">
        <f t="shared" si="0"/>
        <v>#DIV/0!</v>
      </c>
      <c r="K15" s="255" t="e">
        <f t="shared" si="0"/>
        <v>#DIV/0!</v>
      </c>
      <c r="L15" s="255" t="e">
        <f t="shared" si="0"/>
        <v>#DIV/0!</v>
      </c>
      <c r="M15" s="255" t="e">
        <f t="shared" si="0"/>
        <v>#DIV/0!</v>
      </c>
      <c r="N15" s="255" t="e">
        <f t="shared" si="0"/>
        <v>#DIV/0!</v>
      </c>
      <c r="O15" s="255" t="e">
        <f t="shared" si="0"/>
        <v>#DIV/0!</v>
      </c>
      <c r="P15" s="167" t="e">
        <f t="shared" si="0"/>
        <v>#DIV/0!</v>
      </c>
      <c r="Q15" s="329" t="e">
        <f t="shared" si="0"/>
        <v>#DIV/0!</v>
      </c>
    </row>
    <row r="16" spans="1:17" s="1301" customFormat="1" ht="9.75" hidden="1" customHeight="1" thickBot="1" x14ac:dyDescent="0.3">
      <c r="A16" s="756"/>
      <c r="B16" s="324"/>
      <c r="C16" s="324"/>
      <c r="D16" s="324"/>
      <c r="E16" s="324"/>
      <c r="F16" s="324"/>
      <c r="G16" s="324"/>
      <c r="H16" s="324"/>
      <c r="I16" s="324"/>
      <c r="J16" s="324"/>
      <c r="K16" s="324"/>
      <c r="L16" s="324"/>
      <c r="M16" s="324"/>
      <c r="N16" s="324"/>
      <c r="O16" s="324"/>
      <c r="P16" s="324"/>
      <c r="Q16" s="758"/>
    </row>
    <row r="17" spans="1:17" s="1301" customFormat="1" ht="15.75" hidden="1" customHeight="1" thickBot="1" x14ac:dyDescent="0.3">
      <c r="A17" s="2127" t="s">
        <v>240</v>
      </c>
      <c r="B17" s="2128"/>
      <c r="C17" s="2128"/>
      <c r="D17" s="2128"/>
      <c r="E17" s="2128"/>
      <c r="F17" s="2128"/>
      <c r="G17" s="2128"/>
      <c r="H17" s="2128"/>
      <c r="I17" s="2128"/>
      <c r="J17" s="2128"/>
      <c r="K17" s="2128"/>
      <c r="L17" s="2128"/>
      <c r="M17" s="2128"/>
      <c r="N17" s="2128"/>
      <c r="O17" s="2128"/>
      <c r="P17" s="2128"/>
      <c r="Q17" s="2129"/>
    </row>
    <row r="18" spans="1:17" s="1301" customFormat="1" ht="24.75" hidden="1" customHeight="1" x14ac:dyDescent="0.25">
      <c r="A18" s="168" t="s">
        <v>235</v>
      </c>
      <c r="B18" s="1404"/>
      <c r="C18" s="1405"/>
      <c r="D18" s="1405"/>
      <c r="E18" s="1405"/>
      <c r="F18" s="1405"/>
      <c r="G18" s="1405"/>
      <c r="H18" s="1405"/>
      <c r="I18" s="906"/>
      <c r="J18" s="1405"/>
      <c r="K18" s="1405"/>
      <c r="L18" s="1405"/>
      <c r="M18" s="1405"/>
      <c r="N18" s="1405"/>
      <c r="O18" s="1405"/>
      <c r="P18" s="1406"/>
      <c r="Q18" s="327">
        <f>SUM(B18:P18)</f>
        <v>0</v>
      </c>
    </row>
    <row r="19" spans="1:17" s="1301" customFormat="1" ht="24.75" hidden="1" customHeight="1" x14ac:dyDescent="0.25">
      <c r="A19" s="169" t="s">
        <v>241</v>
      </c>
      <c r="B19" s="1407"/>
      <c r="C19" s="1408"/>
      <c r="D19" s="1408"/>
      <c r="E19" s="1408"/>
      <c r="F19" s="1408"/>
      <c r="G19" s="1408"/>
      <c r="H19" s="1408"/>
      <c r="I19" s="1409"/>
      <c r="J19" s="1408"/>
      <c r="K19" s="1408"/>
      <c r="L19" s="1408"/>
      <c r="M19" s="1408"/>
      <c r="N19" s="1408"/>
      <c r="O19" s="1408"/>
      <c r="P19" s="1410"/>
      <c r="Q19" s="328">
        <f>SUM(B19:P19)</f>
        <v>0</v>
      </c>
    </row>
    <row r="20" spans="1:17" s="1301" customFormat="1" ht="26.25" hidden="1" thickBot="1" x14ac:dyDescent="0.3">
      <c r="A20" s="91" t="s">
        <v>242</v>
      </c>
      <c r="B20" s="254" t="e">
        <f t="shared" ref="B20:Q20" si="1">SUM(B19/B18)</f>
        <v>#DIV/0!</v>
      </c>
      <c r="C20" s="255" t="e">
        <f t="shared" si="1"/>
        <v>#DIV/0!</v>
      </c>
      <c r="D20" s="255" t="e">
        <f t="shared" si="1"/>
        <v>#DIV/0!</v>
      </c>
      <c r="E20" s="255" t="e">
        <f t="shared" si="1"/>
        <v>#DIV/0!</v>
      </c>
      <c r="F20" s="255" t="e">
        <f t="shared" si="1"/>
        <v>#DIV/0!</v>
      </c>
      <c r="G20" s="255" t="e">
        <f t="shared" si="1"/>
        <v>#DIV/0!</v>
      </c>
      <c r="H20" s="255" t="e">
        <f t="shared" si="1"/>
        <v>#DIV/0!</v>
      </c>
      <c r="I20" s="255" t="e">
        <f t="shared" si="1"/>
        <v>#DIV/0!</v>
      </c>
      <c r="J20" s="255" t="e">
        <f t="shared" si="1"/>
        <v>#DIV/0!</v>
      </c>
      <c r="K20" s="255" t="e">
        <f t="shared" si="1"/>
        <v>#DIV/0!</v>
      </c>
      <c r="L20" s="255" t="e">
        <f t="shared" si="1"/>
        <v>#DIV/0!</v>
      </c>
      <c r="M20" s="255" t="e">
        <f t="shared" si="1"/>
        <v>#DIV/0!</v>
      </c>
      <c r="N20" s="255" t="e">
        <f t="shared" si="1"/>
        <v>#DIV/0!</v>
      </c>
      <c r="O20" s="255" t="e">
        <f t="shared" si="1"/>
        <v>#DIV/0!</v>
      </c>
      <c r="P20" s="167" t="e">
        <f t="shared" si="1"/>
        <v>#DIV/0!</v>
      </c>
      <c r="Q20" s="329" t="e">
        <f t="shared" si="1"/>
        <v>#DIV/0!</v>
      </c>
    </row>
    <row r="21" spans="1:17" s="1301" customFormat="1" ht="9.75" hidden="1" customHeight="1" thickBot="1" x14ac:dyDescent="0.3">
      <c r="A21" s="756"/>
      <c r="B21" s="324"/>
      <c r="C21" s="324"/>
      <c r="D21" s="324"/>
      <c r="E21" s="324"/>
      <c r="F21" s="324"/>
      <c r="G21" s="324"/>
      <c r="H21" s="324"/>
      <c r="I21" s="324"/>
      <c r="J21" s="324"/>
      <c r="K21" s="324"/>
      <c r="L21" s="324"/>
      <c r="M21" s="324"/>
      <c r="N21" s="324"/>
      <c r="O21" s="324"/>
      <c r="P21" s="324"/>
      <c r="Q21" s="758"/>
    </row>
    <row r="22" spans="1:17" s="1301" customFormat="1" ht="15.75" hidden="1" customHeight="1" thickBot="1" x14ac:dyDescent="0.3">
      <c r="A22" s="2127" t="s">
        <v>243</v>
      </c>
      <c r="B22" s="2128"/>
      <c r="C22" s="2128"/>
      <c r="D22" s="2128"/>
      <c r="E22" s="2128"/>
      <c r="F22" s="2128"/>
      <c r="G22" s="2128"/>
      <c r="H22" s="2128"/>
      <c r="I22" s="2128"/>
      <c r="J22" s="2128"/>
      <c r="K22" s="2128"/>
      <c r="L22" s="2128"/>
      <c r="M22" s="2128"/>
      <c r="N22" s="2128"/>
      <c r="O22" s="2128"/>
      <c r="P22" s="2128"/>
      <c r="Q22" s="2129"/>
    </row>
    <row r="23" spans="1:17" s="1301" customFormat="1" ht="24.75" hidden="1" customHeight="1" x14ac:dyDescent="0.25">
      <c r="A23" s="168" t="s">
        <v>235</v>
      </c>
      <c r="B23" s="1404"/>
      <c r="C23" s="1405"/>
      <c r="D23" s="1405"/>
      <c r="E23" s="1405"/>
      <c r="F23" s="1405"/>
      <c r="G23" s="1405"/>
      <c r="H23" s="1405"/>
      <c r="I23" s="906"/>
      <c r="J23" s="1405"/>
      <c r="K23" s="1405"/>
      <c r="L23" s="1405"/>
      <c r="M23" s="1405"/>
      <c r="N23" s="1405"/>
      <c r="O23" s="1405"/>
      <c r="P23" s="1406"/>
      <c r="Q23" s="327">
        <f>SUM(B23:P23)</f>
        <v>0</v>
      </c>
    </row>
    <row r="24" spans="1:17" s="1301" customFormat="1" ht="24.75" hidden="1" customHeight="1" x14ac:dyDescent="0.25">
      <c r="A24" s="169" t="s">
        <v>244</v>
      </c>
      <c r="B24" s="1407"/>
      <c r="C24" s="1408"/>
      <c r="D24" s="1408"/>
      <c r="E24" s="1408"/>
      <c r="F24" s="1408"/>
      <c r="G24" s="1408"/>
      <c r="H24" s="1408"/>
      <c r="I24" s="1409"/>
      <c r="J24" s="1408"/>
      <c r="K24" s="1408"/>
      <c r="L24" s="1408"/>
      <c r="M24" s="1408"/>
      <c r="N24" s="1408"/>
      <c r="O24" s="1408"/>
      <c r="P24" s="1410"/>
      <c r="Q24" s="328">
        <f>SUM(B24:P24)</f>
        <v>0</v>
      </c>
    </row>
    <row r="25" spans="1:17" s="1301" customFormat="1" ht="27" hidden="1" customHeight="1" thickBot="1" x14ac:dyDescent="0.3">
      <c r="A25" s="91" t="s">
        <v>245</v>
      </c>
      <c r="B25" s="254" t="e">
        <f t="shared" ref="B25:Q25" si="2">SUM(B24/B23)</f>
        <v>#DIV/0!</v>
      </c>
      <c r="C25" s="255" t="e">
        <f t="shared" si="2"/>
        <v>#DIV/0!</v>
      </c>
      <c r="D25" s="255" t="e">
        <f t="shared" si="2"/>
        <v>#DIV/0!</v>
      </c>
      <c r="E25" s="255" t="e">
        <f t="shared" si="2"/>
        <v>#DIV/0!</v>
      </c>
      <c r="F25" s="255" t="e">
        <f t="shared" si="2"/>
        <v>#DIV/0!</v>
      </c>
      <c r="G25" s="255" t="e">
        <f t="shared" si="2"/>
        <v>#DIV/0!</v>
      </c>
      <c r="H25" s="255" t="e">
        <f t="shared" si="2"/>
        <v>#DIV/0!</v>
      </c>
      <c r="I25" s="255" t="e">
        <f t="shared" si="2"/>
        <v>#DIV/0!</v>
      </c>
      <c r="J25" s="255" t="e">
        <f t="shared" si="2"/>
        <v>#DIV/0!</v>
      </c>
      <c r="K25" s="255" t="e">
        <f t="shared" si="2"/>
        <v>#DIV/0!</v>
      </c>
      <c r="L25" s="255" t="e">
        <f t="shared" si="2"/>
        <v>#DIV/0!</v>
      </c>
      <c r="M25" s="255" t="e">
        <f t="shared" si="2"/>
        <v>#DIV/0!</v>
      </c>
      <c r="N25" s="255" t="e">
        <f t="shared" si="2"/>
        <v>#DIV/0!</v>
      </c>
      <c r="O25" s="255" t="e">
        <f t="shared" si="2"/>
        <v>#DIV/0!</v>
      </c>
      <c r="P25" s="167" t="e">
        <f t="shared" si="2"/>
        <v>#DIV/0!</v>
      </c>
      <c r="Q25" s="329" t="e">
        <f t="shared" si="2"/>
        <v>#DIV/0!</v>
      </c>
    </row>
    <row r="26" spans="1:17" s="1301" customFormat="1" ht="19.5" customHeight="1" thickBot="1" x14ac:dyDescent="0.35">
      <c r="A26" s="2201" t="s">
        <v>1045</v>
      </c>
      <c r="B26" s="2202"/>
      <c r="C26" s="2202"/>
      <c r="D26" s="2202"/>
      <c r="E26" s="2202"/>
      <c r="F26" s="2202"/>
      <c r="G26" s="2202"/>
      <c r="H26" s="2202"/>
      <c r="I26" s="2202"/>
      <c r="J26" s="2202"/>
      <c r="K26" s="2202"/>
      <c r="L26" s="2202"/>
      <c r="M26" s="2202"/>
      <c r="N26" s="2202"/>
      <c r="O26" s="2202"/>
      <c r="P26" s="2202"/>
      <c r="Q26" s="2203"/>
    </row>
    <row r="27" spans="1:17" s="1301" customFormat="1" ht="59.25" customHeight="1" thickBot="1" x14ac:dyDescent="0.3">
      <c r="A27" s="131"/>
      <c r="B27" s="749" t="s">
        <v>145</v>
      </c>
      <c r="C27" s="750" t="s">
        <v>146</v>
      </c>
      <c r="D27" s="750" t="s">
        <v>147</v>
      </c>
      <c r="E27" s="750" t="s">
        <v>148</v>
      </c>
      <c r="F27" s="750" t="s">
        <v>149</v>
      </c>
      <c r="G27" s="750" t="s">
        <v>150</v>
      </c>
      <c r="H27" s="750" t="s">
        <v>151</v>
      </c>
      <c r="I27" s="750" t="s">
        <v>152</v>
      </c>
      <c r="J27" s="750" t="s">
        <v>153</v>
      </c>
      <c r="K27" s="750" t="s">
        <v>154</v>
      </c>
      <c r="L27" s="750" t="s">
        <v>155</v>
      </c>
      <c r="M27" s="750" t="s">
        <v>156</v>
      </c>
      <c r="N27" s="750" t="s">
        <v>157</v>
      </c>
      <c r="O27" s="750" t="s">
        <v>158</v>
      </c>
      <c r="P27" s="751" t="s">
        <v>159</v>
      </c>
      <c r="Q27" s="72" t="s">
        <v>160</v>
      </c>
    </row>
    <row r="28" spans="1:17" s="1301" customFormat="1" ht="15.75" thickBot="1" x14ac:dyDescent="0.3">
      <c r="A28" s="2127" t="s">
        <v>231</v>
      </c>
      <c r="B28" s="2128"/>
      <c r="C28" s="2128"/>
      <c r="D28" s="2128"/>
      <c r="E28" s="2128"/>
      <c r="F28" s="2128"/>
      <c r="G28" s="2128"/>
      <c r="H28" s="2128"/>
      <c r="I28" s="2128"/>
      <c r="J28" s="2128"/>
      <c r="K28" s="2128"/>
      <c r="L28" s="2128"/>
      <c r="M28" s="2128"/>
      <c r="N28" s="2128"/>
      <c r="O28" s="2128"/>
      <c r="P28" s="2128"/>
      <c r="Q28" s="2129"/>
    </row>
    <row r="29" spans="1:17" s="1301" customFormat="1" ht="24.75" customHeight="1" x14ac:dyDescent="0.25">
      <c r="A29" s="168" t="s">
        <v>232</v>
      </c>
      <c r="B29" s="344">
        <v>454</v>
      </c>
      <c r="C29" s="345">
        <v>1448</v>
      </c>
      <c r="D29" s="345">
        <v>1392</v>
      </c>
      <c r="E29" s="345">
        <v>699</v>
      </c>
      <c r="F29" s="345">
        <v>413</v>
      </c>
      <c r="G29" s="345">
        <v>170</v>
      </c>
      <c r="H29" s="345">
        <v>228</v>
      </c>
      <c r="I29" s="346">
        <v>52380</v>
      </c>
      <c r="J29" s="345">
        <v>3037</v>
      </c>
      <c r="K29" s="345">
        <v>1436</v>
      </c>
      <c r="L29" s="345">
        <v>13868</v>
      </c>
      <c r="M29" s="345">
        <v>6791</v>
      </c>
      <c r="N29" s="345">
        <v>440</v>
      </c>
      <c r="O29" s="345">
        <v>2745</v>
      </c>
      <c r="P29" s="347">
        <v>2235</v>
      </c>
      <c r="Q29" s="327">
        <f>SUM(B29:P29)</f>
        <v>87736</v>
      </c>
    </row>
    <row r="30" spans="1:17" s="1301" customFormat="1" ht="24.75" customHeight="1" thickBot="1" x14ac:dyDescent="0.3">
      <c r="A30" s="91" t="s">
        <v>233</v>
      </c>
      <c r="B30" s="256">
        <f>SUM(B29/Q29)</f>
        <v>5.1746147533509616E-3</v>
      </c>
      <c r="C30" s="283">
        <f>SUM(C29/Q29)</f>
        <v>1.6504057627427737E-2</v>
      </c>
      <c r="D30" s="283">
        <f>SUM(D29/Q29)</f>
        <v>1.5865779155648765E-2</v>
      </c>
      <c r="E30" s="283">
        <f>SUM(E29/Q29)</f>
        <v>7.9670830673839697E-3</v>
      </c>
      <c r="F30" s="283">
        <f>SUM(F29/Q29)</f>
        <v>4.7073037293699277E-3</v>
      </c>
      <c r="G30" s="283">
        <f>SUM(G29/Q29)</f>
        <v>1.9376310750433118E-3</v>
      </c>
      <c r="H30" s="283">
        <f>SUM(H29/Q29)</f>
        <v>2.5987052065286767E-3</v>
      </c>
      <c r="I30" s="283">
        <f>SUM(I29/Q29)</f>
        <v>0.59701832771040397</v>
      </c>
      <c r="J30" s="283">
        <f>SUM(J29/Q29)</f>
        <v>3.4615209264156108E-2</v>
      </c>
      <c r="K30" s="283">
        <f>SUM(K29/Q29)</f>
        <v>1.6367283669189388E-2</v>
      </c>
      <c r="L30" s="283">
        <f>SUM(L29/Q29)</f>
        <v>0.15806510440412144</v>
      </c>
      <c r="M30" s="283">
        <f>SUM(M29/Q29)</f>
        <v>7.7402662533053709E-2</v>
      </c>
      <c r="N30" s="283">
        <f>SUM(N29/Q29)</f>
        <v>5.0150451354062184E-3</v>
      </c>
      <c r="O30" s="283">
        <f>SUM(O29/Q29)</f>
        <v>3.1287042947022885E-2</v>
      </c>
      <c r="P30" s="284">
        <f>SUM(P29/Q29)</f>
        <v>2.5474149721892953E-2</v>
      </c>
      <c r="Q30" s="752">
        <f>SUM(B30:P30)</f>
        <v>1</v>
      </c>
    </row>
    <row r="31" spans="1:17" s="1301" customFormat="1" ht="9.75" customHeight="1" thickBot="1" x14ac:dyDescent="0.3">
      <c r="A31" s="756"/>
      <c r="B31" s="757"/>
      <c r="C31" s="757"/>
      <c r="D31" s="757"/>
      <c r="E31" s="757"/>
      <c r="F31" s="757"/>
      <c r="G31" s="757"/>
      <c r="H31" s="757"/>
      <c r="I31" s="757"/>
      <c r="J31" s="757"/>
      <c r="K31" s="757"/>
      <c r="L31" s="757"/>
      <c r="M31" s="757"/>
      <c r="N31" s="757"/>
      <c r="O31" s="757"/>
      <c r="P31" s="757"/>
      <c r="Q31" s="758"/>
    </row>
    <row r="32" spans="1:17" s="1301" customFormat="1" ht="15.75" thickBot="1" x14ac:dyDescent="0.3">
      <c r="A32" s="2127" t="s">
        <v>234</v>
      </c>
      <c r="B32" s="2128"/>
      <c r="C32" s="2128"/>
      <c r="D32" s="2128"/>
      <c r="E32" s="2128"/>
      <c r="F32" s="2128"/>
      <c r="G32" s="2128"/>
      <c r="H32" s="2128"/>
      <c r="I32" s="2128"/>
      <c r="J32" s="2128"/>
      <c r="K32" s="2128"/>
      <c r="L32" s="2128"/>
      <c r="M32" s="2128"/>
      <c r="N32" s="2128"/>
      <c r="O32" s="2128"/>
      <c r="P32" s="2128"/>
      <c r="Q32" s="2129"/>
    </row>
    <row r="33" spans="1:17" s="1301" customFormat="1" ht="24.75" customHeight="1" x14ac:dyDescent="0.25">
      <c r="A33" s="168" t="s">
        <v>235</v>
      </c>
      <c r="B33" s="344">
        <v>28</v>
      </c>
      <c r="C33" s="345">
        <v>69</v>
      </c>
      <c r="D33" s="345">
        <v>40</v>
      </c>
      <c r="E33" s="345">
        <v>54</v>
      </c>
      <c r="F33" s="345">
        <v>28</v>
      </c>
      <c r="G33" s="345">
        <v>7</v>
      </c>
      <c r="H33" s="345">
        <v>1</v>
      </c>
      <c r="I33" s="346">
        <v>1604</v>
      </c>
      <c r="J33" s="345">
        <v>79</v>
      </c>
      <c r="K33" s="345">
        <v>14</v>
      </c>
      <c r="L33" s="345">
        <v>550</v>
      </c>
      <c r="M33" s="345">
        <v>159</v>
      </c>
      <c r="N33" s="345">
        <v>21</v>
      </c>
      <c r="O33" s="345">
        <v>80</v>
      </c>
      <c r="P33" s="347">
        <v>56</v>
      </c>
      <c r="Q33" s="327">
        <f>SUM(B33:P33)</f>
        <v>2790</v>
      </c>
    </row>
    <row r="34" spans="1:17" s="1301" customFormat="1" ht="24.75" customHeight="1" thickBot="1" x14ac:dyDescent="0.3">
      <c r="A34" s="91" t="s">
        <v>236</v>
      </c>
      <c r="B34" s="256">
        <f>SUM(B33/Q33)</f>
        <v>1.003584229390681E-2</v>
      </c>
      <c r="C34" s="283">
        <f>SUM(C33/Q33)</f>
        <v>2.4731182795698924E-2</v>
      </c>
      <c r="D34" s="283">
        <f>SUM(D33/Q33)</f>
        <v>1.4336917562724014E-2</v>
      </c>
      <c r="E34" s="283">
        <f>SUM(E33/Q33)</f>
        <v>1.935483870967742E-2</v>
      </c>
      <c r="F34" s="283">
        <f>SUM(F33/Q33)</f>
        <v>1.003584229390681E-2</v>
      </c>
      <c r="G34" s="283">
        <f>SUM(G33/Q33)</f>
        <v>2.5089605734767025E-3</v>
      </c>
      <c r="H34" s="283">
        <f>SUM(H33/Q33)</f>
        <v>3.5842293906810036E-4</v>
      </c>
      <c r="I34" s="283">
        <f>SUM(I33/Q33)</f>
        <v>0.57491039426523294</v>
      </c>
      <c r="J34" s="283">
        <f>SUM(J33/Q33)</f>
        <v>2.8315412186379927E-2</v>
      </c>
      <c r="K34" s="283">
        <f>SUM(K33/Q33)</f>
        <v>5.017921146953405E-3</v>
      </c>
      <c r="L34" s="283">
        <f>SUM(L33/Q33)</f>
        <v>0.1971326164874552</v>
      </c>
      <c r="M34" s="283">
        <f>SUM(M33/Q33)</f>
        <v>5.6989247311827959E-2</v>
      </c>
      <c r="N34" s="283">
        <f>SUM(N33/Q33)</f>
        <v>7.526881720430108E-3</v>
      </c>
      <c r="O34" s="283">
        <f>SUM(O33/Q33)</f>
        <v>2.8673835125448029E-2</v>
      </c>
      <c r="P34" s="284">
        <f>SUM(P33/Q33)</f>
        <v>2.007168458781362E-2</v>
      </c>
      <c r="Q34" s="752">
        <f>SUM(B34:P34)</f>
        <v>1</v>
      </c>
    </row>
    <row r="35" spans="1:17" s="1301" customFormat="1" ht="10.5" customHeight="1" thickBot="1" x14ac:dyDescent="0.3">
      <c r="A35" s="756"/>
      <c r="B35" s="324"/>
      <c r="C35" s="324"/>
      <c r="D35" s="324"/>
      <c r="E35" s="324"/>
      <c r="F35" s="324"/>
      <c r="G35" s="324"/>
      <c r="H35" s="324"/>
      <c r="I35" s="324"/>
      <c r="J35" s="324"/>
      <c r="K35" s="324"/>
      <c r="L35" s="324"/>
      <c r="M35" s="324"/>
      <c r="N35" s="324"/>
      <c r="O35" s="324"/>
      <c r="P35" s="324"/>
      <c r="Q35" s="758"/>
    </row>
    <row r="36" spans="1:17" s="1301" customFormat="1" ht="15.75" customHeight="1" thickBot="1" x14ac:dyDescent="0.3">
      <c r="A36" s="2127" t="s">
        <v>237</v>
      </c>
      <c r="B36" s="2128"/>
      <c r="C36" s="2128"/>
      <c r="D36" s="2128"/>
      <c r="E36" s="2128"/>
      <c r="F36" s="2128"/>
      <c r="G36" s="2128"/>
      <c r="H36" s="2128"/>
      <c r="I36" s="2128"/>
      <c r="J36" s="2128"/>
      <c r="K36" s="2128"/>
      <c r="L36" s="2128"/>
      <c r="M36" s="2128"/>
      <c r="N36" s="2128"/>
      <c r="O36" s="2128"/>
      <c r="P36" s="2128"/>
      <c r="Q36" s="2129"/>
    </row>
    <row r="37" spans="1:17" s="1301" customFormat="1" ht="24.75" customHeight="1" x14ac:dyDescent="0.25">
      <c r="A37" s="168" t="s">
        <v>235</v>
      </c>
      <c r="B37" s="344">
        <v>28</v>
      </c>
      <c r="C37" s="345">
        <v>69</v>
      </c>
      <c r="D37" s="345">
        <v>40</v>
      </c>
      <c r="E37" s="345">
        <v>54</v>
      </c>
      <c r="F37" s="345">
        <v>28</v>
      </c>
      <c r="G37" s="345">
        <v>7</v>
      </c>
      <c r="H37" s="345">
        <v>1</v>
      </c>
      <c r="I37" s="346">
        <v>1604</v>
      </c>
      <c r="J37" s="345">
        <v>79</v>
      </c>
      <c r="K37" s="345">
        <v>14</v>
      </c>
      <c r="L37" s="345">
        <v>550</v>
      </c>
      <c r="M37" s="345">
        <v>159</v>
      </c>
      <c r="N37" s="345">
        <v>21</v>
      </c>
      <c r="O37" s="345">
        <v>80</v>
      </c>
      <c r="P37" s="347">
        <v>56</v>
      </c>
      <c r="Q37" s="327">
        <f>SUM(B37:P37)</f>
        <v>2790</v>
      </c>
    </row>
    <row r="38" spans="1:17" s="1301" customFormat="1" ht="24.75" customHeight="1" x14ac:dyDescent="0.25">
      <c r="A38" s="169" t="s">
        <v>238</v>
      </c>
      <c r="B38" s="389">
        <v>0</v>
      </c>
      <c r="C38" s="390">
        <v>0</v>
      </c>
      <c r="D38" s="390">
        <v>0</v>
      </c>
      <c r="E38" s="390">
        <v>3</v>
      </c>
      <c r="F38" s="390">
        <v>0</v>
      </c>
      <c r="G38" s="390">
        <v>0</v>
      </c>
      <c r="H38" s="390">
        <v>0</v>
      </c>
      <c r="I38" s="391">
        <v>14</v>
      </c>
      <c r="J38" s="390">
        <v>0</v>
      </c>
      <c r="K38" s="390">
        <v>2</v>
      </c>
      <c r="L38" s="390">
        <v>11</v>
      </c>
      <c r="M38" s="390">
        <v>3</v>
      </c>
      <c r="N38" s="390">
        <v>3</v>
      </c>
      <c r="O38" s="390">
        <v>0</v>
      </c>
      <c r="P38" s="392">
        <v>1</v>
      </c>
      <c r="Q38" s="328">
        <f>SUM(B38:P38)</f>
        <v>37</v>
      </c>
    </row>
    <row r="39" spans="1:17" s="1301" customFormat="1" ht="26.25" thickBot="1" x14ac:dyDescent="0.3">
      <c r="A39" s="91" t="s">
        <v>239</v>
      </c>
      <c r="B39" s="254">
        <f t="shared" ref="B39:Q39" si="3">SUM(B38/B37)</f>
        <v>0</v>
      </c>
      <c r="C39" s="255">
        <f t="shared" si="3"/>
        <v>0</v>
      </c>
      <c r="D39" s="255">
        <f t="shared" si="3"/>
        <v>0</v>
      </c>
      <c r="E39" s="255">
        <f t="shared" si="3"/>
        <v>5.5555555555555552E-2</v>
      </c>
      <c r="F39" s="255">
        <f t="shared" si="3"/>
        <v>0</v>
      </c>
      <c r="G39" s="255">
        <f t="shared" si="3"/>
        <v>0</v>
      </c>
      <c r="H39" s="255">
        <f t="shared" si="3"/>
        <v>0</v>
      </c>
      <c r="I39" s="255">
        <f t="shared" si="3"/>
        <v>8.7281795511221939E-3</v>
      </c>
      <c r="J39" s="255">
        <f t="shared" si="3"/>
        <v>0</v>
      </c>
      <c r="K39" s="255">
        <f t="shared" si="3"/>
        <v>0.14285714285714285</v>
      </c>
      <c r="L39" s="255">
        <f t="shared" si="3"/>
        <v>0.02</v>
      </c>
      <c r="M39" s="255">
        <f t="shared" si="3"/>
        <v>1.8867924528301886E-2</v>
      </c>
      <c r="N39" s="255">
        <f t="shared" si="3"/>
        <v>0.14285714285714285</v>
      </c>
      <c r="O39" s="255">
        <f t="shared" si="3"/>
        <v>0</v>
      </c>
      <c r="P39" s="167">
        <f t="shared" si="3"/>
        <v>1.7857142857142856E-2</v>
      </c>
      <c r="Q39" s="329">
        <f t="shared" si="3"/>
        <v>1.3261648745519713E-2</v>
      </c>
    </row>
    <row r="40" spans="1:17" s="1301" customFormat="1" ht="9.75" customHeight="1" thickBot="1" x14ac:dyDescent="0.3">
      <c r="A40" s="756"/>
      <c r="B40" s="324"/>
      <c r="C40" s="324"/>
      <c r="D40" s="324"/>
      <c r="E40" s="324"/>
      <c r="F40" s="324"/>
      <c r="G40" s="324"/>
      <c r="H40" s="324"/>
      <c r="I40" s="324"/>
      <c r="J40" s="324"/>
      <c r="K40" s="324"/>
      <c r="L40" s="324"/>
      <c r="M40" s="324"/>
      <c r="N40" s="324"/>
      <c r="O40" s="324"/>
      <c r="P40" s="324"/>
      <c r="Q40" s="758"/>
    </row>
    <row r="41" spans="1:17" s="1301" customFormat="1" ht="15.75" customHeight="1" thickBot="1" x14ac:dyDescent="0.3">
      <c r="A41" s="2127" t="s">
        <v>240</v>
      </c>
      <c r="B41" s="2128"/>
      <c r="C41" s="2128"/>
      <c r="D41" s="2128"/>
      <c r="E41" s="2128"/>
      <c r="F41" s="2128"/>
      <c r="G41" s="2128"/>
      <c r="H41" s="2128"/>
      <c r="I41" s="2128"/>
      <c r="J41" s="2128"/>
      <c r="K41" s="2128"/>
      <c r="L41" s="2128"/>
      <c r="M41" s="2128"/>
      <c r="N41" s="2128"/>
      <c r="O41" s="2128"/>
      <c r="P41" s="2128"/>
      <c r="Q41" s="2129"/>
    </row>
    <row r="42" spans="1:17" s="1301" customFormat="1" ht="24.75" customHeight="1" x14ac:dyDescent="0.25">
      <c r="A42" s="168" t="s">
        <v>235</v>
      </c>
      <c r="B42" s="344">
        <v>28</v>
      </c>
      <c r="C42" s="345">
        <v>69</v>
      </c>
      <c r="D42" s="345">
        <v>40</v>
      </c>
      <c r="E42" s="345">
        <v>54</v>
      </c>
      <c r="F42" s="345">
        <v>28</v>
      </c>
      <c r="G42" s="345">
        <v>7</v>
      </c>
      <c r="H42" s="345">
        <v>1</v>
      </c>
      <c r="I42" s="346">
        <v>1604</v>
      </c>
      <c r="J42" s="345">
        <v>79</v>
      </c>
      <c r="K42" s="345">
        <v>14</v>
      </c>
      <c r="L42" s="345">
        <v>550</v>
      </c>
      <c r="M42" s="345">
        <v>159</v>
      </c>
      <c r="N42" s="345">
        <v>21</v>
      </c>
      <c r="O42" s="345">
        <v>80</v>
      </c>
      <c r="P42" s="347">
        <v>56</v>
      </c>
      <c r="Q42" s="327">
        <f>SUM(B42:P42)</f>
        <v>2790</v>
      </c>
    </row>
    <row r="43" spans="1:17" s="1301" customFormat="1" ht="24.75" customHeight="1" x14ac:dyDescent="0.25">
      <c r="A43" s="169" t="s">
        <v>241</v>
      </c>
      <c r="B43" s="389">
        <v>0</v>
      </c>
      <c r="C43" s="390">
        <v>1</v>
      </c>
      <c r="D43" s="390">
        <v>6</v>
      </c>
      <c r="E43" s="390">
        <v>0</v>
      </c>
      <c r="F43" s="390">
        <v>0</v>
      </c>
      <c r="G43" s="390">
        <v>0</v>
      </c>
      <c r="H43" s="390">
        <v>0</v>
      </c>
      <c r="I43" s="391">
        <v>42</v>
      </c>
      <c r="J43" s="390">
        <v>4</v>
      </c>
      <c r="K43" s="390">
        <v>0</v>
      </c>
      <c r="L43" s="390">
        <v>15</v>
      </c>
      <c r="M43" s="390">
        <v>5</v>
      </c>
      <c r="N43" s="390">
        <v>0</v>
      </c>
      <c r="O43" s="390">
        <v>5</v>
      </c>
      <c r="P43" s="392">
        <v>2</v>
      </c>
      <c r="Q43" s="328">
        <f>SUM(B43:P43)</f>
        <v>80</v>
      </c>
    </row>
    <row r="44" spans="1:17" s="1301" customFormat="1" ht="26.25" thickBot="1" x14ac:dyDescent="0.3">
      <c r="A44" s="91" t="s">
        <v>242</v>
      </c>
      <c r="B44" s="254">
        <f t="shared" ref="B44:Q44" si="4">SUM(B43/B42)</f>
        <v>0</v>
      </c>
      <c r="C44" s="255">
        <f t="shared" si="4"/>
        <v>1.4492753623188406E-2</v>
      </c>
      <c r="D44" s="255">
        <f t="shared" si="4"/>
        <v>0.15</v>
      </c>
      <c r="E44" s="255">
        <f t="shared" si="4"/>
        <v>0</v>
      </c>
      <c r="F44" s="255">
        <f t="shared" si="4"/>
        <v>0</v>
      </c>
      <c r="G44" s="255">
        <f t="shared" si="4"/>
        <v>0</v>
      </c>
      <c r="H44" s="255">
        <f t="shared" si="4"/>
        <v>0</v>
      </c>
      <c r="I44" s="255">
        <f t="shared" si="4"/>
        <v>2.6184538653366583E-2</v>
      </c>
      <c r="J44" s="255">
        <f t="shared" si="4"/>
        <v>5.0632911392405063E-2</v>
      </c>
      <c r="K44" s="255">
        <f t="shared" si="4"/>
        <v>0</v>
      </c>
      <c r="L44" s="255">
        <f t="shared" si="4"/>
        <v>2.7272727272727271E-2</v>
      </c>
      <c r="M44" s="255">
        <f t="shared" si="4"/>
        <v>3.1446540880503145E-2</v>
      </c>
      <c r="N44" s="255">
        <f t="shared" si="4"/>
        <v>0</v>
      </c>
      <c r="O44" s="255">
        <f t="shared" si="4"/>
        <v>6.25E-2</v>
      </c>
      <c r="P44" s="167">
        <f t="shared" si="4"/>
        <v>3.5714285714285712E-2</v>
      </c>
      <c r="Q44" s="329">
        <f t="shared" si="4"/>
        <v>2.8673835125448029E-2</v>
      </c>
    </row>
    <row r="45" spans="1:17" s="1301" customFormat="1" ht="9.75" customHeight="1" thickBot="1" x14ac:dyDescent="0.3">
      <c r="A45" s="756"/>
      <c r="B45" s="324"/>
      <c r="C45" s="324"/>
      <c r="D45" s="324"/>
      <c r="E45" s="324"/>
      <c r="F45" s="324"/>
      <c r="G45" s="324"/>
      <c r="H45" s="324"/>
      <c r="I45" s="324"/>
      <c r="J45" s="324"/>
      <c r="K45" s="324"/>
      <c r="L45" s="324"/>
      <c r="M45" s="324"/>
      <c r="N45" s="324"/>
      <c r="O45" s="324"/>
      <c r="P45" s="324"/>
      <c r="Q45" s="758"/>
    </row>
    <row r="46" spans="1:17" s="1301" customFormat="1" ht="15.75" customHeight="1" thickBot="1" x14ac:dyDescent="0.3">
      <c r="A46" s="2127" t="s">
        <v>243</v>
      </c>
      <c r="B46" s="2128"/>
      <c r="C46" s="2128"/>
      <c r="D46" s="2128"/>
      <c r="E46" s="2128"/>
      <c r="F46" s="2128"/>
      <c r="G46" s="2128"/>
      <c r="H46" s="2128"/>
      <c r="I46" s="2128"/>
      <c r="J46" s="2128"/>
      <c r="K46" s="2128"/>
      <c r="L46" s="2128"/>
      <c r="M46" s="2128"/>
      <c r="N46" s="2128"/>
      <c r="O46" s="2128"/>
      <c r="P46" s="2128"/>
      <c r="Q46" s="2129"/>
    </row>
    <row r="47" spans="1:17" s="1301" customFormat="1" ht="24.75" customHeight="1" x14ac:dyDescent="0.25">
      <c r="A47" s="168" t="s">
        <v>235</v>
      </c>
      <c r="B47" s="344">
        <v>28</v>
      </c>
      <c r="C47" s="345">
        <v>69</v>
      </c>
      <c r="D47" s="345">
        <v>40</v>
      </c>
      <c r="E47" s="345">
        <v>54</v>
      </c>
      <c r="F47" s="345">
        <v>28</v>
      </c>
      <c r="G47" s="345">
        <v>7</v>
      </c>
      <c r="H47" s="345">
        <v>1</v>
      </c>
      <c r="I47" s="346">
        <v>1604</v>
      </c>
      <c r="J47" s="345">
        <v>79</v>
      </c>
      <c r="K47" s="345">
        <v>14</v>
      </c>
      <c r="L47" s="345">
        <v>550</v>
      </c>
      <c r="M47" s="345">
        <v>159</v>
      </c>
      <c r="N47" s="345">
        <v>21</v>
      </c>
      <c r="O47" s="345">
        <v>80</v>
      </c>
      <c r="P47" s="347">
        <v>56</v>
      </c>
      <c r="Q47" s="327">
        <f>SUM(B47:P47)</f>
        <v>2790</v>
      </c>
    </row>
    <row r="48" spans="1:17" s="1301" customFormat="1" ht="24.75" customHeight="1" x14ac:dyDescent="0.25">
      <c r="A48" s="169" t="s">
        <v>244</v>
      </c>
      <c r="B48" s="389">
        <v>0</v>
      </c>
      <c r="C48" s="390">
        <v>1</v>
      </c>
      <c r="D48" s="390">
        <v>0</v>
      </c>
      <c r="E48" s="390">
        <v>0</v>
      </c>
      <c r="F48" s="390">
        <v>0</v>
      </c>
      <c r="G48" s="390">
        <v>0</v>
      </c>
      <c r="H48" s="390">
        <v>0</v>
      </c>
      <c r="I48" s="391">
        <v>53</v>
      </c>
      <c r="J48" s="390">
        <v>1</v>
      </c>
      <c r="K48" s="390">
        <v>1</v>
      </c>
      <c r="L48" s="390">
        <v>14</v>
      </c>
      <c r="M48" s="390">
        <v>2</v>
      </c>
      <c r="N48" s="390">
        <v>3</v>
      </c>
      <c r="O48" s="390">
        <v>5</v>
      </c>
      <c r="P48" s="392">
        <v>2</v>
      </c>
      <c r="Q48" s="328">
        <f>SUM(B48:P48)</f>
        <v>82</v>
      </c>
    </row>
    <row r="49" spans="1:17" s="1301" customFormat="1" ht="27" customHeight="1" thickBot="1" x14ac:dyDescent="0.3">
      <c r="A49" s="91" t="s">
        <v>245</v>
      </c>
      <c r="B49" s="254">
        <f t="shared" ref="B49:Q49" si="5">SUM(B48/B47)</f>
        <v>0</v>
      </c>
      <c r="C49" s="255">
        <f t="shared" si="5"/>
        <v>1.4492753623188406E-2</v>
      </c>
      <c r="D49" s="255">
        <f t="shared" si="5"/>
        <v>0</v>
      </c>
      <c r="E49" s="255">
        <f t="shared" si="5"/>
        <v>0</v>
      </c>
      <c r="F49" s="255">
        <f t="shared" si="5"/>
        <v>0</v>
      </c>
      <c r="G49" s="255">
        <f t="shared" si="5"/>
        <v>0</v>
      </c>
      <c r="H49" s="255">
        <f t="shared" si="5"/>
        <v>0</v>
      </c>
      <c r="I49" s="255">
        <f t="shared" si="5"/>
        <v>3.3042394014962596E-2</v>
      </c>
      <c r="J49" s="255">
        <f t="shared" si="5"/>
        <v>1.2658227848101266E-2</v>
      </c>
      <c r="K49" s="255">
        <f t="shared" si="5"/>
        <v>7.1428571428571425E-2</v>
      </c>
      <c r="L49" s="255">
        <f t="shared" si="5"/>
        <v>2.5454545454545455E-2</v>
      </c>
      <c r="M49" s="255">
        <f t="shared" si="5"/>
        <v>1.2578616352201259E-2</v>
      </c>
      <c r="N49" s="255">
        <f t="shared" si="5"/>
        <v>0.14285714285714285</v>
      </c>
      <c r="O49" s="255">
        <f t="shared" si="5"/>
        <v>6.25E-2</v>
      </c>
      <c r="P49" s="167">
        <f t="shared" si="5"/>
        <v>3.5714285714285712E-2</v>
      </c>
      <c r="Q49" s="329">
        <f t="shared" si="5"/>
        <v>2.9390681003584228E-2</v>
      </c>
    </row>
    <row r="50" spans="1:17" s="1301" customFormat="1" ht="19.5" hidden="1" customHeight="1" thickBot="1" x14ac:dyDescent="0.35">
      <c r="A50" s="2201" t="s">
        <v>992</v>
      </c>
      <c r="B50" s="2202"/>
      <c r="C50" s="2202"/>
      <c r="D50" s="2202"/>
      <c r="E50" s="2202"/>
      <c r="F50" s="2202"/>
      <c r="G50" s="2202"/>
      <c r="H50" s="2202"/>
      <c r="I50" s="2202"/>
      <c r="J50" s="2202"/>
      <c r="K50" s="2202"/>
      <c r="L50" s="2202"/>
      <c r="M50" s="2202"/>
      <c r="N50" s="2202"/>
      <c r="O50" s="2202"/>
      <c r="P50" s="2202"/>
      <c r="Q50" s="2203"/>
    </row>
    <row r="51" spans="1:17" s="1301" customFormat="1" ht="59.25" hidden="1" customHeight="1" thickBot="1" x14ac:dyDescent="0.3">
      <c r="A51" s="131"/>
      <c r="B51" s="749" t="s">
        <v>145</v>
      </c>
      <c r="C51" s="750" t="s">
        <v>146</v>
      </c>
      <c r="D51" s="750" t="s">
        <v>147</v>
      </c>
      <c r="E51" s="750" t="s">
        <v>148</v>
      </c>
      <c r="F51" s="750" t="s">
        <v>149</v>
      </c>
      <c r="G51" s="750" t="s">
        <v>150</v>
      </c>
      <c r="H51" s="750" t="s">
        <v>151</v>
      </c>
      <c r="I51" s="750" t="s">
        <v>152</v>
      </c>
      <c r="J51" s="750" t="s">
        <v>153</v>
      </c>
      <c r="K51" s="750" t="s">
        <v>154</v>
      </c>
      <c r="L51" s="750" t="s">
        <v>155</v>
      </c>
      <c r="M51" s="750" t="s">
        <v>156</v>
      </c>
      <c r="N51" s="750" t="s">
        <v>157</v>
      </c>
      <c r="O51" s="750" t="s">
        <v>158</v>
      </c>
      <c r="P51" s="751" t="s">
        <v>159</v>
      </c>
      <c r="Q51" s="72" t="s">
        <v>160</v>
      </c>
    </row>
    <row r="52" spans="1:17" s="1301" customFormat="1" ht="15.75" hidden="1" thickBot="1" x14ac:dyDescent="0.3">
      <c r="A52" s="2127" t="s">
        <v>231</v>
      </c>
      <c r="B52" s="2128"/>
      <c r="C52" s="2128"/>
      <c r="D52" s="2128"/>
      <c r="E52" s="2128"/>
      <c r="F52" s="2128"/>
      <c r="G52" s="2128"/>
      <c r="H52" s="2128"/>
      <c r="I52" s="2128"/>
      <c r="J52" s="2128"/>
      <c r="K52" s="2128"/>
      <c r="L52" s="2128"/>
      <c r="M52" s="2128"/>
      <c r="N52" s="2128"/>
      <c r="O52" s="2128"/>
      <c r="P52" s="2128"/>
      <c r="Q52" s="2129"/>
    </row>
    <row r="53" spans="1:17" s="1301" customFormat="1" ht="24.75" hidden="1" customHeight="1" x14ac:dyDescent="0.25">
      <c r="A53" s="168" t="s">
        <v>232</v>
      </c>
      <c r="B53" s="344">
        <v>449</v>
      </c>
      <c r="C53" s="345">
        <v>1573</v>
      </c>
      <c r="D53" s="345">
        <v>1350</v>
      </c>
      <c r="E53" s="345">
        <v>699</v>
      </c>
      <c r="F53" s="345">
        <v>400</v>
      </c>
      <c r="G53" s="345">
        <v>95</v>
      </c>
      <c r="H53" s="345">
        <v>179</v>
      </c>
      <c r="I53" s="346">
        <v>53333</v>
      </c>
      <c r="J53" s="345">
        <v>3015</v>
      </c>
      <c r="K53" s="345">
        <v>1432</v>
      </c>
      <c r="L53" s="345">
        <v>14017</v>
      </c>
      <c r="M53" s="345">
        <v>7098</v>
      </c>
      <c r="N53" s="345">
        <v>459</v>
      </c>
      <c r="O53" s="345">
        <v>3035</v>
      </c>
      <c r="P53" s="347">
        <v>2308</v>
      </c>
      <c r="Q53" s="327">
        <f>SUM(B53:P53)</f>
        <v>89442</v>
      </c>
    </row>
    <row r="54" spans="1:17" s="1301" customFormat="1" ht="24.75" hidden="1" customHeight="1" thickBot="1" x14ac:dyDescent="0.3">
      <c r="A54" s="91" t="s">
        <v>233</v>
      </c>
      <c r="B54" s="256">
        <f>SUM(B53/Q53)</f>
        <v>5.0200129692985398E-3</v>
      </c>
      <c r="C54" s="283">
        <f>SUM(C53/Q53)</f>
        <v>1.7586816037208471E-2</v>
      </c>
      <c r="D54" s="283">
        <f>SUM(D53/Q53)</f>
        <v>1.5093580197222782E-2</v>
      </c>
      <c r="E54" s="283">
        <f>SUM(E53/Q53)</f>
        <v>7.815120413228684E-3</v>
      </c>
      <c r="F54" s="283">
        <f>SUM(F53/Q53)</f>
        <v>4.4721719102882316E-3</v>
      </c>
      <c r="G54" s="283">
        <f>SUM(G53/Q53)</f>
        <v>1.062140828693455E-3</v>
      </c>
      <c r="H54" s="283">
        <f>SUM(H53/Q53)</f>
        <v>2.0012969298539834E-3</v>
      </c>
      <c r="I54" s="283">
        <f>SUM(I53/Q53)</f>
        <v>0.59628586122850558</v>
      </c>
      <c r="J54" s="283">
        <f>SUM(J53/Q53)</f>
        <v>3.3708995773797545E-2</v>
      </c>
      <c r="K54" s="283">
        <f>SUM(K53/Q53)</f>
        <v>1.6010375438831867E-2</v>
      </c>
      <c r="L54" s="283">
        <f>SUM(L53/Q53)</f>
        <v>0.15671608416627536</v>
      </c>
      <c r="M54" s="283">
        <f>SUM(M53/Q53)</f>
        <v>7.9358690548064673E-2</v>
      </c>
      <c r="N54" s="283">
        <f>SUM(N53/Q53)</f>
        <v>5.1318172670557459E-3</v>
      </c>
      <c r="O54" s="283">
        <f>SUM(O53/Q53)</f>
        <v>3.3932604369311954E-2</v>
      </c>
      <c r="P54" s="284">
        <f>SUM(P53/Q53)</f>
        <v>2.5804431922363095E-2</v>
      </c>
      <c r="Q54" s="752">
        <f>SUM(B54:P54)</f>
        <v>1</v>
      </c>
    </row>
    <row r="55" spans="1:17" s="1301" customFormat="1" ht="9.75" hidden="1" customHeight="1" thickBot="1" x14ac:dyDescent="0.3">
      <c r="A55" s="756"/>
      <c r="B55" s="757"/>
      <c r="C55" s="757"/>
      <c r="D55" s="757"/>
      <c r="E55" s="757"/>
      <c r="F55" s="757"/>
      <c r="G55" s="757"/>
      <c r="H55" s="757"/>
      <c r="I55" s="757"/>
      <c r="J55" s="757"/>
      <c r="K55" s="757"/>
      <c r="L55" s="757"/>
      <c r="M55" s="757"/>
      <c r="N55" s="757"/>
      <c r="O55" s="757"/>
      <c r="P55" s="757"/>
      <c r="Q55" s="758"/>
    </row>
    <row r="56" spans="1:17" s="1301" customFormat="1" ht="15.75" hidden="1" thickBot="1" x14ac:dyDescent="0.3">
      <c r="A56" s="2127" t="s">
        <v>234</v>
      </c>
      <c r="B56" s="2128"/>
      <c r="C56" s="2128"/>
      <c r="D56" s="2128"/>
      <c r="E56" s="2128"/>
      <c r="F56" s="2128"/>
      <c r="G56" s="2128"/>
      <c r="H56" s="2128"/>
      <c r="I56" s="2128"/>
      <c r="J56" s="2128"/>
      <c r="K56" s="2128"/>
      <c r="L56" s="2128"/>
      <c r="M56" s="2128"/>
      <c r="N56" s="2128"/>
      <c r="O56" s="2128"/>
      <c r="P56" s="2128"/>
      <c r="Q56" s="2129"/>
    </row>
    <row r="57" spans="1:17" s="1301" customFormat="1" ht="24.75" hidden="1" customHeight="1" x14ac:dyDescent="0.25">
      <c r="A57" s="168" t="s">
        <v>235</v>
      </c>
      <c r="B57" s="344">
        <v>8</v>
      </c>
      <c r="C57" s="345">
        <v>83</v>
      </c>
      <c r="D57" s="345">
        <v>39</v>
      </c>
      <c r="E57" s="345">
        <v>37</v>
      </c>
      <c r="F57" s="345">
        <v>23</v>
      </c>
      <c r="G57" s="345">
        <v>1</v>
      </c>
      <c r="H57" s="345">
        <v>2</v>
      </c>
      <c r="I57" s="346">
        <v>1685</v>
      </c>
      <c r="J57" s="345">
        <v>113</v>
      </c>
      <c r="K57" s="345">
        <v>44</v>
      </c>
      <c r="L57" s="345">
        <v>604</v>
      </c>
      <c r="M57" s="345">
        <v>184</v>
      </c>
      <c r="N57" s="345">
        <v>22</v>
      </c>
      <c r="O57" s="345">
        <v>96</v>
      </c>
      <c r="P57" s="347">
        <v>52</v>
      </c>
      <c r="Q57" s="327">
        <f>SUM(B57:P57)</f>
        <v>2993</v>
      </c>
    </row>
    <row r="58" spans="1:17" s="1301" customFormat="1" ht="24.75" hidden="1" customHeight="1" thickBot="1" x14ac:dyDescent="0.3">
      <c r="A58" s="91" t="s">
        <v>236</v>
      </c>
      <c r="B58" s="256">
        <f>SUM(B57/Q57)</f>
        <v>2.6729034413631807E-3</v>
      </c>
      <c r="C58" s="283">
        <f>SUM(C57/Q57)</f>
        <v>2.7731373204143001E-2</v>
      </c>
      <c r="D58" s="283">
        <f>SUM(D57/Q57)</f>
        <v>1.3030404276645506E-2</v>
      </c>
      <c r="E58" s="283">
        <f>SUM(E57/Q57)</f>
        <v>1.2362178416304711E-2</v>
      </c>
      <c r="F58" s="283">
        <f>SUM(F57/Q57)</f>
        <v>7.6845973939191443E-3</v>
      </c>
      <c r="G58" s="283">
        <f>SUM(G57/Q57)</f>
        <v>3.3411293017039759E-4</v>
      </c>
      <c r="H58" s="283">
        <f>SUM(H57/Q57)</f>
        <v>6.6822586034079518E-4</v>
      </c>
      <c r="I58" s="283">
        <f>SUM(I57/Q57)</f>
        <v>0.56298028733711991</v>
      </c>
      <c r="J58" s="283">
        <f>SUM(J57/Q57)</f>
        <v>3.7754761109254929E-2</v>
      </c>
      <c r="K58" s="283">
        <f>SUM(K57/Q57)</f>
        <v>1.4700968927497494E-2</v>
      </c>
      <c r="L58" s="283">
        <f>SUM(L57/Q57)</f>
        <v>0.20180420982292016</v>
      </c>
      <c r="M58" s="283">
        <f>SUM(M57/Q57)</f>
        <v>6.1476779151353154E-2</v>
      </c>
      <c r="N58" s="283">
        <f>SUM(N57/Q57)</f>
        <v>7.3504844637487469E-3</v>
      </c>
      <c r="O58" s="283">
        <f>SUM(O57/Q57)</f>
        <v>3.2074841296358167E-2</v>
      </c>
      <c r="P58" s="284">
        <f>SUM(P57/Q57)</f>
        <v>1.7373872368860673E-2</v>
      </c>
      <c r="Q58" s="752">
        <f>SUM(B58:P58)</f>
        <v>1</v>
      </c>
    </row>
    <row r="59" spans="1:17" s="1301" customFormat="1" ht="10.5" hidden="1" customHeight="1" thickBot="1" x14ac:dyDescent="0.3">
      <c r="A59" s="756"/>
      <c r="B59" s="324"/>
      <c r="C59" s="324"/>
      <c r="D59" s="324"/>
      <c r="E59" s="324"/>
      <c r="F59" s="324"/>
      <c r="G59" s="324"/>
      <c r="H59" s="324"/>
      <c r="I59" s="324"/>
      <c r="J59" s="324"/>
      <c r="K59" s="324"/>
      <c r="L59" s="324"/>
      <c r="M59" s="324"/>
      <c r="N59" s="324"/>
      <c r="O59" s="324"/>
      <c r="P59" s="324"/>
      <c r="Q59" s="758"/>
    </row>
    <row r="60" spans="1:17" s="1301" customFormat="1" ht="15.75" hidden="1" customHeight="1" thickBot="1" x14ac:dyDescent="0.3">
      <c r="A60" s="2127" t="s">
        <v>237</v>
      </c>
      <c r="B60" s="2128"/>
      <c r="C60" s="2128"/>
      <c r="D60" s="2128"/>
      <c r="E60" s="2128"/>
      <c r="F60" s="2128"/>
      <c r="G60" s="2128"/>
      <c r="H60" s="2128"/>
      <c r="I60" s="2128"/>
      <c r="J60" s="2128"/>
      <c r="K60" s="2128"/>
      <c r="L60" s="2128"/>
      <c r="M60" s="2128"/>
      <c r="N60" s="2128"/>
      <c r="O60" s="2128"/>
      <c r="P60" s="2128"/>
      <c r="Q60" s="2129"/>
    </row>
    <row r="61" spans="1:17" s="1301" customFormat="1" ht="24.75" hidden="1" customHeight="1" x14ac:dyDescent="0.25">
      <c r="A61" s="168" t="s">
        <v>235</v>
      </c>
      <c r="B61" s="344">
        <v>8</v>
      </c>
      <c r="C61" s="345">
        <v>83</v>
      </c>
      <c r="D61" s="345">
        <v>39</v>
      </c>
      <c r="E61" s="345">
        <v>37</v>
      </c>
      <c r="F61" s="345">
        <v>23</v>
      </c>
      <c r="G61" s="345">
        <v>1</v>
      </c>
      <c r="H61" s="345">
        <v>2</v>
      </c>
      <c r="I61" s="346">
        <v>1685</v>
      </c>
      <c r="J61" s="345">
        <v>113</v>
      </c>
      <c r="K61" s="345">
        <v>44</v>
      </c>
      <c r="L61" s="345">
        <v>604</v>
      </c>
      <c r="M61" s="345">
        <v>184</v>
      </c>
      <c r="N61" s="345">
        <v>22</v>
      </c>
      <c r="O61" s="345">
        <v>96</v>
      </c>
      <c r="P61" s="347">
        <v>52</v>
      </c>
      <c r="Q61" s="327">
        <f>SUM(B61:P61)</f>
        <v>2993</v>
      </c>
    </row>
    <row r="62" spans="1:17" s="1301" customFormat="1" ht="24.75" hidden="1" customHeight="1" x14ac:dyDescent="0.25">
      <c r="A62" s="169" t="s">
        <v>238</v>
      </c>
      <c r="B62" s="389">
        <v>0</v>
      </c>
      <c r="C62" s="390">
        <v>0</v>
      </c>
      <c r="D62" s="390">
        <v>0</v>
      </c>
      <c r="E62" s="390">
        <v>2</v>
      </c>
      <c r="F62" s="390">
        <v>0</v>
      </c>
      <c r="G62" s="390">
        <v>0</v>
      </c>
      <c r="H62" s="390">
        <v>0</v>
      </c>
      <c r="I62" s="391">
        <v>16</v>
      </c>
      <c r="J62" s="390">
        <v>0</v>
      </c>
      <c r="K62" s="390">
        <v>0</v>
      </c>
      <c r="L62" s="390">
        <v>13</v>
      </c>
      <c r="M62" s="390">
        <v>2</v>
      </c>
      <c r="N62" s="390">
        <v>2</v>
      </c>
      <c r="O62" s="390">
        <v>0</v>
      </c>
      <c r="P62" s="392">
        <v>2</v>
      </c>
      <c r="Q62" s="328">
        <f>SUM(B62:P62)</f>
        <v>37</v>
      </c>
    </row>
    <row r="63" spans="1:17" s="1301" customFormat="1" ht="26.25" hidden="1" thickBot="1" x14ac:dyDescent="0.3">
      <c r="A63" s="91" t="s">
        <v>239</v>
      </c>
      <c r="B63" s="254">
        <f t="shared" ref="B63:Q63" si="6">SUM(B62/B61)</f>
        <v>0</v>
      </c>
      <c r="C63" s="255">
        <f t="shared" si="6"/>
        <v>0</v>
      </c>
      <c r="D63" s="255">
        <f t="shared" si="6"/>
        <v>0</v>
      </c>
      <c r="E63" s="255">
        <f t="shared" si="6"/>
        <v>5.4054054054054057E-2</v>
      </c>
      <c r="F63" s="255">
        <f t="shared" si="6"/>
        <v>0</v>
      </c>
      <c r="G63" s="255">
        <f t="shared" si="6"/>
        <v>0</v>
      </c>
      <c r="H63" s="255">
        <f t="shared" si="6"/>
        <v>0</v>
      </c>
      <c r="I63" s="255">
        <f t="shared" si="6"/>
        <v>9.495548961424332E-3</v>
      </c>
      <c r="J63" s="255">
        <f t="shared" si="6"/>
        <v>0</v>
      </c>
      <c r="K63" s="255">
        <f t="shared" si="6"/>
        <v>0</v>
      </c>
      <c r="L63" s="255">
        <f t="shared" si="6"/>
        <v>2.1523178807947019E-2</v>
      </c>
      <c r="M63" s="255">
        <f t="shared" si="6"/>
        <v>1.0869565217391304E-2</v>
      </c>
      <c r="N63" s="255">
        <f t="shared" si="6"/>
        <v>9.0909090909090912E-2</v>
      </c>
      <c r="O63" s="255">
        <f t="shared" si="6"/>
        <v>0</v>
      </c>
      <c r="P63" s="167">
        <f t="shared" si="6"/>
        <v>3.8461538461538464E-2</v>
      </c>
      <c r="Q63" s="329">
        <f t="shared" si="6"/>
        <v>1.2362178416304711E-2</v>
      </c>
    </row>
    <row r="64" spans="1:17" s="1301" customFormat="1" ht="9.75" hidden="1" customHeight="1" thickBot="1" x14ac:dyDescent="0.3">
      <c r="A64" s="756"/>
      <c r="B64" s="324"/>
      <c r="C64" s="324"/>
      <c r="D64" s="324"/>
      <c r="E64" s="324"/>
      <c r="F64" s="324"/>
      <c r="G64" s="324"/>
      <c r="H64" s="324"/>
      <c r="I64" s="324"/>
      <c r="J64" s="324"/>
      <c r="K64" s="324"/>
      <c r="L64" s="324"/>
      <c r="M64" s="324"/>
      <c r="N64" s="324"/>
      <c r="O64" s="324"/>
      <c r="P64" s="324"/>
      <c r="Q64" s="758"/>
    </row>
    <row r="65" spans="1:17" s="1301" customFormat="1" ht="15.75" hidden="1" customHeight="1" thickBot="1" x14ac:dyDescent="0.3">
      <c r="A65" s="2127" t="s">
        <v>240</v>
      </c>
      <c r="B65" s="2128"/>
      <c r="C65" s="2128"/>
      <c r="D65" s="2128"/>
      <c r="E65" s="2128"/>
      <c r="F65" s="2128"/>
      <c r="G65" s="2128"/>
      <c r="H65" s="2128"/>
      <c r="I65" s="2128"/>
      <c r="J65" s="2128"/>
      <c r="K65" s="2128"/>
      <c r="L65" s="2128"/>
      <c r="M65" s="2128"/>
      <c r="N65" s="2128"/>
      <c r="O65" s="2128"/>
      <c r="P65" s="2128"/>
      <c r="Q65" s="2129"/>
    </row>
    <row r="66" spans="1:17" s="1301" customFormat="1" ht="24.75" hidden="1" customHeight="1" x14ac:dyDescent="0.25">
      <c r="A66" s="168" t="s">
        <v>235</v>
      </c>
      <c r="B66" s="344">
        <v>8</v>
      </c>
      <c r="C66" s="345">
        <v>83</v>
      </c>
      <c r="D66" s="345">
        <v>39</v>
      </c>
      <c r="E66" s="345">
        <v>37</v>
      </c>
      <c r="F66" s="345">
        <v>23</v>
      </c>
      <c r="G66" s="345">
        <v>1</v>
      </c>
      <c r="H66" s="345">
        <v>2</v>
      </c>
      <c r="I66" s="346">
        <v>1685</v>
      </c>
      <c r="J66" s="345">
        <v>113</v>
      </c>
      <c r="K66" s="345">
        <v>44</v>
      </c>
      <c r="L66" s="345">
        <v>604</v>
      </c>
      <c r="M66" s="345">
        <v>184</v>
      </c>
      <c r="N66" s="345">
        <v>22</v>
      </c>
      <c r="O66" s="345">
        <v>96</v>
      </c>
      <c r="P66" s="347">
        <v>52</v>
      </c>
      <c r="Q66" s="327">
        <f>SUM(B66:P66)</f>
        <v>2993</v>
      </c>
    </row>
    <row r="67" spans="1:17" s="1301" customFormat="1" ht="24.75" hidden="1" customHeight="1" x14ac:dyDescent="0.25">
      <c r="A67" s="169" t="s">
        <v>241</v>
      </c>
      <c r="B67" s="389">
        <v>3</v>
      </c>
      <c r="C67" s="390">
        <v>1</v>
      </c>
      <c r="D67" s="390">
        <v>0</v>
      </c>
      <c r="E67" s="390">
        <v>1</v>
      </c>
      <c r="F67" s="390">
        <v>0</v>
      </c>
      <c r="G67" s="390">
        <v>0</v>
      </c>
      <c r="H67" s="390">
        <v>1</v>
      </c>
      <c r="I67" s="391">
        <v>49</v>
      </c>
      <c r="J67" s="390">
        <v>6</v>
      </c>
      <c r="K67" s="390">
        <v>0</v>
      </c>
      <c r="L67" s="390">
        <v>19</v>
      </c>
      <c r="M67" s="390">
        <v>2</v>
      </c>
      <c r="N67" s="390">
        <v>0</v>
      </c>
      <c r="O67" s="390">
        <v>1</v>
      </c>
      <c r="P67" s="392">
        <v>2</v>
      </c>
      <c r="Q67" s="328">
        <f>SUM(B67:P67)</f>
        <v>85</v>
      </c>
    </row>
    <row r="68" spans="1:17" s="1301" customFormat="1" ht="26.25" hidden="1" thickBot="1" x14ac:dyDescent="0.3">
      <c r="A68" s="91" t="s">
        <v>242</v>
      </c>
      <c r="B68" s="254">
        <f t="shared" ref="B68:Q68" si="7">SUM(B67/B66)</f>
        <v>0.375</v>
      </c>
      <c r="C68" s="255">
        <f t="shared" si="7"/>
        <v>1.2048192771084338E-2</v>
      </c>
      <c r="D68" s="255">
        <f t="shared" si="7"/>
        <v>0</v>
      </c>
      <c r="E68" s="255">
        <f t="shared" si="7"/>
        <v>2.7027027027027029E-2</v>
      </c>
      <c r="F68" s="255">
        <f t="shared" si="7"/>
        <v>0</v>
      </c>
      <c r="G68" s="255">
        <f t="shared" si="7"/>
        <v>0</v>
      </c>
      <c r="H68" s="255">
        <f t="shared" si="7"/>
        <v>0.5</v>
      </c>
      <c r="I68" s="255">
        <f t="shared" si="7"/>
        <v>2.9080118694362018E-2</v>
      </c>
      <c r="J68" s="255">
        <f t="shared" si="7"/>
        <v>5.3097345132743362E-2</v>
      </c>
      <c r="K68" s="255">
        <f t="shared" si="7"/>
        <v>0</v>
      </c>
      <c r="L68" s="255">
        <f t="shared" si="7"/>
        <v>3.1456953642384107E-2</v>
      </c>
      <c r="M68" s="255">
        <f t="shared" si="7"/>
        <v>1.0869565217391304E-2</v>
      </c>
      <c r="N68" s="255">
        <f t="shared" si="7"/>
        <v>0</v>
      </c>
      <c r="O68" s="255">
        <f t="shared" si="7"/>
        <v>1.0416666666666666E-2</v>
      </c>
      <c r="P68" s="167">
        <f t="shared" si="7"/>
        <v>3.8461538461538464E-2</v>
      </c>
      <c r="Q68" s="329">
        <f t="shared" si="7"/>
        <v>2.8399599064483794E-2</v>
      </c>
    </row>
    <row r="69" spans="1:17" s="1301" customFormat="1" ht="9.75" hidden="1" customHeight="1" thickBot="1" x14ac:dyDescent="0.3">
      <c r="A69" s="756"/>
      <c r="B69" s="324"/>
      <c r="C69" s="324"/>
      <c r="D69" s="324"/>
      <c r="E69" s="324"/>
      <c r="F69" s="324"/>
      <c r="G69" s="324"/>
      <c r="H69" s="324"/>
      <c r="I69" s="324"/>
      <c r="J69" s="324"/>
      <c r="K69" s="324"/>
      <c r="L69" s="324"/>
      <c r="M69" s="324"/>
      <c r="N69" s="324"/>
      <c r="O69" s="324"/>
      <c r="P69" s="324"/>
      <c r="Q69" s="758"/>
    </row>
    <row r="70" spans="1:17" s="1301" customFormat="1" ht="15.75" hidden="1" customHeight="1" thickBot="1" x14ac:dyDescent="0.3">
      <c r="A70" s="2127" t="s">
        <v>243</v>
      </c>
      <c r="B70" s="2128"/>
      <c r="C70" s="2128"/>
      <c r="D70" s="2128"/>
      <c r="E70" s="2128"/>
      <c r="F70" s="2128"/>
      <c r="G70" s="2128"/>
      <c r="H70" s="2128"/>
      <c r="I70" s="2128"/>
      <c r="J70" s="2128"/>
      <c r="K70" s="2128"/>
      <c r="L70" s="2128"/>
      <c r="M70" s="2128"/>
      <c r="N70" s="2128"/>
      <c r="O70" s="2128"/>
      <c r="P70" s="2128"/>
      <c r="Q70" s="2129"/>
    </row>
    <row r="71" spans="1:17" s="1301" customFormat="1" ht="24.75" hidden="1" customHeight="1" x14ac:dyDescent="0.25">
      <c r="A71" s="168" t="s">
        <v>235</v>
      </c>
      <c r="B71" s="344">
        <v>8</v>
      </c>
      <c r="C71" s="345">
        <v>83</v>
      </c>
      <c r="D71" s="345">
        <v>39</v>
      </c>
      <c r="E71" s="345">
        <v>37</v>
      </c>
      <c r="F71" s="345">
        <v>23</v>
      </c>
      <c r="G71" s="345">
        <v>1</v>
      </c>
      <c r="H71" s="345">
        <v>2</v>
      </c>
      <c r="I71" s="346">
        <v>1685</v>
      </c>
      <c r="J71" s="345">
        <v>113</v>
      </c>
      <c r="K71" s="345">
        <v>44</v>
      </c>
      <c r="L71" s="345">
        <v>604</v>
      </c>
      <c r="M71" s="345">
        <v>184</v>
      </c>
      <c r="N71" s="345">
        <v>22</v>
      </c>
      <c r="O71" s="345">
        <v>96</v>
      </c>
      <c r="P71" s="347">
        <v>52</v>
      </c>
      <c r="Q71" s="327">
        <f>SUM(B71:P71)</f>
        <v>2993</v>
      </c>
    </row>
    <row r="72" spans="1:17" s="1301" customFormat="1" ht="24.75" hidden="1" customHeight="1" x14ac:dyDescent="0.25">
      <c r="A72" s="169" t="s">
        <v>244</v>
      </c>
      <c r="B72" s="389">
        <v>0</v>
      </c>
      <c r="C72" s="390">
        <v>1</v>
      </c>
      <c r="D72" s="390">
        <v>1</v>
      </c>
      <c r="E72" s="390">
        <v>0</v>
      </c>
      <c r="F72" s="390">
        <v>0</v>
      </c>
      <c r="G72" s="390">
        <v>0</v>
      </c>
      <c r="H72" s="390">
        <v>0</v>
      </c>
      <c r="I72" s="391">
        <v>60</v>
      </c>
      <c r="J72" s="390">
        <v>6</v>
      </c>
      <c r="K72" s="390">
        <v>4</v>
      </c>
      <c r="L72" s="390">
        <v>18</v>
      </c>
      <c r="M72" s="390">
        <v>5</v>
      </c>
      <c r="N72" s="390">
        <v>0</v>
      </c>
      <c r="O72" s="390">
        <v>6</v>
      </c>
      <c r="P72" s="392">
        <v>3</v>
      </c>
      <c r="Q72" s="328">
        <f>SUM(B72:P72)</f>
        <v>104</v>
      </c>
    </row>
    <row r="73" spans="1:17" s="1301" customFormat="1" ht="27" hidden="1" customHeight="1" thickBot="1" x14ac:dyDescent="0.3">
      <c r="A73" s="91" t="s">
        <v>245</v>
      </c>
      <c r="B73" s="254">
        <f t="shared" ref="B73:Q73" si="8">SUM(B72/B71)</f>
        <v>0</v>
      </c>
      <c r="C73" s="255">
        <f t="shared" si="8"/>
        <v>1.2048192771084338E-2</v>
      </c>
      <c r="D73" s="255">
        <f t="shared" si="8"/>
        <v>2.564102564102564E-2</v>
      </c>
      <c r="E73" s="255">
        <f t="shared" si="8"/>
        <v>0</v>
      </c>
      <c r="F73" s="255">
        <f t="shared" si="8"/>
        <v>0</v>
      </c>
      <c r="G73" s="255">
        <f t="shared" si="8"/>
        <v>0</v>
      </c>
      <c r="H73" s="255">
        <f t="shared" si="8"/>
        <v>0</v>
      </c>
      <c r="I73" s="255">
        <f t="shared" si="8"/>
        <v>3.5608308605341248E-2</v>
      </c>
      <c r="J73" s="255">
        <f t="shared" si="8"/>
        <v>5.3097345132743362E-2</v>
      </c>
      <c r="K73" s="255">
        <f t="shared" si="8"/>
        <v>9.0909090909090912E-2</v>
      </c>
      <c r="L73" s="255">
        <f t="shared" si="8"/>
        <v>2.9801324503311258E-2</v>
      </c>
      <c r="M73" s="255">
        <f t="shared" si="8"/>
        <v>2.717391304347826E-2</v>
      </c>
      <c r="N73" s="255">
        <f t="shared" si="8"/>
        <v>0</v>
      </c>
      <c r="O73" s="255">
        <f t="shared" si="8"/>
        <v>6.25E-2</v>
      </c>
      <c r="P73" s="167">
        <f t="shared" si="8"/>
        <v>5.7692307692307696E-2</v>
      </c>
      <c r="Q73" s="329">
        <f t="shared" si="8"/>
        <v>3.4747744737721346E-2</v>
      </c>
    </row>
    <row r="74" spans="1:17" s="1301" customFormat="1" ht="19.5" hidden="1" customHeight="1" thickBot="1" x14ac:dyDescent="0.35">
      <c r="A74" s="2201" t="s">
        <v>114</v>
      </c>
      <c r="B74" s="2202"/>
      <c r="C74" s="2202"/>
      <c r="D74" s="2202"/>
      <c r="E74" s="2202"/>
      <c r="F74" s="2202"/>
      <c r="G74" s="2202"/>
      <c r="H74" s="2202"/>
      <c r="I74" s="2202"/>
      <c r="J74" s="2202"/>
      <c r="K74" s="2202"/>
      <c r="L74" s="2202"/>
      <c r="M74" s="2202"/>
      <c r="N74" s="2202"/>
      <c r="O74" s="2202"/>
      <c r="P74" s="2202"/>
      <c r="Q74" s="2203"/>
    </row>
    <row r="75" spans="1:17" s="1301" customFormat="1" ht="59.25" hidden="1" customHeight="1" thickBot="1" x14ac:dyDescent="0.3">
      <c r="A75" s="131"/>
      <c r="B75" s="749" t="s">
        <v>145</v>
      </c>
      <c r="C75" s="750" t="s">
        <v>146</v>
      </c>
      <c r="D75" s="750" t="s">
        <v>147</v>
      </c>
      <c r="E75" s="750" t="s">
        <v>148</v>
      </c>
      <c r="F75" s="750" t="s">
        <v>149</v>
      </c>
      <c r="G75" s="750" t="s">
        <v>150</v>
      </c>
      <c r="H75" s="750" t="s">
        <v>151</v>
      </c>
      <c r="I75" s="750" t="s">
        <v>152</v>
      </c>
      <c r="J75" s="750" t="s">
        <v>153</v>
      </c>
      <c r="K75" s="750" t="s">
        <v>154</v>
      </c>
      <c r="L75" s="750" t="s">
        <v>155</v>
      </c>
      <c r="M75" s="750" t="s">
        <v>156</v>
      </c>
      <c r="N75" s="750" t="s">
        <v>157</v>
      </c>
      <c r="O75" s="750" t="s">
        <v>158</v>
      </c>
      <c r="P75" s="751" t="s">
        <v>159</v>
      </c>
      <c r="Q75" s="72" t="s">
        <v>160</v>
      </c>
    </row>
    <row r="76" spans="1:17" s="1301" customFormat="1" ht="15.75" hidden="1" thickBot="1" x14ac:dyDescent="0.3">
      <c r="A76" s="2127" t="s">
        <v>231</v>
      </c>
      <c r="B76" s="2128"/>
      <c r="C76" s="2128"/>
      <c r="D76" s="2128"/>
      <c r="E76" s="2128"/>
      <c r="F76" s="2128"/>
      <c r="G76" s="2128"/>
      <c r="H76" s="2128"/>
      <c r="I76" s="2128"/>
      <c r="J76" s="2128"/>
      <c r="K76" s="2128"/>
      <c r="L76" s="2128"/>
      <c r="M76" s="2128"/>
      <c r="N76" s="2128"/>
      <c r="O76" s="2128"/>
      <c r="P76" s="2128"/>
      <c r="Q76" s="2129"/>
    </row>
    <row r="77" spans="1:17" s="1301" customFormat="1" ht="24.75" hidden="1" customHeight="1" x14ac:dyDescent="0.25">
      <c r="A77" s="168" t="s">
        <v>232</v>
      </c>
      <c r="B77" s="344">
        <v>295</v>
      </c>
      <c r="C77" s="345">
        <v>1859</v>
      </c>
      <c r="D77" s="345">
        <v>1121</v>
      </c>
      <c r="E77" s="345">
        <v>582</v>
      </c>
      <c r="F77" s="345">
        <v>444</v>
      </c>
      <c r="G77" s="345">
        <v>69</v>
      </c>
      <c r="H77" s="345">
        <v>196</v>
      </c>
      <c r="I77" s="346">
        <v>51430</v>
      </c>
      <c r="J77" s="345">
        <v>3276</v>
      </c>
      <c r="K77" s="345">
        <v>1318</v>
      </c>
      <c r="L77" s="345">
        <v>13921</v>
      </c>
      <c r="M77" s="345">
        <v>6676</v>
      </c>
      <c r="N77" s="345">
        <v>376</v>
      </c>
      <c r="O77" s="345">
        <v>2711</v>
      </c>
      <c r="P77" s="347">
        <v>2214</v>
      </c>
      <c r="Q77" s="327">
        <f>SUM(B77:P77)</f>
        <v>86488</v>
      </c>
    </row>
    <row r="78" spans="1:17" s="1301" customFormat="1" ht="24.75" hidden="1" customHeight="1" thickBot="1" x14ac:dyDescent="0.3">
      <c r="A78" s="91" t="s">
        <v>233</v>
      </c>
      <c r="B78" s="256">
        <f>SUM(B77/Q77)</f>
        <v>3.4108778096383313E-3</v>
      </c>
      <c r="C78" s="283">
        <f>SUM(C77/Q77)</f>
        <v>2.1494311349551383E-2</v>
      </c>
      <c r="D78" s="283">
        <f>SUM(D77/Q77)</f>
        <v>1.2961335676625659E-2</v>
      </c>
      <c r="E78" s="283">
        <f>SUM(E77/Q77)</f>
        <v>6.7292572379983352E-3</v>
      </c>
      <c r="F78" s="283">
        <f>SUM(F77/Q77)</f>
        <v>5.1336601609471835E-3</v>
      </c>
      <c r="G78" s="283">
        <f>SUM(G77/Q77)</f>
        <v>7.9779853852557576E-4</v>
      </c>
      <c r="H78" s="283">
        <f>SUM(H77/Q77)</f>
        <v>2.2662103413190267E-3</v>
      </c>
      <c r="I78" s="283">
        <f>SUM(I77/Q77)</f>
        <v>0.59464896864304873</v>
      </c>
      <c r="J78" s="283">
        <f>SUM(J77/Q77)</f>
        <v>3.7878087133475166E-2</v>
      </c>
      <c r="K78" s="283">
        <f>SUM(K77/Q77)</f>
        <v>1.5239108315604476E-2</v>
      </c>
      <c r="L78" s="283">
        <f>SUM(L77/Q77)</f>
        <v>0.16095874572194988</v>
      </c>
      <c r="M78" s="283">
        <f>SUM(M77/Q77)</f>
        <v>7.7189899176764401E-2</v>
      </c>
      <c r="N78" s="283">
        <f>SUM(N77/Q77)</f>
        <v>4.3474239200813987E-3</v>
      </c>
      <c r="O78" s="283">
        <f>SUM(O77/Q77)</f>
        <v>3.1345388955693276E-2</v>
      </c>
      <c r="P78" s="284">
        <f>SUM(P77/Q77)</f>
        <v>2.5598927018777171E-2</v>
      </c>
      <c r="Q78" s="752">
        <f>SUM(B78:P78)</f>
        <v>1</v>
      </c>
    </row>
    <row r="79" spans="1:17" s="1301" customFormat="1" ht="9.75" hidden="1" customHeight="1" thickBot="1" x14ac:dyDescent="0.3">
      <c r="A79" s="756"/>
      <c r="B79" s="757"/>
      <c r="C79" s="757"/>
      <c r="D79" s="757"/>
      <c r="E79" s="757"/>
      <c r="F79" s="757"/>
      <c r="G79" s="757"/>
      <c r="H79" s="757"/>
      <c r="I79" s="757"/>
      <c r="J79" s="757"/>
      <c r="K79" s="757"/>
      <c r="L79" s="757"/>
      <c r="M79" s="757"/>
      <c r="N79" s="757"/>
      <c r="O79" s="757"/>
      <c r="P79" s="757"/>
      <c r="Q79" s="758"/>
    </row>
    <row r="80" spans="1:17" s="1301" customFormat="1" ht="15.75" hidden="1" thickBot="1" x14ac:dyDescent="0.3">
      <c r="A80" s="2127" t="s">
        <v>234</v>
      </c>
      <c r="B80" s="2128"/>
      <c r="C80" s="2128"/>
      <c r="D80" s="2128"/>
      <c r="E80" s="2128"/>
      <c r="F80" s="2128"/>
      <c r="G80" s="2128"/>
      <c r="H80" s="2128"/>
      <c r="I80" s="2128"/>
      <c r="J80" s="2128"/>
      <c r="K80" s="2128"/>
      <c r="L80" s="2128"/>
      <c r="M80" s="2128"/>
      <c r="N80" s="2128"/>
      <c r="O80" s="2128"/>
      <c r="P80" s="2128"/>
      <c r="Q80" s="2129"/>
    </row>
    <row r="81" spans="1:17" s="1301" customFormat="1" ht="24.75" hidden="1" customHeight="1" x14ac:dyDescent="0.25">
      <c r="A81" s="168" t="s">
        <v>235</v>
      </c>
      <c r="B81" s="344">
        <v>6</v>
      </c>
      <c r="C81" s="345">
        <v>82</v>
      </c>
      <c r="D81" s="345">
        <v>47</v>
      </c>
      <c r="E81" s="345">
        <v>29</v>
      </c>
      <c r="F81" s="345">
        <v>13</v>
      </c>
      <c r="G81" s="345">
        <v>7</v>
      </c>
      <c r="H81" s="345">
        <v>15</v>
      </c>
      <c r="I81" s="346">
        <v>1793</v>
      </c>
      <c r="J81" s="345">
        <v>127</v>
      </c>
      <c r="K81" s="345">
        <v>51</v>
      </c>
      <c r="L81" s="345">
        <v>744</v>
      </c>
      <c r="M81" s="345">
        <v>232</v>
      </c>
      <c r="N81" s="345">
        <v>25</v>
      </c>
      <c r="O81" s="345">
        <v>66</v>
      </c>
      <c r="P81" s="347">
        <v>37</v>
      </c>
      <c r="Q81" s="327">
        <f>SUM(B81:P81)</f>
        <v>3274</v>
      </c>
    </row>
    <row r="82" spans="1:17" s="1301" customFormat="1" ht="24.75" hidden="1" customHeight="1" thickBot="1" x14ac:dyDescent="0.3">
      <c r="A82" s="91" t="s">
        <v>236</v>
      </c>
      <c r="B82" s="256">
        <f>SUM(B81/Q81)</f>
        <v>1.8326206475259622E-3</v>
      </c>
      <c r="C82" s="283">
        <f>SUM(C81/Q81)</f>
        <v>2.504581551618815E-2</v>
      </c>
      <c r="D82" s="283">
        <f>SUM(D81/Q81)</f>
        <v>1.4355528405620037E-2</v>
      </c>
      <c r="E82" s="283">
        <f>SUM(E81/Q81)</f>
        <v>8.8576664630421499E-3</v>
      </c>
      <c r="F82" s="283">
        <f>SUM(F81/Q81)</f>
        <v>3.970678069639585E-3</v>
      </c>
      <c r="G82" s="283">
        <f>SUM(G81/Q81)</f>
        <v>2.1380574221136223E-3</v>
      </c>
      <c r="H82" s="283">
        <f>SUM(H81/Q81)</f>
        <v>4.5815516188149052E-3</v>
      </c>
      <c r="I82" s="283">
        <f>SUM(I81/Q81)</f>
        <v>0.54764813683567504</v>
      </c>
      <c r="J82" s="283">
        <f>SUM(J81/Q81)</f>
        <v>3.8790470372632863E-2</v>
      </c>
      <c r="K82" s="283">
        <f>SUM(K81/Q81)</f>
        <v>1.5577275503970677E-2</v>
      </c>
      <c r="L82" s="283">
        <f>SUM(L81/Q81)</f>
        <v>0.22724496029321931</v>
      </c>
      <c r="M82" s="283">
        <f>SUM(M81/Q81)</f>
        <v>7.0861331704337199E-2</v>
      </c>
      <c r="N82" s="283">
        <f>SUM(N81/Q81)</f>
        <v>7.6359193646915085E-3</v>
      </c>
      <c r="O82" s="283">
        <f>SUM(O81/Q81)</f>
        <v>2.0158827122785584E-2</v>
      </c>
      <c r="P82" s="284">
        <f>SUM(P81/Q81)</f>
        <v>1.1301160659743433E-2</v>
      </c>
      <c r="Q82" s="752">
        <f>SUM(B82:P82)</f>
        <v>1</v>
      </c>
    </row>
    <row r="83" spans="1:17" s="1301" customFormat="1" ht="10.5" hidden="1" customHeight="1" thickBot="1" x14ac:dyDescent="0.3">
      <c r="A83" s="756"/>
      <c r="B83" s="324"/>
      <c r="C83" s="324"/>
      <c r="D83" s="324"/>
      <c r="E83" s="324"/>
      <c r="F83" s="324"/>
      <c r="G83" s="324"/>
      <c r="H83" s="324"/>
      <c r="I83" s="324"/>
      <c r="J83" s="324"/>
      <c r="K83" s="324"/>
      <c r="L83" s="324"/>
      <c r="M83" s="324"/>
      <c r="N83" s="324"/>
      <c r="O83" s="324"/>
      <c r="P83" s="324"/>
      <c r="Q83" s="758"/>
    </row>
    <row r="84" spans="1:17" s="1301" customFormat="1" ht="15.75" hidden="1" customHeight="1" thickBot="1" x14ac:dyDescent="0.3">
      <c r="A84" s="2127" t="s">
        <v>237</v>
      </c>
      <c r="B84" s="2128"/>
      <c r="C84" s="2128"/>
      <c r="D84" s="2128"/>
      <c r="E84" s="2128"/>
      <c r="F84" s="2128"/>
      <c r="G84" s="2128"/>
      <c r="H84" s="2128"/>
      <c r="I84" s="2128"/>
      <c r="J84" s="2128"/>
      <c r="K84" s="2128"/>
      <c r="L84" s="2128"/>
      <c r="M84" s="2128"/>
      <c r="N84" s="2128"/>
      <c r="O84" s="2128"/>
      <c r="P84" s="2128"/>
      <c r="Q84" s="2129"/>
    </row>
    <row r="85" spans="1:17" s="1301" customFormat="1" ht="24.75" hidden="1" customHeight="1" x14ac:dyDescent="0.25">
      <c r="A85" s="168" t="s">
        <v>235</v>
      </c>
      <c r="B85" s="344">
        <v>6</v>
      </c>
      <c r="C85" s="345">
        <v>82</v>
      </c>
      <c r="D85" s="345">
        <v>47</v>
      </c>
      <c r="E85" s="345">
        <v>29</v>
      </c>
      <c r="F85" s="345">
        <v>13</v>
      </c>
      <c r="G85" s="345">
        <v>7</v>
      </c>
      <c r="H85" s="345">
        <v>15</v>
      </c>
      <c r="I85" s="346">
        <v>1793</v>
      </c>
      <c r="J85" s="345">
        <v>127</v>
      </c>
      <c r="K85" s="345">
        <v>51</v>
      </c>
      <c r="L85" s="345">
        <v>744</v>
      </c>
      <c r="M85" s="345">
        <v>232</v>
      </c>
      <c r="N85" s="345">
        <v>25</v>
      </c>
      <c r="O85" s="345">
        <v>66</v>
      </c>
      <c r="P85" s="347">
        <v>37</v>
      </c>
      <c r="Q85" s="327">
        <f>SUM(B85:P85)</f>
        <v>3274</v>
      </c>
    </row>
    <row r="86" spans="1:17" s="1301" customFormat="1" ht="24.75" hidden="1" customHeight="1" x14ac:dyDescent="0.25">
      <c r="A86" s="169" t="s">
        <v>238</v>
      </c>
      <c r="B86" s="389">
        <v>0</v>
      </c>
      <c r="C86" s="390">
        <v>0</v>
      </c>
      <c r="D86" s="390">
        <v>0</v>
      </c>
      <c r="E86" s="390">
        <v>2</v>
      </c>
      <c r="F86" s="390">
        <v>0</v>
      </c>
      <c r="G86" s="390">
        <v>0</v>
      </c>
      <c r="H86" s="390">
        <v>0</v>
      </c>
      <c r="I86" s="391">
        <v>11</v>
      </c>
      <c r="J86" s="390">
        <v>0</v>
      </c>
      <c r="K86" s="390">
        <v>0</v>
      </c>
      <c r="L86" s="390">
        <v>17</v>
      </c>
      <c r="M86" s="390">
        <v>3</v>
      </c>
      <c r="N86" s="390">
        <v>3</v>
      </c>
      <c r="O86" s="390">
        <v>2</v>
      </c>
      <c r="P86" s="392">
        <v>2</v>
      </c>
      <c r="Q86" s="328">
        <f>SUM(B86:P86)</f>
        <v>40</v>
      </c>
    </row>
    <row r="87" spans="1:17" s="1301" customFormat="1" ht="26.25" hidden="1" thickBot="1" x14ac:dyDescent="0.3">
      <c r="A87" s="91" t="s">
        <v>239</v>
      </c>
      <c r="B87" s="254">
        <f t="shared" ref="B87:Q87" si="9">SUM(B86/B85)</f>
        <v>0</v>
      </c>
      <c r="C87" s="255">
        <f t="shared" si="9"/>
        <v>0</v>
      </c>
      <c r="D87" s="255">
        <f t="shared" si="9"/>
        <v>0</v>
      </c>
      <c r="E87" s="255">
        <f t="shared" si="9"/>
        <v>6.8965517241379309E-2</v>
      </c>
      <c r="F87" s="255">
        <f t="shared" si="9"/>
        <v>0</v>
      </c>
      <c r="G87" s="255">
        <f t="shared" si="9"/>
        <v>0</v>
      </c>
      <c r="H87" s="255">
        <f t="shared" si="9"/>
        <v>0</v>
      </c>
      <c r="I87" s="255">
        <f t="shared" si="9"/>
        <v>6.1349693251533744E-3</v>
      </c>
      <c r="J87" s="255">
        <f t="shared" si="9"/>
        <v>0</v>
      </c>
      <c r="K87" s="255">
        <f t="shared" si="9"/>
        <v>0</v>
      </c>
      <c r="L87" s="255">
        <f t="shared" si="9"/>
        <v>2.2849462365591398E-2</v>
      </c>
      <c r="M87" s="255">
        <f t="shared" si="9"/>
        <v>1.2931034482758621E-2</v>
      </c>
      <c r="N87" s="255">
        <f t="shared" si="9"/>
        <v>0.12</v>
      </c>
      <c r="O87" s="255">
        <f t="shared" si="9"/>
        <v>3.0303030303030304E-2</v>
      </c>
      <c r="P87" s="167">
        <f t="shared" si="9"/>
        <v>5.4054054054054057E-2</v>
      </c>
      <c r="Q87" s="329">
        <f t="shared" si="9"/>
        <v>1.2217470983506415E-2</v>
      </c>
    </row>
    <row r="88" spans="1:17" s="1301" customFormat="1" ht="9.75" hidden="1" customHeight="1" thickBot="1" x14ac:dyDescent="0.3">
      <c r="A88" s="756"/>
      <c r="B88" s="324"/>
      <c r="C88" s="324"/>
      <c r="D88" s="324"/>
      <c r="E88" s="324"/>
      <c r="F88" s="324"/>
      <c r="G88" s="324"/>
      <c r="H88" s="324"/>
      <c r="I88" s="324"/>
      <c r="J88" s="324"/>
      <c r="K88" s="324"/>
      <c r="L88" s="324"/>
      <c r="M88" s="324"/>
      <c r="N88" s="324"/>
      <c r="O88" s="324"/>
      <c r="P88" s="324"/>
      <c r="Q88" s="758"/>
    </row>
    <row r="89" spans="1:17" s="1301" customFormat="1" ht="15.75" hidden="1" customHeight="1" thickBot="1" x14ac:dyDescent="0.3">
      <c r="A89" s="2127" t="s">
        <v>240</v>
      </c>
      <c r="B89" s="2128"/>
      <c r="C89" s="2128"/>
      <c r="D89" s="2128"/>
      <c r="E89" s="2128"/>
      <c r="F89" s="2128"/>
      <c r="G89" s="2128"/>
      <c r="H89" s="2128"/>
      <c r="I89" s="2128"/>
      <c r="J89" s="2128"/>
      <c r="K89" s="2128"/>
      <c r="L89" s="2128"/>
      <c r="M89" s="2128"/>
      <c r="N89" s="2128"/>
      <c r="O89" s="2128"/>
      <c r="P89" s="2128"/>
      <c r="Q89" s="2129"/>
    </row>
    <row r="90" spans="1:17" s="1301" customFormat="1" ht="24.75" hidden="1" customHeight="1" x14ac:dyDescent="0.25">
      <c r="A90" s="168" t="s">
        <v>235</v>
      </c>
      <c r="B90" s="344">
        <v>6</v>
      </c>
      <c r="C90" s="345">
        <v>82</v>
      </c>
      <c r="D90" s="345">
        <v>47</v>
      </c>
      <c r="E90" s="345">
        <v>29</v>
      </c>
      <c r="F90" s="345">
        <v>13</v>
      </c>
      <c r="G90" s="345">
        <v>7</v>
      </c>
      <c r="H90" s="345">
        <v>15</v>
      </c>
      <c r="I90" s="346">
        <v>1793</v>
      </c>
      <c r="J90" s="345">
        <v>127</v>
      </c>
      <c r="K90" s="345">
        <v>51</v>
      </c>
      <c r="L90" s="345">
        <v>744</v>
      </c>
      <c r="M90" s="345">
        <v>232</v>
      </c>
      <c r="N90" s="345">
        <v>25</v>
      </c>
      <c r="O90" s="345">
        <v>66</v>
      </c>
      <c r="P90" s="347">
        <v>37</v>
      </c>
      <c r="Q90" s="327">
        <f>SUM(B90:P90)</f>
        <v>3274</v>
      </c>
    </row>
    <row r="91" spans="1:17" s="1301" customFormat="1" ht="24.75" hidden="1" customHeight="1" x14ac:dyDescent="0.25">
      <c r="A91" s="169" t="s">
        <v>241</v>
      </c>
      <c r="B91" s="389">
        <v>0</v>
      </c>
      <c r="C91" s="390">
        <v>6</v>
      </c>
      <c r="D91" s="390">
        <v>0</v>
      </c>
      <c r="E91" s="390">
        <v>1</v>
      </c>
      <c r="F91" s="390">
        <v>0</v>
      </c>
      <c r="G91" s="390">
        <v>1</v>
      </c>
      <c r="H91" s="390">
        <v>0</v>
      </c>
      <c r="I91" s="391">
        <v>53</v>
      </c>
      <c r="J91" s="390">
        <v>4</v>
      </c>
      <c r="K91" s="390">
        <v>2</v>
      </c>
      <c r="L91" s="390">
        <v>30</v>
      </c>
      <c r="M91" s="390">
        <v>4</v>
      </c>
      <c r="N91" s="390">
        <v>0</v>
      </c>
      <c r="O91" s="390">
        <v>2</v>
      </c>
      <c r="P91" s="392">
        <v>2</v>
      </c>
      <c r="Q91" s="328">
        <f>SUM(B91:P91)</f>
        <v>105</v>
      </c>
    </row>
    <row r="92" spans="1:17" s="1301" customFormat="1" ht="26.25" hidden="1" thickBot="1" x14ac:dyDescent="0.3">
      <c r="A92" s="91" t="s">
        <v>242</v>
      </c>
      <c r="B92" s="254">
        <f t="shared" ref="B92:Q92" si="10">SUM(B91/B90)</f>
        <v>0</v>
      </c>
      <c r="C92" s="255">
        <f t="shared" si="10"/>
        <v>7.3170731707317069E-2</v>
      </c>
      <c r="D92" s="255">
        <f t="shared" si="10"/>
        <v>0</v>
      </c>
      <c r="E92" s="255">
        <f t="shared" si="10"/>
        <v>3.4482758620689655E-2</v>
      </c>
      <c r="F92" s="255">
        <f t="shared" si="10"/>
        <v>0</v>
      </c>
      <c r="G92" s="255">
        <f t="shared" si="10"/>
        <v>0.14285714285714285</v>
      </c>
      <c r="H92" s="255">
        <f t="shared" si="10"/>
        <v>0</v>
      </c>
      <c r="I92" s="255">
        <f t="shared" si="10"/>
        <v>2.9559397657557166E-2</v>
      </c>
      <c r="J92" s="255">
        <f t="shared" si="10"/>
        <v>3.1496062992125984E-2</v>
      </c>
      <c r="K92" s="255">
        <f t="shared" si="10"/>
        <v>3.9215686274509803E-2</v>
      </c>
      <c r="L92" s="255">
        <f t="shared" si="10"/>
        <v>4.0322580645161289E-2</v>
      </c>
      <c r="M92" s="255">
        <f t="shared" si="10"/>
        <v>1.7241379310344827E-2</v>
      </c>
      <c r="N92" s="255">
        <f t="shared" si="10"/>
        <v>0</v>
      </c>
      <c r="O92" s="255">
        <f t="shared" si="10"/>
        <v>3.0303030303030304E-2</v>
      </c>
      <c r="P92" s="167">
        <f t="shared" si="10"/>
        <v>5.4054054054054057E-2</v>
      </c>
      <c r="Q92" s="329">
        <f t="shared" si="10"/>
        <v>3.2070861331704337E-2</v>
      </c>
    </row>
    <row r="93" spans="1:17" s="1301" customFormat="1" ht="9.75" hidden="1" customHeight="1" thickBot="1" x14ac:dyDescent="0.3">
      <c r="A93" s="756"/>
      <c r="B93" s="324"/>
      <c r="C93" s="324"/>
      <c r="D93" s="324"/>
      <c r="E93" s="324"/>
      <c r="F93" s="324"/>
      <c r="G93" s="324"/>
      <c r="H93" s="324"/>
      <c r="I93" s="324"/>
      <c r="J93" s="324"/>
      <c r="K93" s="324"/>
      <c r="L93" s="324"/>
      <c r="M93" s="324"/>
      <c r="N93" s="324"/>
      <c r="O93" s="324"/>
      <c r="P93" s="324"/>
      <c r="Q93" s="758"/>
    </row>
    <row r="94" spans="1:17" s="1301" customFormat="1" ht="15.75" hidden="1" customHeight="1" thickBot="1" x14ac:dyDescent="0.3">
      <c r="A94" s="2127" t="s">
        <v>243</v>
      </c>
      <c r="B94" s="2128"/>
      <c r="C94" s="2128"/>
      <c r="D94" s="2128"/>
      <c r="E94" s="2128"/>
      <c r="F94" s="2128"/>
      <c r="G94" s="2128"/>
      <c r="H94" s="2128"/>
      <c r="I94" s="2128"/>
      <c r="J94" s="2128"/>
      <c r="K94" s="2128"/>
      <c r="L94" s="2128"/>
      <c r="M94" s="2128"/>
      <c r="N94" s="2128"/>
      <c r="O94" s="2128"/>
      <c r="P94" s="2128"/>
      <c r="Q94" s="2129"/>
    </row>
    <row r="95" spans="1:17" s="1301" customFormat="1" ht="24.75" hidden="1" customHeight="1" x14ac:dyDescent="0.25">
      <c r="A95" s="168" t="s">
        <v>235</v>
      </c>
      <c r="B95" s="344">
        <v>6</v>
      </c>
      <c r="C95" s="345">
        <v>82</v>
      </c>
      <c r="D95" s="345">
        <v>47</v>
      </c>
      <c r="E95" s="345">
        <v>29</v>
      </c>
      <c r="F95" s="345">
        <v>13</v>
      </c>
      <c r="G95" s="345">
        <v>7</v>
      </c>
      <c r="H95" s="345">
        <v>15</v>
      </c>
      <c r="I95" s="346">
        <v>1793</v>
      </c>
      <c r="J95" s="345">
        <v>127</v>
      </c>
      <c r="K95" s="345">
        <v>51</v>
      </c>
      <c r="L95" s="345">
        <v>744</v>
      </c>
      <c r="M95" s="345">
        <v>232</v>
      </c>
      <c r="N95" s="345">
        <v>25</v>
      </c>
      <c r="O95" s="345">
        <v>66</v>
      </c>
      <c r="P95" s="347">
        <v>37</v>
      </c>
      <c r="Q95" s="327">
        <f>SUM(B95:P95)</f>
        <v>3274</v>
      </c>
    </row>
    <row r="96" spans="1:17" s="1301" customFormat="1" ht="24.75" hidden="1" customHeight="1" x14ac:dyDescent="0.25">
      <c r="A96" s="169" t="s">
        <v>244</v>
      </c>
      <c r="B96" s="389">
        <v>0</v>
      </c>
      <c r="C96" s="390">
        <v>2</v>
      </c>
      <c r="D96" s="390">
        <v>2</v>
      </c>
      <c r="E96" s="390">
        <v>0</v>
      </c>
      <c r="F96" s="390">
        <v>2</v>
      </c>
      <c r="G96" s="390">
        <v>0</v>
      </c>
      <c r="H96" s="390">
        <v>0</v>
      </c>
      <c r="I96" s="391">
        <v>52</v>
      </c>
      <c r="J96" s="390">
        <v>3</v>
      </c>
      <c r="K96" s="390">
        <v>0</v>
      </c>
      <c r="L96" s="390">
        <v>38</v>
      </c>
      <c r="M96" s="390">
        <v>2</v>
      </c>
      <c r="N96" s="390">
        <v>1</v>
      </c>
      <c r="O96" s="390">
        <v>3</v>
      </c>
      <c r="P96" s="392">
        <v>0</v>
      </c>
      <c r="Q96" s="328">
        <f>SUM(B96:P96)</f>
        <v>105</v>
      </c>
    </row>
    <row r="97" spans="1:17" s="1301" customFormat="1" ht="27" hidden="1" customHeight="1" thickBot="1" x14ac:dyDescent="0.3">
      <c r="A97" s="91" t="s">
        <v>245</v>
      </c>
      <c r="B97" s="254">
        <f t="shared" ref="B97:Q97" si="11">SUM(B96/B95)</f>
        <v>0</v>
      </c>
      <c r="C97" s="255">
        <f t="shared" si="11"/>
        <v>2.4390243902439025E-2</v>
      </c>
      <c r="D97" s="255">
        <f t="shared" si="11"/>
        <v>4.2553191489361701E-2</v>
      </c>
      <c r="E97" s="255">
        <f t="shared" si="11"/>
        <v>0</v>
      </c>
      <c r="F97" s="255">
        <f t="shared" si="11"/>
        <v>0.15384615384615385</v>
      </c>
      <c r="G97" s="255">
        <f t="shared" si="11"/>
        <v>0</v>
      </c>
      <c r="H97" s="255">
        <f t="shared" si="11"/>
        <v>0</v>
      </c>
      <c r="I97" s="255">
        <f t="shared" si="11"/>
        <v>2.9001673173452314E-2</v>
      </c>
      <c r="J97" s="255">
        <f t="shared" si="11"/>
        <v>2.3622047244094488E-2</v>
      </c>
      <c r="K97" s="255">
        <f t="shared" si="11"/>
        <v>0</v>
      </c>
      <c r="L97" s="255">
        <f t="shared" si="11"/>
        <v>5.1075268817204304E-2</v>
      </c>
      <c r="M97" s="255">
        <f t="shared" si="11"/>
        <v>8.6206896551724137E-3</v>
      </c>
      <c r="N97" s="255">
        <f t="shared" si="11"/>
        <v>0.04</v>
      </c>
      <c r="O97" s="255">
        <f t="shared" si="11"/>
        <v>4.5454545454545456E-2</v>
      </c>
      <c r="P97" s="167">
        <f t="shared" si="11"/>
        <v>0</v>
      </c>
      <c r="Q97" s="329">
        <f t="shared" si="11"/>
        <v>3.2070861331704337E-2</v>
      </c>
    </row>
    <row r="98" spans="1:17" s="1301" customFormat="1" ht="19.5" hidden="1" customHeight="1" thickBot="1" x14ac:dyDescent="0.35">
      <c r="A98" s="2201" t="s">
        <v>134</v>
      </c>
      <c r="B98" s="2202"/>
      <c r="C98" s="2202"/>
      <c r="D98" s="2202"/>
      <c r="E98" s="2202"/>
      <c r="F98" s="2202"/>
      <c r="G98" s="2202"/>
      <c r="H98" s="2202"/>
      <c r="I98" s="2202"/>
      <c r="J98" s="2202"/>
      <c r="K98" s="2202"/>
      <c r="L98" s="2202"/>
      <c r="M98" s="2202"/>
      <c r="N98" s="2202"/>
      <c r="O98" s="2202"/>
      <c r="P98" s="2202"/>
      <c r="Q98" s="2203"/>
    </row>
    <row r="99" spans="1:17" s="1301" customFormat="1" ht="59.25" hidden="1" customHeight="1" thickBot="1" x14ac:dyDescent="0.3">
      <c r="A99" s="131"/>
      <c r="B99" s="749" t="s">
        <v>145</v>
      </c>
      <c r="C99" s="750" t="s">
        <v>146</v>
      </c>
      <c r="D99" s="750" t="s">
        <v>147</v>
      </c>
      <c r="E99" s="750" t="s">
        <v>148</v>
      </c>
      <c r="F99" s="750" t="s">
        <v>149</v>
      </c>
      <c r="G99" s="750" t="s">
        <v>150</v>
      </c>
      <c r="H99" s="750" t="s">
        <v>151</v>
      </c>
      <c r="I99" s="750" t="s">
        <v>152</v>
      </c>
      <c r="J99" s="750" t="s">
        <v>153</v>
      </c>
      <c r="K99" s="750" t="s">
        <v>154</v>
      </c>
      <c r="L99" s="750" t="s">
        <v>155</v>
      </c>
      <c r="M99" s="750" t="s">
        <v>156</v>
      </c>
      <c r="N99" s="750" t="s">
        <v>157</v>
      </c>
      <c r="O99" s="750" t="s">
        <v>158</v>
      </c>
      <c r="P99" s="751" t="s">
        <v>159</v>
      </c>
      <c r="Q99" s="72" t="s">
        <v>160</v>
      </c>
    </row>
    <row r="100" spans="1:17" s="1301" customFormat="1" ht="15.75" hidden="1" thickBot="1" x14ac:dyDescent="0.3">
      <c r="A100" s="2127" t="s">
        <v>231</v>
      </c>
      <c r="B100" s="2128"/>
      <c r="C100" s="2128"/>
      <c r="D100" s="2128"/>
      <c r="E100" s="2128"/>
      <c r="F100" s="2128"/>
      <c r="G100" s="2128"/>
      <c r="H100" s="2128"/>
      <c r="I100" s="2128"/>
      <c r="J100" s="2128"/>
      <c r="K100" s="2128"/>
      <c r="L100" s="2128"/>
      <c r="M100" s="2128"/>
      <c r="N100" s="2128"/>
      <c r="O100" s="2128"/>
      <c r="P100" s="2128"/>
      <c r="Q100" s="2129"/>
    </row>
    <row r="101" spans="1:17" s="1301" customFormat="1" ht="24.75" hidden="1" customHeight="1" x14ac:dyDescent="0.25">
      <c r="A101" s="168" t="s">
        <v>232</v>
      </c>
      <c r="B101" s="344">
        <v>292</v>
      </c>
      <c r="C101" s="345">
        <v>1470</v>
      </c>
      <c r="D101" s="345">
        <v>1156</v>
      </c>
      <c r="E101" s="345">
        <v>643</v>
      </c>
      <c r="F101" s="345">
        <v>451</v>
      </c>
      <c r="G101" s="345">
        <v>89</v>
      </c>
      <c r="H101" s="345">
        <v>139</v>
      </c>
      <c r="I101" s="346">
        <v>44851</v>
      </c>
      <c r="J101" s="345">
        <v>2785</v>
      </c>
      <c r="K101" s="345">
        <v>977</v>
      </c>
      <c r="L101" s="345">
        <v>12757</v>
      </c>
      <c r="M101" s="345">
        <v>5829</v>
      </c>
      <c r="N101" s="345">
        <v>356</v>
      </c>
      <c r="O101" s="345">
        <v>2279</v>
      </c>
      <c r="P101" s="347">
        <v>1846</v>
      </c>
      <c r="Q101" s="327">
        <f>SUM(B101:P101)</f>
        <v>75920</v>
      </c>
    </row>
    <row r="102" spans="1:17" s="1301" customFormat="1" ht="24.75" hidden="1" customHeight="1" thickBot="1" x14ac:dyDescent="0.3">
      <c r="A102" s="91" t="s">
        <v>233</v>
      </c>
      <c r="B102" s="256">
        <f>SUM(B101/Q101)</f>
        <v>3.8461538461538464E-3</v>
      </c>
      <c r="C102" s="283">
        <f>SUM(C101/Q101)</f>
        <v>1.9362486828240252E-2</v>
      </c>
      <c r="D102" s="283">
        <f>SUM(D101/Q101)</f>
        <v>1.5226554267650159E-2</v>
      </c>
      <c r="E102" s="283">
        <f>SUM(E101/Q101)</f>
        <v>8.4694415173867232E-3</v>
      </c>
      <c r="F102" s="283">
        <f>SUM(F101/Q101)</f>
        <v>5.9404636459430976E-3</v>
      </c>
      <c r="G102" s="283">
        <f>SUM(G101/Q101)</f>
        <v>1.172286617492097E-3</v>
      </c>
      <c r="H102" s="283">
        <f>SUM(H101/Q101)</f>
        <v>1.8308746048472076E-3</v>
      </c>
      <c r="I102" s="283">
        <f>SUM(I101/Q101)</f>
        <v>0.59076659641728135</v>
      </c>
      <c r="J102" s="283">
        <f>SUM(J101/Q101)</f>
        <v>3.6683350895679666E-2</v>
      </c>
      <c r="K102" s="283">
        <f>SUM(K101/Q101)</f>
        <v>1.2868809272918861E-2</v>
      </c>
      <c r="L102" s="283">
        <f>SUM(L101/Q101)</f>
        <v>0.16803213909378292</v>
      </c>
      <c r="M102" s="283">
        <f>SUM(M101/Q101)</f>
        <v>7.6778187565858802E-2</v>
      </c>
      <c r="N102" s="283">
        <f>SUM(N101/Q101)</f>
        <v>4.6891464699683879E-3</v>
      </c>
      <c r="O102" s="283">
        <f>SUM(O101/Q101)</f>
        <v>3.0018440463645941E-2</v>
      </c>
      <c r="P102" s="284">
        <f>SUM(P101/Q101)</f>
        <v>2.4315068493150686E-2</v>
      </c>
      <c r="Q102" s="752">
        <f>SUM(B102:P102)</f>
        <v>1.0000000000000002</v>
      </c>
    </row>
    <row r="103" spans="1:17" s="1301" customFormat="1" ht="9.75" hidden="1" customHeight="1" thickBot="1" x14ac:dyDescent="0.3">
      <c r="A103" s="1687"/>
      <c r="B103" s="757"/>
      <c r="C103" s="757"/>
      <c r="D103" s="757"/>
      <c r="E103" s="757"/>
      <c r="F103" s="757"/>
      <c r="G103" s="757"/>
      <c r="H103" s="757"/>
      <c r="I103" s="757"/>
      <c r="J103" s="757"/>
      <c r="K103" s="757"/>
      <c r="L103" s="757"/>
      <c r="M103" s="757"/>
      <c r="N103" s="757"/>
      <c r="O103" s="757"/>
      <c r="P103" s="757"/>
      <c r="Q103" s="758"/>
    </row>
    <row r="104" spans="1:17" s="1301" customFormat="1" ht="15.75" hidden="1" thickBot="1" x14ac:dyDescent="0.3">
      <c r="A104" s="2127" t="s">
        <v>234</v>
      </c>
      <c r="B104" s="2128"/>
      <c r="C104" s="2128"/>
      <c r="D104" s="2128"/>
      <c r="E104" s="2128"/>
      <c r="F104" s="2128"/>
      <c r="G104" s="2128"/>
      <c r="H104" s="2128"/>
      <c r="I104" s="2128"/>
      <c r="J104" s="2128"/>
      <c r="K104" s="2128"/>
      <c r="L104" s="2128"/>
      <c r="M104" s="2128"/>
      <c r="N104" s="2128"/>
      <c r="O104" s="2128"/>
      <c r="P104" s="2128"/>
      <c r="Q104" s="2129"/>
    </row>
    <row r="105" spans="1:17" s="1301" customFormat="1" ht="24.75" hidden="1" customHeight="1" x14ac:dyDescent="0.25">
      <c r="A105" s="168" t="s">
        <v>235</v>
      </c>
      <c r="B105" s="344">
        <v>12</v>
      </c>
      <c r="C105" s="345">
        <v>79</v>
      </c>
      <c r="D105" s="345">
        <v>35</v>
      </c>
      <c r="E105" s="345">
        <v>30</v>
      </c>
      <c r="F105" s="345">
        <v>11</v>
      </c>
      <c r="G105" s="345">
        <v>0</v>
      </c>
      <c r="H105" s="345">
        <v>14</v>
      </c>
      <c r="I105" s="346">
        <v>1975</v>
      </c>
      <c r="J105" s="345">
        <v>162</v>
      </c>
      <c r="K105" s="345">
        <v>28</v>
      </c>
      <c r="L105" s="345">
        <v>690</v>
      </c>
      <c r="M105" s="345">
        <v>213</v>
      </c>
      <c r="N105" s="345">
        <v>24</v>
      </c>
      <c r="O105" s="345">
        <v>89</v>
      </c>
      <c r="P105" s="347">
        <v>53</v>
      </c>
      <c r="Q105" s="327">
        <f>SUM(B105:P105)</f>
        <v>3415</v>
      </c>
    </row>
    <row r="106" spans="1:17" s="1301" customFormat="1" ht="24.75" hidden="1" customHeight="1" thickBot="1" x14ac:dyDescent="0.3">
      <c r="A106" s="91" t="s">
        <v>236</v>
      </c>
      <c r="B106" s="256">
        <f>SUM(B105/Q105)</f>
        <v>3.5139092240117132E-3</v>
      </c>
      <c r="C106" s="283">
        <f>SUM(C105/Q105)</f>
        <v>2.3133235724743777E-2</v>
      </c>
      <c r="D106" s="283">
        <f>SUM(D105/Q105)</f>
        <v>1.0248901903367497E-2</v>
      </c>
      <c r="E106" s="283">
        <f>SUM(E105/Q105)</f>
        <v>8.7847730600292828E-3</v>
      </c>
      <c r="F106" s="283">
        <f>SUM(F105/Q105)</f>
        <v>3.2210834553440702E-3</v>
      </c>
      <c r="G106" s="283">
        <f>SUM(G105/Q105)</f>
        <v>0</v>
      </c>
      <c r="H106" s="283">
        <f>SUM(H105/Q105)</f>
        <v>4.0995607613469988E-3</v>
      </c>
      <c r="I106" s="283">
        <f>SUM(I105/Q105)</f>
        <v>0.57833089311859442</v>
      </c>
      <c r="J106" s="283">
        <f>SUM(J105/Q105)</f>
        <v>4.7437774524158129E-2</v>
      </c>
      <c r="K106" s="283">
        <f>SUM(K105/Q105)</f>
        <v>8.1991215226939976E-3</v>
      </c>
      <c r="L106" s="283">
        <f>SUM(L105/Q105)</f>
        <v>0.2020497803806735</v>
      </c>
      <c r="M106" s="283">
        <f>SUM(M105/Q105)</f>
        <v>6.2371888726207907E-2</v>
      </c>
      <c r="N106" s="283">
        <f>SUM(N105/Q105)</f>
        <v>7.0278184480234264E-3</v>
      </c>
      <c r="O106" s="283">
        <f>SUM(O105/Q105)</f>
        <v>2.6061493411420205E-2</v>
      </c>
      <c r="P106" s="284">
        <f>SUM(P105/Q105)</f>
        <v>1.5519765739385067E-2</v>
      </c>
      <c r="Q106" s="752">
        <f>SUM(B106:P106)</f>
        <v>0.99999999999999989</v>
      </c>
    </row>
    <row r="107" spans="1:17" s="1301" customFormat="1" ht="10.5" hidden="1" customHeight="1" thickBot="1" x14ac:dyDescent="0.3">
      <c r="A107" s="756"/>
      <c r="B107" s="324"/>
      <c r="C107" s="324"/>
      <c r="D107" s="324"/>
      <c r="E107" s="324"/>
      <c r="F107" s="324"/>
      <c r="G107" s="324"/>
      <c r="H107" s="324"/>
      <c r="I107" s="324"/>
      <c r="J107" s="324"/>
      <c r="K107" s="324"/>
      <c r="L107" s="324"/>
      <c r="M107" s="324"/>
      <c r="N107" s="324"/>
      <c r="O107" s="324"/>
      <c r="P107" s="324"/>
      <c r="Q107" s="758"/>
    </row>
    <row r="108" spans="1:17" s="1301" customFormat="1" ht="15.75" hidden="1" customHeight="1" thickBot="1" x14ac:dyDescent="0.3">
      <c r="A108" s="2127" t="s">
        <v>237</v>
      </c>
      <c r="B108" s="2128"/>
      <c r="C108" s="2128"/>
      <c r="D108" s="2128"/>
      <c r="E108" s="2128"/>
      <c r="F108" s="2128"/>
      <c r="G108" s="2128"/>
      <c r="H108" s="2128"/>
      <c r="I108" s="2128"/>
      <c r="J108" s="2128"/>
      <c r="K108" s="2128"/>
      <c r="L108" s="2128"/>
      <c r="M108" s="2128"/>
      <c r="N108" s="2128"/>
      <c r="O108" s="2128"/>
      <c r="P108" s="2128"/>
      <c r="Q108" s="2129"/>
    </row>
    <row r="109" spans="1:17" s="1301" customFormat="1" ht="24.75" hidden="1" customHeight="1" x14ac:dyDescent="0.25">
      <c r="A109" s="168" t="s">
        <v>235</v>
      </c>
      <c r="B109" s="344">
        <v>12</v>
      </c>
      <c r="C109" s="345">
        <v>79</v>
      </c>
      <c r="D109" s="345">
        <v>35</v>
      </c>
      <c r="E109" s="345">
        <v>30</v>
      </c>
      <c r="F109" s="345">
        <v>11</v>
      </c>
      <c r="G109" s="345">
        <v>0</v>
      </c>
      <c r="H109" s="345">
        <v>14</v>
      </c>
      <c r="I109" s="346">
        <v>1975</v>
      </c>
      <c r="J109" s="345">
        <v>162</v>
      </c>
      <c r="K109" s="345">
        <v>28</v>
      </c>
      <c r="L109" s="345">
        <v>690</v>
      </c>
      <c r="M109" s="345">
        <v>213</v>
      </c>
      <c r="N109" s="345">
        <v>24</v>
      </c>
      <c r="O109" s="345">
        <v>89</v>
      </c>
      <c r="P109" s="347">
        <v>53</v>
      </c>
      <c r="Q109" s="327">
        <f>SUM(B109:P109)</f>
        <v>3415</v>
      </c>
    </row>
    <row r="110" spans="1:17" s="1301" customFormat="1" ht="24.75" hidden="1" customHeight="1" x14ac:dyDescent="0.25">
      <c r="A110" s="169" t="s">
        <v>238</v>
      </c>
      <c r="B110" s="389">
        <v>0</v>
      </c>
      <c r="C110" s="390">
        <v>2</v>
      </c>
      <c r="D110" s="390">
        <v>2</v>
      </c>
      <c r="E110" s="390">
        <v>0</v>
      </c>
      <c r="F110" s="390">
        <v>2</v>
      </c>
      <c r="G110" s="390">
        <v>0</v>
      </c>
      <c r="H110" s="390">
        <v>0</v>
      </c>
      <c r="I110" s="391">
        <v>24</v>
      </c>
      <c r="J110" s="390">
        <v>1</v>
      </c>
      <c r="K110" s="390">
        <v>0</v>
      </c>
      <c r="L110" s="390">
        <v>16</v>
      </c>
      <c r="M110" s="390">
        <v>2</v>
      </c>
      <c r="N110" s="390">
        <v>0</v>
      </c>
      <c r="O110" s="390">
        <v>1</v>
      </c>
      <c r="P110" s="392">
        <v>1</v>
      </c>
      <c r="Q110" s="328">
        <f>SUM(B110:P110)</f>
        <v>51</v>
      </c>
    </row>
    <row r="111" spans="1:17" s="1301" customFormat="1" ht="26.25" hidden="1" thickBot="1" x14ac:dyDescent="0.3">
      <c r="A111" s="91" t="s">
        <v>239</v>
      </c>
      <c r="B111" s="254">
        <f t="shared" ref="B111:Q111" si="12">SUM(B110/B109)</f>
        <v>0</v>
      </c>
      <c r="C111" s="255">
        <f t="shared" si="12"/>
        <v>2.5316455696202531E-2</v>
      </c>
      <c r="D111" s="255">
        <f t="shared" si="12"/>
        <v>5.7142857142857141E-2</v>
      </c>
      <c r="E111" s="255">
        <f t="shared" si="12"/>
        <v>0</v>
      </c>
      <c r="F111" s="255">
        <f t="shared" si="12"/>
        <v>0.18181818181818182</v>
      </c>
      <c r="G111" s="255">
        <v>0</v>
      </c>
      <c r="H111" s="255">
        <f t="shared" si="12"/>
        <v>0</v>
      </c>
      <c r="I111" s="255">
        <f t="shared" si="12"/>
        <v>1.2151898734177215E-2</v>
      </c>
      <c r="J111" s="255">
        <f t="shared" si="12"/>
        <v>6.1728395061728392E-3</v>
      </c>
      <c r="K111" s="255">
        <f t="shared" si="12"/>
        <v>0</v>
      </c>
      <c r="L111" s="255">
        <f t="shared" si="12"/>
        <v>2.318840579710145E-2</v>
      </c>
      <c r="M111" s="255">
        <f t="shared" si="12"/>
        <v>9.3896713615023476E-3</v>
      </c>
      <c r="N111" s="255">
        <f t="shared" si="12"/>
        <v>0</v>
      </c>
      <c r="O111" s="255">
        <f t="shared" si="12"/>
        <v>1.1235955056179775E-2</v>
      </c>
      <c r="P111" s="167">
        <f t="shared" si="12"/>
        <v>1.8867924528301886E-2</v>
      </c>
      <c r="Q111" s="329">
        <f t="shared" si="12"/>
        <v>1.493411420204978E-2</v>
      </c>
    </row>
    <row r="112" spans="1:17" s="1301" customFormat="1" ht="9.75" hidden="1" customHeight="1" thickBot="1" x14ac:dyDescent="0.3">
      <c r="A112" s="756"/>
      <c r="B112" s="324"/>
      <c r="C112" s="324"/>
      <c r="D112" s="324"/>
      <c r="E112" s="324"/>
      <c r="F112" s="324"/>
      <c r="G112" s="324"/>
      <c r="H112" s="324"/>
      <c r="I112" s="324"/>
      <c r="J112" s="324"/>
      <c r="K112" s="324"/>
      <c r="L112" s="324"/>
      <c r="M112" s="324"/>
      <c r="N112" s="324"/>
      <c r="O112" s="324"/>
      <c r="P112" s="324"/>
      <c r="Q112" s="758"/>
    </row>
    <row r="113" spans="1:17" s="1301" customFormat="1" ht="15.75" hidden="1" customHeight="1" thickBot="1" x14ac:dyDescent="0.3">
      <c r="A113" s="2127" t="s">
        <v>240</v>
      </c>
      <c r="B113" s="2128"/>
      <c r="C113" s="2128"/>
      <c r="D113" s="2128"/>
      <c r="E113" s="2128"/>
      <c r="F113" s="2128"/>
      <c r="G113" s="2128"/>
      <c r="H113" s="2128"/>
      <c r="I113" s="2128"/>
      <c r="J113" s="2128"/>
      <c r="K113" s="2128"/>
      <c r="L113" s="2128"/>
      <c r="M113" s="2128"/>
      <c r="N113" s="2128"/>
      <c r="O113" s="2128"/>
      <c r="P113" s="2128"/>
      <c r="Q113" s="2129"/>
    </row>
    <row r="114" spans="1:17" s="1301" customFormat="1" ht="24.75" hidden="1" customHeight="1" x14ac:dyDescent="0.25">
      <c r="A114" s="168" t="s">
        <v>235</v>
      </c>
      <c r="B114" s="344">
        <v>12</v>
      </c>
      <c r="C114" s="345">
        <v>79</v>
      </c>
      <c r="D114" s="345">
        <v>35</v>
      </c>
      <c r="E114" s="345">
        <v>30</v>
      </c>
      <c r="F114" s="345">
        <v>11</v>
      </c>
      <c r="G114" s="345">
        <v>0</v>
      </c>
      <c r="H114" s="345">
        <v>14</v>
      </c>
      <c r="I114" s="346">
        <v>1975</v>
      </c>
      <c r="J114" s="345">
        <v>162</v>
      </c>
      <c r="K114" s="345">
        <v>28</v>
      </c>
      <c r="L114" s="345">
        <v>690</v>
      </c>
      <c r="M114" s="345">
        <v>213</v>
      </c>
      <c r="N114" s="345">
        <v>24</v>
      </c>
      <c r="O114" s="345">
        <v>89</v>
      </c>
      <c r="P114" s="347">
        <v>53</v>
      </c>
      <c r="Q114" s="327">
        <f>SUM(B114:P114)</f>
        <v>3415</v>
      </c>
    </row>
    <row r="115" spans="1:17" s="1301" customFormat="1" ht="24.75" hidden="1" customHeight="1" x14ac:dyDescent="0.25">
      <c r="A115" s="169" t="s">
        <v>241</v>
      </c>
      <c r="B115" s="389">
        <v>0</v>
      </c>
      <c r="C115" s="390">
        <v>5</v>
      </c>
      <c r="D115" s="390">
        <v>0</v>
      </c>
      <c r="E115" s="390">
        <v>0</v>
      </c>
      <c r="F115" s="390">
        <v>0</v>
      </c>
      <c r="G115" s="390">
        <v>0</v>
      </c>
      <c r="H115" s="390">
        <v>0</v>
      </c>
      <c r="I115" s="391">
        <v>50</v>
      </c>
      <c r="J115" s="390">
        <v>1</v>
      </c>
      <c r="K115" s="390">
        <v>1</v>
      </c>
      <c r="L115" s="390">
        <v>34</v>
      </c>
      <c r="M115" s="390">
        <v>2</v>
      </c>
      <c r="N115" s="390">
        <v>6</v>
      </c>
      <c r="O115" s="390">
        <v>5</v>
      </c>
      <c r="P115" s="392">
        <v>0</v>
      </c>
      <c r="Q115" s="328">
        <f>SUM(B115:P115)</f>
        <v>104</v>
      </c>
    </row>
    <row r="116" spans="1:17" s="1301" customFormat="1" ht="26.25" hidden="1" thickBot="1" x14ac:dyDescent="0.3">
      <c r="A116" s="91" t="s">
        <v>242</v>
      </c>
      <c r="B116" s="254">
        <f t="shared" ref="B116:Q116" si="13">SUM(B115/B114)</f>
        <v>0</v>
      </c>
      <c r="C116" s="255">
        <f t="shared" si="13"/>
        <v>6.3291139240506333E-2</v>
      </c>
      <c r="D116" s="255">
        <f t="shared" si="13"/>
        <v>0</v>
      </c>
      <c r="E116" s="255">
        <f t="shared" si="13"/>
        <v>0</v>
      </c>
      <c r="F116" s="255">
        <f t="shared" si="13"/>
        <v>0</v>
      </c>
      <c r="G116" s="255">
        <v>0</v>
      </c>
      <c r="H116" s="255">
        <f t="shared" si="13"/>
        <v>0</v>
      </c>
      <c r="I116" s="255">
        <f t="shared" si="13"/>
        <v>2.5316455696202531E-2</v>
      </c>
      <c r="J116" s="255">
        <f t="shared" si="13"/>
        <v>6.1728395061728392E-3</v>
      </c>
      <c r="K116" s="255">
        <f t="shared" si="13"/>
        <v>3.5714285714285712E-2</v>
      </c>
      <c r="L116" s="255">
        <f t="shared" si="13"/>
        <v>4.9275362318840582E-2</v>
      </c>
      <c r="M116" s="255">
        <f t="shared" si="13"/>
        <v>9.3896713615023476E-3</v>
      </c>
      <c r="N116" s="255">
        <f t="shared" si="13"/>
        <v>0.25</v>
      </c>
      <c r="O116" s="255">
        <f t="shared" si="13"/>
        <v>5.6179775280898875E-2</v>
      </c>
      <c r="P116" s="167">
        <f t="shared" si="13"/>
        <v>0</v>
      </c>
      <c r="Q116" s="329">
        <f t="shared" si="13"/>
        <v>3.0453879941434846E-2</v>
      </c>
    </row>
    <row r="117" spans="1:17" s="1301" customFormat="1" ht="9.75" hidden="1" customHeight="1" thickBot="1" x14ac:dyDescent="0.3">
      <c r="A117" s="756"/>
      <c r="B117" s="324"/>
      <c r="C117" s="324"/>
      <c r="D117" s="324"/>
      <c r="E117" s="324"/>
      <c r="F117" s="324"/>
      <c r="G117" s="324"/>
      <c r="H117" s="324"/>
      <c r="I117" s="324"/>
      <c r="J117" s="324"/>
      <c r="K117" s="324"/>
      <c r="L117" s="324"/>
      <c r="M117" s="324"/>
      <c r="N117" s="324"/>
      <c r="O117" s="324"/>
      <c r="P117" s="324"/>
      <c r="Q117" s="758"/>
    </row>
    <row r="118" spans="1:17" s="1301" customFormat="1" ht="15.75" hidden="1" customHeight="1" thickBot="1" x14ac:dyDescent="0.3">
      <c r="A118" s="2127" t="s">
        <v>243</v>
      </c>
      <c r="B118" s="2128"/>
      <c r="C118" s="2128"/>
      <c r="D118" s="2128"/>
      <c r="E118" s="2128"/>
      <c r="F118" s="2128"/>
      <c r="G118" s="2128"/>
      <c r="H118" s="2128"/>
      <c r="I118" s="2128"/>
      <c r="J118" s="2128"/>
      <c r="K118" s="2128"/>
      <c r="L118" s="2128"/>
      <c r="M118" s="2128"/>
      <c r="N118" s="2128"/>
      <c r="O118" s="2128"/>
      <c r="P118" s="2128"/>
      <c r="Q118" s="2129"/>
    </row>
    <row r="119" spans="1:17" s="1301" customFormat="1" ht="24.75" hidden="1" customHeight="1" x14ac:dyDescent="0.25">
      <c r="A119" s="168" t="s">
        <v>235</v>
      </c>
      <c r="B119" s="344">
        <v>12</v>
      </c>
      <c r="C119" s="345">
        <v>79</v>
      </c>
      <c r="D119" s="345">
        <v>35</v>
      </c>
      <c r="E119" s="345">
        <v>30</v>
      </c>
      <c r="F119" s="345">
        <v>11</v>
      </c>
      <c r="G119" s="345">
        <v>0</v>
      </c>
      <c r="H119" s="345">
        <v>14</v>
      </c>
      <c r="I119" s="346">
        <v>1975</v>
      </c>
      <c r="J119" s="345">
        <v>162</v>
      </c>
      <c r="K119" s="345">
        <v>28</v>
      </c>
      <c r="L119" s="345">
        <v>690</v>
      </c>
      <c r="M119" s="345">
        <v>213</v>
      </c>
      <c r="N119" s="345">
        <v>24</v>
      </c>
      <c r="O119" s="345">
        <v>89</v>
      </c>
      <c r="P119" s="347">
        <v>53</v>
      </c>
      <c r="Q119" s="327">
        <f>SUM(B119:P119)</f>
        <v>3415</v>
      </c>
    </row>
    <row r="120" spans="1:17" s="1301" customFormat="1" ht="24.75" hidden="1" customHeight="1" x14ac:dyDescent="0.25">
      <c r="A120" s="169" t="s">
        <v>244</v>
      </c>
      <c r="B120" s="389">
        <v>0</v>
      </c>
      <c r="C120" s="390">
        <v>1</v>
      </c>
      <c r="D120" s="390">
        <v>2</v>
      </c>
      <c r="E120" s="390">
        <v>3</v>
      </c>
      <c r="F120" s="390">
        <v>0</v>
      </c>
      <c r="G120" s="390">
        <v>3</v>
      </c>
      <c r="H120" s="390">
        <v>0</v>
      </c>
      <c r="I120" s="391">
        <v>74</v>
      </c>
      <c r="J120" s="390">
        <v>10</v>
      </c>
      <c r="K120" s="390">
        <v>2</v>
      </c>
      <c r="L120" s="390">
        <v>33</v>
      </c>
      <c r="M120" s="390">
        <v>1</v>
      </c>
      <c r="N120" s="390">
        <v>0</v>
      </c>
      <c r="O120" s="390">
        <v>1</v>
      </c>
      <c r="P120" s="392">
        <v>2</v>
      </c>
      <c r="Q120" s="328">
        <f>SUM(B120:P120)</f>
        <v>132</v>
      </c>
    </row>
    <row r="121" spans="1:17" s="1301" customFormat="1" ht="27" hidden="1" customHeight="1" thickBot="1" x14ac:dyDescent="0.3">
      <c r="A121" s="91" t="s">
        <v>245</v>
      </c>
      <c r="B121" s="254">
        <f t="shared" ref="B121:Q121" si="14">SUM(B120/B119)</f>
        <v>0</v>
      </c>
      <c r="C121" s="255">
        <f t="shared" si="14"/>
        <v>1.2658227848101266E-2</v>
      </c>
      <c r="D121" s="255">
        <f t="shared" si="14"/>
        <v>5.7142857142857141E-2</v>
      </c>
      <c r="E121" s="255">
        <f t="shared" si="14"/>
        <v>0.1</v>
      </c>
      <c r="F121" s="255">
        <f t="shared" si="14"/>
        <v>0</v>
      </c>
      <c r="G121" s="255">
        <v>0</v>
      </c>
      <c r="H121" s="255">
        <f t="shared" si="14"/>
        <v>0</v>
      </c>
      <c r="I121" s="255">
        <f t="shared" si="14"/>
        <v>3.7468354430379748E-2</v>
      </c>
      <c r="J121" s="255">
        <f t="shared" si="14"/>
        <v>6.1728395061728392E-2</v>
      </c>
      <c r="K121" s="255">
        <f t="shared" si="14"/>
        <v>7.1428571428571425E-2</v>
      </c>
      <c r="L121" s="255">
        <f t="shared" si="14"/>
        <v>4.7826086956521741E-2</v>
      </c>
      <c r="M121" s="255">
        <f t="shared" si="14"/>
        <v>4.6948356807511738E-3</v>
      </c>
      <c r="N121" s="255">
        <f t="shared" si="14"/>
        <v>0</v>
      </c>
      <c r="O121" s="255">
        <f t="shared" si="14"/>
        <v>1.1235955056179775E-2</v>
      </c>
      <c r="P121" s="167">
        <f t="shared" si="14"/>
        <v>3.7735849056603772E-2</v>
      </c>
      <c r="Q121" s="329">
        <f t="shared" si="14"/>
        <v>3.8653001464128846E-2</v>
      </c>
    </row>
    <row r="122" spans="1:17" s="197" customFormat="1" ht="19.5" hidden="1" customHeight="1" thickBot="1" x14ac:dyDescent="0.35">
      <c r="A122" s="2201" t="s">
        <v>135</v>
      </c>
      <c r="B122" s="2202"/>
      <c r="C122" s="2202"/>
      <c r="D122" s="2202"/>
      <c r="E122" s="2202"/>
      <c r="F122" s="2202"/>
      <c r="G122" s="2202"/>
      <c r="H122" s="2202"/>
      <c r="I122" s="2202"/>
      <c r="J122" s="2202"/>
      <c r="K122" s="2202"/>
      <c r="L122" s="2202"/>
      <c r="M122" s="2202"/>
      <c r="N122" s="2202"/>
      <c r="O122" s="2202"/>
      <c r="P122" s="2202"/>
      <c r="Q122" s="2203"/>
    </row>
    <row r="123" spans="1:17" s="197" customFormat="1" ht="59.25" hidden="1" customHeight="1" thickBot="1" x14ac:dyDescent="0.3">
      <c r="A123" s="131"/>
      <c r="B123" s="749" t="s">
        <v>145</v>
      </c>
      <c r="C123" s="750" t="s">
        <v>146</v>
      </c>
      <c r="D123" s="750" t="s">
        <v>147</v>
      </c>
      <c r="E123" s="750" t="s">
        <v>148</v>
      </c>
      <c r="F123" s="750" t="s">
        <v>149</v>
      </c>
      <c r="G123" s="750" t="s">
        <v>150</v>
      </c>
      <c r="H123" s="750" t="s">
        <v>151</v>
      </c>
      <c r="I123" s="750" t="s">
        <v>152</v>
      </c>
      <c r="J123" s="750" t="s">
        <v>153</v>
      </c>
      <c r="K123" s="750" t="s">
        <v>154</v>
      </c>
      <c r="L123" s="750" t="s">
        <v>155</v>
      </c>
      <c r="M123" s="750" t="s">
        <v>156</v>
      </c>
      <c r="N123" s="750" t="s">
        <v>157</v>
      </c>
      <c r="O123" s="750" t="s">
        <v>158</v>
      </c>
      <c r="P123" s="751" t="s">
        <v>159</v>
      </c>
      <c r="Q123" s="72" t="s">
        <v>160</v>
      </c>
    </row>
    <row r="124" spans="1:17" s="197" customFormat="1" ht="15.75" hidden="1" thickBot="1" x14ac:dyDescent="0.3">
      <c r="A124" s="2127" t="s">
        <v>231</v>
      </c>
      <c r="B124" s="2128"/>
      <c r="C124" s="2128"/>
      <c r="D124" s="2128"/>
      <c r="E124" s="2128"/>
      <c r="F124" s="2128"/>
      <c r="G124" s="2128"/>
      <c r="H124" s="2128"/>
      <c r="I124" s="2128"/>
      <c r="J124" s="2128"/>
      <c r="K124" s="2128"/>
      <c r="L124" s="2128"/>
      <c r="M124" s="2128"/>
      <c r="N124" s="2128"/>
      <c r="O124" s="2128"/>
      <c r="P124" s="2128"/>
      <c r="Q124" s="2129"/>
    </row>
    <row r="125" spans="1:17" s="197" customFormat="1" ht="24.75" hidden="1" customHeight="1" x14ac:dyDescent="0.25">
      <c r="A125" s="168" t="s">
        <v>232</v>
      </c>
      <c r="B125" s="1650">
        <v>115</v>
      </c>
      <c r="C125" s="1651">
        <v>620</v>
      </c>
      <c r="D125" s="1651">
        <v>377</v>
      </c>
      <c r="E125" s="1651">
        <v>233</v>
      </c>
      <c r="F125" s="1651">
        <v>132</v>
      </c>
      <c r="G125" s="1651">
        <v>38</v>
      </c>
      <c r="H125" s="1651">
        <v>59</v>
      </c>
      <c r="I125" s="1652">
        <v>18477</v>
      </c>
      <c r="J125" s="1651">
        <v>1053</v>
      </c>
      <c r="K125" s="1651">
        <v>369</v>
      </c>
      <c r="L125" s="1651">
        <v>5013</v>
      </c>
      <c r="M125" s="1651">
        <v>2327</v>
      </c>
      <c r="N125" s="1651">
        <v>134</v>
      </c>
      <c r="O125" s="1651">
        <v>865</v>
      </c>
      <c r="P125" s="1653">
        <v>677</v>
      </c>
      <c r="Q125" s="327">
        <f>SUM(B125:P125)</f>
        <v>30489</v>
      </c>
    </row>
    <row r="126" spans="1:17" s="197" customFormat="1" ht="24.75" hidden="1" customHeight="1" thickBot="1" x14ac:dyDescent="0.3">
      <c r="A126" s="91" t="s">
        <v>233</v>
      </c>
      <c r="B126" s="1654">
        <f>SUM(B125/Q125)</f>
        <v>3.7718521433959787E-3</v>
      </c>
      <c r="C126" s="1655">
        <f>SUM(C125/Q125)</f>
        <v>2.0335202860047887E-2</v>
      </c>
      <c r="D126" s="1655">
        <f>SUM(D125/Q125)</f>
        <v>1.2365115287480731E-2</v>
      </c>
      <c r="E126" s="1655">
        <f>SUM(E125/Q125)</f>
        <v>7.6421004296631572E-3</v>
      </c>
      <c r="F126" s="1655">
        <f>SUM(F125/Q125)</f>
        <v>4.3294302863327756E-3</v>
      </c>
      <c r="G126" s="1655">
        <f>SUM(G125/Q125)</f>
        <v>1.246351143035193E-3</v>
      </c>
      <c r="H126" s="1655">
        <f>SUM(H125/Q125)</f>
        <v>1.9351241431335893E-3</v>
      </c>
      <c r="I126" s="1655">
        <f>SUM(I125/Q125)</f>
        <v>0.60602184394371739</v>
      </c>
      <c r="J126" s="1655">
        <f>SUM(J125/Q125)</f>
        <v>3.4537046147791003E-2</v>
      </c>
      <c r="K126" s="1655">
        <f>SUM(K125/Q125)</f>
        <v>1.2102725573157532E-2</v>
      </c>
      <c r="L126" s="1655">
        <f>SUM(L125/Q125)</f>
        <v>0.16441995473777427</v>
      </c>
      <c r="M126" s="1655">
        <f>SUM(M125/Q125)</f>
        <v>7.6322608153760366E-2</v>
      </c>
      <c r="N126" s="1655">
        <f>SUM(N125/Q125)</f>
        <v>4.3950277149135755E-3</v>
      </c>
      <c r="O126" s="1655">
        <f>SUM(O125/Q125)</f>
        <v>2.8370887861195841E-2</v>
      </c>
      <c r="P126" s="1656">
        <f>SUM(P125/Q125)</f>
        <v>2.2204729574600676E-2</v>
      </c>
      <c r="Q126" s="752">
        <f>SUM(B126:P126)</f>
        <v>0.99999999999999978</v>
      </c>
    </row>
    <row r="127" spans="1:17" s="197" customFormat="1" ht="9.75" hidden="1" customHeight="1" thickBot="1" x14ac:dyDescent="0.3">
      <c r="A127" s="756"/>
      <c r="B127" s="757"/>
      <c r="C127" s="757"/>
      <c r="D127" s="757"/>
      <c r="E127" s="757"/>
      <c r="F127" s="757"/>
      <c r="G127" s="757"/>
      <c r="H127" s="757"/>
      <c r="I127" s="757"/>
      <c r="J127" s="757"/>
      <c r="K127" s="757"/>
      <c r="L127" s="757"/>
      <c r="M127" s="757"/>
      <c r="N127" s="757"/>
      <c r="O127" s="757"/>
      <c r="P127" s="757"/>
      <c r="Q127" s="758"/>
    </row>
    <row r="128" spans="1:17" s="197" customFormat="1" ht="15.75" hidden="1" thickBot="1" x14ac:dyDescent="0.3">
      <c r="A128" s="2127" t="s">
        <v>234</v>
      </c>
      <c r="B128" s="2128"/>
      <c r="C128" s="2128"/>
      <c r="D128" s="2128"/>
      <c r="E128" s="2128"/>
      <c r="F128" s="2128"/>
      <c r="G128" s="2128"/>
      <c r="H128" s="2128"/>
      <c r="I128" s="2128"/>
      <c r="J128" s="2128"/>
      <c r="K128" s="2128"/>
      <c r="L128" s="2128"/>
      <c r="M128" s="2128"/>
      <c r="N128" s="2128"/>
      <c r="O128" s="2128"/>
      <c r="P128" s="2128"/>
      <c r="Q128" s="2129"/>
    </row>
    <row r="129" spans="1:17" s="197" customFormat="1" ht="24.75" hidden="1" customHeight="1" x14ac:dyDescent="0.25">
      <c r="A129" s="168" t="s">
        <v>235</v>
      </c>
      <c r="B129" s="344">
        <v>20</v>
      </c>
      <c r="C129" s="345">
        <v>60</v>
      </c>
      <c r="D129" s="345">
        <v>42</v>
      </c>
      <c r="E129" s="345">
        <v>29</v>
      </c>
      <c r="F129" s="345">
        <v>13</v>
      </c>
      <c r="G129" s="345">
        <v>1</v>
      </c>
      <c r="H129" s="345">
        <v>7</v>
      </c>
      <c r="I129" s="346">
        <v>2227</v>
      </c>
      <c r="J129" s="345">
        <v>127</v>
      </c>
      <c r="K129" s="345">
        <v>29</v>
      </c>
      <c r="L129" s="345">
        <v>831</v>
      </c>
      <c r="M129" s="345">
        <v>254</v>
      </c>
      <c r="N129" s="345">
        <v>45</v>
      </c>
      <c r="O129" s="345">
        <v>130</v>
      </c>
      <c r="P129" s="347">
        <v>79</v>
      </c>
      <c r="Q129" s="327">
        <f>SUM(B129:P129)</f>
        <v>3894</v>
      </c>
    </row>
    <row r="130" spans="1:17" s="197" customFormat="1" ht="24.75" hidden="1" customHeight="1" thickBot="1" x14ac:dyDescent="0.3">
      <c r="A130" s="91" t="s">
        <v>236</v>
      </c>
      <c r="B130" s="256">
        <f>SUM(B129/Q129)</f>
        <v>5.136106831022085E-3</v>
      </c>
      <c r="C130" s="283">
        <f>SUM(C129/Q129)</f>
        <v>1.5408320493066256E-2</v>
      </c>
      <c r="D130" s="283">
        <f>SUM(D129/Q129)</f>
        <v>1.078582434514638E-2</v>
      </c>
      <c r="E130" s="283">
        <f>SUM(E129/Q129)</f>
        <v>7.447354904982024E-3</v>
      </c>
      <c r="F130" s="283">
        <f>SUM(F129/Q129)</f>
        <v>3.3384694401643552E-3</v>
      </c>
      <c r="G130" s="283">
        <f>SUM(G129/Q129)</f>
        <v>2.5680534155110427E-4</v>
      </c>
      <c r="H130" s="283">
        <f>SUM(H129/Q129)</f>
        <v>1.7976373908577298E-3</v>
      </c>
      <c r="I130" s="283">
        <f>SUM(I129/Q129)</f>
        <v>0.57190549563430915</v>
      </c>
      <c r="J130" s="283">
        <f>SUM(J129/Q129)</f>
        <v>3.2614278376990241E-2</v>
      </c>
      <c r="K130" s="283">
        <f>SUM(K129/Q129)</f>
        <v>7.447354904982024E-3</v>
      </c>
      <c r="L130" s="283">
        <f>SUM(L129/Q129)</f>
        <v>0.21340523882896764</v>
      </c>
      <c r="M130" s="283">
        <f>SUM(M129/Q129)</f>
        <v>6.5228556753980482E-2</v>
      </c>
      <c r="N130" s="283">
        <f>SUM(N129/Q129)</f>
        <v>1.1556240369799691E-2</v>
      </c>
      <c r="O130" s="283">
        <f>SUM(O129/Q129)</f>
        <v>3.3384694401643551E-2</v>
      </c>
      <c r="P130" s="284">
        <f>SUM(P129/Q129)</f>
        <v>2.0287621982537238E-2</v>
      </c>
      <c r="Q130" s="752">
        <f>SUM(B130:P130)</f>
        <v>1</v>
      </c>
    </row>
    <row r="131" spans="1:17" s="197" customFormat="1" ht="10.5" hidden="1" customHeight="1" thickBot="1" x14ac:dyDescent="0.3">
      <c r="A131" s="756"/>
      <c r="B131" s="324"/>
      <c r="C131" s="324"/>
      <c r="D131" s="324"/>
      <c r="E131" s="324"/>
      <c r="F131" s="324"/>
      <c r="G131" s="324"/>
      <c r="H131" s="324"/>
      <c r="I131" s="324"/>
      <c r="J131" s="324"/>
      <c r="K131" s="324"/>
      <c r="L131" s="324"/>
      <c r="M131" s="324"/>
      <c r="N131" s="324"/>
      <c r="O131" s="324"/>
      <c r="P131" s="324"/>
      <c r="Q131" s="758"/>
    </row>
    <row r="132" spans="1:17" s="197" customFormat="1" ht="15.75" hidden="1" customHeight="1" thickBot="1" x14ac:dyDescent="0.3">
      <c r="A132" s="2127" t="s">
        <v>237</v>
      </c>
      <c r="B132" s="2128"/>
      <c r="C132" s="2128"/>
      <c r="D132" s="2128"/>
      <c r="E132" s="2128"/>
      <c r="F132" s="2128"/>
      <c r="G132" s="2128"/>
      <c r="H132" s="2128"/>
      <c r="I132" s="2128"/>
      <c r="J132" s="2128"/>
      <c r="K132" s="2128"/>
      <c r="L132" s="2128"/>
      <c r="M132" s="2128"/>
      <c r="N132" s="2128"/>
      <c r="O132" s="2128"/>
      <c r="P132" s="2128"/>
      <c r="Q132" s="2129"/>
    </row>
    <row r="133" spans="1:17" s="197" customFormat="1" ht="24.75" hidden="1" customHeight="1" x14ac:dyDescent="0.25">
      <c r="A133" s="168" t="s">
        <v>235</v>
      </c>
      <c r="B133" s="344">
        <v>20</v>
      </c>
      <c r="C133" s="345">
        <v>60</v>
      </c>
      <c r="D133" s="345">
        <v>42</v>
      </c>
      <c r="E133" s="345">
        <v>29</v>
      </c>
      <c r="F133" s="345">
        <v>13</v>
      </c>
      <c r="G133" s="345">
        <v>1</v>
      </c>
      <c r="H133" s="345">
        <v>7</v>
      </c>
      <c r="I133" s="346">
        <v>2227</v>
      </c>
      <c r="J133" s="345">
        <v>127</v>
      </c>
      <c r="K133" s="345">
        <v>29</v>
      </c>
      <c r="L133" s="345">
        <v>831</v>
      </c>
      <c r="M133" s="345">
        <v>254</v>
      </c>
      <c r="N133" s="345">
        <v>45</v>
      </c>
      <c r="O133" s="345">
        <v>130</v>
      </c>
      <c r="P133" s="347">
        <v>79</v>
      </c>
      <c r="Q133" s="327">
        <f>SUM(B133:P133)</f>
        <v>3894</v>
      </c>
    </row>
    <row r="134" spans="1:17" s="197" customFormat="1" ht="24.75" hidden="1" customHeight="1" x14ac:dyDescent="0.25">
      <c r="A134" s="169" t="s">
        <v>238</v>
      </c>
      <c r="B134" s="389">
        <v>0</v>
      </c>
      <c r="C134" s="390">
        <v>0</v>
      </c>
      <c r="D134" s="390">
        <v>0</v>
      </c>
      <c r="E134" s="390">
        <v>0</v>
      </c>
      <c r="F134" s="390">
        <v>0</v>
      </c>
      <c r="G134" s="390">
        <v>0</v>
      </c>
      <c r="H134" s="390">
        <v>0</v>
      </c>
      <c r="I134" s="391">
        <v>9</v>
      </c>
      <c r="J134" s="390">
        <v>0</v>
      </c>
      <c r="K134" s="390">
        <v>2</v>
      </c>
      <c r="L134" s="390">
        <v>26</v>
      </c>
      <c r="M134" s="390">
        <v>2</v>
      </c>
      <c r="N134" s="390">
        <v>1</v>
      </c>
      <c r="O134" s="390">
        <v>1</v>
      </c>
      <c r="P134" s="392">
        <v>6</v>
      </c>
      <c r="Q134" s="328">
        <f>SUM(B134:P134)</f>
        <v>47</v>
      </c>
    </row>
    <row r="135" spans="1:17" s="197" customFormat="1" ht="26.25" hidden="1" thickBot="1" x14ac:dyDescent="0.3">
      <c r="A135" s="91" t="s">
        <v>239</v>
      </c>
      <c r="B135" s="254">
        <f t="shared" ref="B135:Q135" si="15">SUM(B134/B133)</f>
        <v>0</v>
      </c>
      <c r="C135" s="255">
        <f t="shared" si="15"/>
        <v>0</v>
      </c>
      <c r="D135" s="255">
        <f t="shared" si="15"/>
        <v>0</v>
      </c>
      <c r="E135" s="255">
        <f t="shared" si="15"/>
        <v>0</v>
      </c>
      <c r="F135" s="255">
        <f t="shared" si="15"/>
        <v>0</v>
      </c>
      <c r="G135" s="255">
        <f t="shared" si="15"/>
        <v>0</v>
      </c>
      <c r="H135" s="255">
        <f t="shared" si="15"/>
        <v>0</v>
      </c>
      <c r="I135" s="255">
        <f t="shared" si="15"/>
        <v>4.0413111809609343E-3</v>
      </c>
      <c r="J135" s="255">
        <f t="shared" si="15"/>
        <v>0</v>
      </c>
      <c r="K135" s="255">
        <f t="shared" si="15"/>
        <v>6.8965517241379309E-2</v>
      </c>
      <c r="L135" s="255">
        <f t="shared" si="15"/>
        <v>3.1287605294825514E-2</v>
      </c>
      <c r="M135" s="255">
        <f t="shared" si="15"/>
        <v>7.874015748031496E-3</v>
      </c>
      <c r="N135" s="255">
        <f t="shared" si="15"/>
        <v>2.2222222222222223E-2</v>
      </c>
      <c r="O135" s="255">
        <f t="shared" si="15"/>
        <v>7.6923076923076927E-3</v>
      </c>
      <c r="P135" s="167">
        <f t="shared" si="15"/>
        <v>7.5949367088607597E-2</v>
      </c>
      <c r="Q135" s="329">
        <f t="shared" si="15"/>
        <v>1.2069851052901901E-2</v>
      </c>
    </row>
    <row r="136" spans="1:17" s="197" customFormat="1" ht="9.75" hidden="1" customHeight="1" thickBot="1" x14ac:dyDescent="0.3">
      <c r="A136" s="756"/>
      <c r="B136" s="324"/>
      <c r="C136" s="324"/>
      <c r="D136" s="324"/>
      <c r="E136" s="324"/>
      <c r="F136" s="324"/>
      <c r="G136" s="324"/>
      <c r="H136" s="324"/>
      <c r="I136" s="324"/>
      <c r="J136" s="324"/>
      <c r="K136" s="324"/>
      <c r="L136" s="324"/>
      <c r="M136" s="324"/>
      <c r="N136" s="324"/>
      <c r="O136" s="324"/>
      <c r="P136" s="324"/>
      <c r="Q136" s="758"/>
    </row>
    <row r="137" spans="1:17" s="197" customFormat="1" ht="15.75" hidden="1" customHeight="1" thickBot="1" x14ac:dyDescent="0.3">
      <c r="A137" s="2127" t="s">
        <v>240</v>
      </c>
      <c r="B137" s="2128"/>
      <c r="C137" s="2128"/>
      <c r="D137" s="2128"/>
      <c r="E137" s="2128"/>
      <c r="F137" s="2128"/>
      <c r="G137" s="2128"/>
      <c r="H137" s="2128"/>
      <c r="I137" s="2128"/>
      <c r="J137" s="2128"/>
      <c r="K137" s="2128"/>
      <c r="L137" s="2128"/>
      <c r="M137" s="2128"/>
      <c r="N137" s="2128"/>
      <c r="O137" s="2128"/>
      <c r="P137" s="2128"/>
      <c r="Q137" s="2129"/>
    </row>
    <row r="138" spans="1:17" s="197" customFormat="1" ht="24.75" hidden="1" customHeight="1" x14ac:dyDescent="0.25">
      <c r="A138" s="168" t="s">
        <v>235</v>
      </c>
      <c r="B138" s="344">
        <v>20</v>
      </c>
      <c r="C138" s="345">
        <v>60</v>
      </c>
      <c r="D138" s="345">
        <v>42</v>
      </c>
      <c r="E138" s="345">
        <v>29</v>
      </c>
      <c r="F138" s="345">
        <v>13</v>
      </c>
      <c r="G138" s="345">
        <v>1</v>
      </c>
      <c r="H138" s="345">
        <v>7</v>
      </c>
      <c r="I138" s="346">
        <v>2227</v>
      </c>
      <c r="J138" s="345">
        <v>127</v>
      </c>
      <c r="K138" s="345">
        <v>29</v>
      </c>
      <c r="L138" s="345">
        <v>831</v>
      </c>
      <c r="M138" s="345">
        <v>254</v>
      </c>
      <c r="N138" s="345">
        <v>45</v>
      </c>
      <c r="O138" s="345">
        <v>130</v>
      </c>
      <c r="P138" s="347">
        <v>79</v>
      </c>
      <c r="Q138" s="327">
        <f>SUM(B138:P138)</f>
        <v>3894</v>
      </c>
    </row>
    <row r="139" spans="1:17" s="197" customFormat="1" ht="24.75" hidden="1" customHeight="1" x14ac:dyDescent="0.25">
      <c r="A139" s="169" t="s">
        <v>241</v>
      </c>
      <c r="B139" s="389">
        <v>0</v>
      </c>
      <c r="C139" s="390">
        <v>1</v>
      </c>
      <c r="D139" s="390">
        <v>0</v>
      </c>
      <c r="E139" s="390">
        <v>0</v>
      </c>
      <c r="F139" s="390">
        <v>0</v>
      </c>
      <c r="G139" s="390">
        <v>0</v>
      </c>
      <c r="H139" s="390">
        <v>1</v>
      </c>
      <c r="I139" s="391">
        <v>64</v>
      </c>
      <c r="J139" s="390">
        <v>1</v>
      </c>
      <c r="K139" s="390">
        <v>0</v>
      </c>
      <c r="L139" s="390">
        <v>46</v>
      </c>
      <c r="M139" s="390">
        <v>1</v>
      </c>
      <c r="N139" s="390">
        <v>2</v>
      </c>
      <c r="O139" s="390">
        <v>0</v>
      </c>
      <c r="P139" s="392">
        <v>7</v>
      </c>
      <c r="Q139" s="328">
        <f>SUM(B139:P139)</f>
        <v>123</v>
      </c>
    </row>
    <row r="140" spans="1:17" s="197" customFormat="1" ht="26.25" hidden="1" thickBot="1" x14ac:dyDescent="0.3">
      <c r="A140" s="91" t="s">
        <v>242</v>
      </c>
      <c r="B140" s="254">
        <f t="shared" ref="B140:Q140" si="16">SUM(B139/B138)</f>
        <v>0</v>
      </c>
      <c r="C140" s="255">
        <f t="shared" si="16"/>
        <v>1.6666666666666666E-2</v>
      </c>
      <c r="D140" s="255">
        <f t="shared" si="16"/>
        <v>0</v>
      </c>
      <c r="E140" s="255">
        <f t="shared" si="16"/>
        <v>0</v>
      </c>
      <c r="F140" s="255">
        <f t="shared" si="16"/>
        <v>0</v>
      </c>
      <c r="G140" s="255">
        <f t="shared" si="16"/>
        <v>0</v>
      </c>
      <c r="H140" s="255">
        <f t="shared" si="16"/>
        <v>0.14285714285714285</v>
      </c>
      <c r="I140" s="255">
        <f t="shared" si="16"/>
        <v>2.8738212842388863E-2</v>
      </c>
      <c r="J140" s="255">
        <f t="shared" si="16"/>
        <v>7.874015748031496E-3</v>
      </c>
      <c r="K140" s="255">
        <f t="shared" si="16"/>
        <v>0</v>
      </c>
      <c r="L140" s="255">
        <f t="shared" si="16"/>
        <v>5.5354993983152828E-2</v>
      </c>
      <c r="M140" s="255">
        <f t="shared" si="16"/>
        <v>3.937007874015748E-3</v>
      </c>
      <c r="N140" s="255">
        <f t="shared" si="16"/>
        <v>4.4444444444444446E-2</v>
      </c>
      <c r="O140" s="255">
        <f t="shared" si="16"/>
        <v>0</v>
      </c>
      <c r="P140" s="167">
        <f t="shared" si="16"/>
        <v>8.8607594936708861E-2</v>
      </c>
      <c r="Q140" s="329">
        <f t="shared" si="16"/>
        <v>3.1587057010785825E-2</v>
      </c>
    </row>
    <row r="141" spans="1:17" s="197" customFormat="1" ht="9.75" hidden="1" customHeight="1" thickBot="1" x14ac:dyDescent="0.3">
      <c r="A141" s="756"/>
      <c r="B141" s="324"/>
      <c r="C141" s="324"/>
      <c r="D141" s="324"/>
      <c r="E141" s="324"/>
      <c r="F141" s="324"/>
      <c r="G141" s="324"/>
      <c r="H141" s="324"/>
      <c r="I141" s="324"/>
      <c r="J141" s="324"/>
      <c r="K141" s="324"/>
      <c r="L141" s="324"/>
      <c r="M141" s="324"/>
      <c r="N141" s="324"/>
      <c r="O141" s="324"/>
      <c r="P141" s="324"/>
      <c r="Q141" s="758"/>
    </row>
    <row r="142" spans="1:17" s="197" customFormat="1" ht="15.75" hidden="1" customHeight="1" thickBot="1" x14ac:dyDescent="0.3">
      <c r="A142" s="2127" t="s">
        <v>243</v>
      </c>
      <c r="B142" s="2128"/>
      <c r="C142" s="2128"/>
      <c r="D142" s="2128"/>
      <c r="E142" s="2128"/>
      <c r="F142" s="2128"/>
      <c r="G142" s="2128"/>
      <c r="H142" s="2128"/>
      <c r="I142" s="2128"/>
      <c r="J142" s="2128"/>
      <c r="K142" s="2128"/>
      <c r="L142" s="2128"/>
      <c r="M142" s="2128"/>
      <c r="N142" s="2128"/>
      <c r="O142" s="2128"/>
      <c r="P142" s="2128"/>
      <c r="Q142" s="2129"/>
    </row>
    <row r="143" spans="1:17" s="197" customFormat="1" ht="24.75" hidden="1" customHeight="1" x14ac:dyDescent="0.25">
      <c r="A143" s="168" t="s">
        <v>235</v>
      </c>
      <c r="B143" s="344">
        <v>20</v>
      </c>
      <c r="C143" s="345">
        <v>60</v>
      </c>
      <c r="D143" s="345">
        <v>42</v>
      </c>
      <c r="E143" s="345">
        <v>29</v>
      </c>
      <c r="F143" s="345">
        <v>13</v>
      </c>
      <c r="G143" s="345">
        <v>1</v>
      </c>
      <c r="H143" s="345">
        <v>7</v>
      </c>
      <c r="I143" s="346">
        <v>2227</v>
      </c>
      <c r="J143" s="345">
        <v>127</v>
      </c>
      <c r="K143" s="345">
        <v>29</v>
      </c>
      <c r="L143" s="345">
        <v>831</v>
      </c>
      <c r="M143" s="345">
        <v>254</v>
      </c>
      <c r="N143" s="345">
        <v>45</v>
      </c>
      <c r="O143" s="345">
        <v>130</v>
      </c>
      <c r="P143" s="347">
        <v>79</v>
      </c>
      <c r="Q143" s="327">
        <f>SUM(B143:P143)</f>
        <v>3894</v>
      </c>
    </row>
    <row r="144" spans="1:17" s="197" customFormat="1" ht="24.75" hidden="1" customHeight="1" x14ac:dyDescent="0.25">
      <c r="A144" s="169" t="s">
        <v>244</v>
      </c>
      <c r="B144" s="389">
        <v>0</v>
      </c>
      <c r="C144" s="390">
        <v>1</v>
      </c>
      <c r="D144" s="390">
        <v>0</v>
      </c>
      <c r="E144" s="390">
        <v>1</v>
      </c>
      <c r="F144" s="390">
        <v>0</v>
      </c>
      <c r="G144" s="390">
        <v>0</v>
      </c>
      <c r="H144" s="390">
        <v>0</v>
      </c>
      <c r="I144" s="391">
        <v>51</v>
      </c>
      <c r="J144" s="390">
        <v>4</v>
      </c>
      <c r="K144" s="390">
        <v>4</v>
      </c>
      <c r="L144" s="390">
        <v>36</v>
      </c>
      <c r="M144" s="390">
        <v>13</v>
      </c>
      <c r="N144" s="390">
        <v>0</v>
      </c>
      <c r="O144" s="390">
        <v>4</v>
      </c>
      <c r="P144" s="392">
        <v>1</v>
      </c>
      <c r="Q144" s="328">
        <f>SUM(B144:P144)</f>
        <v>115</v>
      </c>
    </row>
    <row r="145" spans="1:17" s="197" customFormat="1" ht="27" hidden="1" customHeight="1" thickBot="1" x14ac:dyDescent="0.3">
      <c r="A145" s="91" t="s">
        <v>245</v>
      </c>
      <c r="B145" s="254">
        <f t="shared" ref="B145:Q145" si="17">SUM(B144/B143)</f>
        <v>0</v>
      </c>
      <c r="C145" s="255">
        <f t="shared" si="17"/>
        <v>1.6666666666666666E-2</v>
      </c>
      <c r="D145" s="255">
        <f t="shared" si="17"/>
        <v>0</v>
      </c>
      <c r="E145" s="255">
        <f t="shared" si="17"/>
        <v>3.4482758620689655E-2</v>
      </c>
      <c r="F145" s="255">
        <f t="shared" si="17"/>
        <v>0</v>
      </c>
      <c r="G145" s="255">
        <f t="shared" si="17"/>
        <v>0</v>
      </c>
      <c r="H145" s="255">
        <f t="shared" si="17"/>
        <v>0</v>
      </c>
      <c r="I145" s="255">
        <f t="shared" si="17"/>
        <v>2.2900763358778626E-2</v>
      </c>
      <c r="J145" s="255">
        <f t="shared" si="17"/>
        <v>3.1496062992125984E-2</v>
      </c>
      <c r="K145" s="255">
        <f t="shared" si="17"/>
        <v>0.13793103448275862</v>
      </c>
      <c r="L145" s="255">
        <f t="shared" si="17"/>
        <v>4.3321299638989168E-2</v>
      </c>
      <c r="M145" s="255">
        <f t="shared" si="17"/>
        <v>5.1181102362204724E-2</v>
      </c>
      <c r="N145" s="255">
        <f t="shared" si="17"/>
        <v>0</v>
      </c>
      <c r="O145" s="255">
        <f t="shared" si="17"/>
        <v>3.0769230769230771E-2</v>
      </c>
      <c r="P145" s="167">
        <f t="shared" si="17"/>
        <v>1.2658227848101266E-2</v>
      </c>
      <c r="Q145" s="329">
        <f t="shared" si="17"/>
        <v>2.953261427837699E-2</v>
      </c>
    </row>
    <row r="146" spans="1:17" s="1301" customFormat="1" ht="19.5" hidden="1" customHeight="1" thickBot="1" x14ac:dyDescent="0.35">
      <c r="A146" s="2201" t="s">
        <v>205</v>
      </c>
      <c r="B146" s="2202"/>
      <c r="C146" s="2202"/>
      <c r="D146" s="2202"/>
      <c r="E146" s="2202"/>
      <c r="F146" s="2202"/>
      <c r="G146" s="2202"/>
      <c r="H146" s="2202"/>
      <c r="I146" s="2202"/>
      <c r="J146" s="2202"/>
      <c r="K146" s="2202"/>
      <c r="L146" s="2202"/>
      <c r="M146" s="2202"/>
      <c r="N146" s="2202"/>
      <c r="O146" s="2202"/>
      <c r="P146" s="2202"/>
      <c r="Q146" s="2203"/>
    </row>
    <row r="147" spans="1:17" s="1301" customFormat="1" ht="59.25" hidden="1" customHeight="1" thickBot="1" x14ac:dyDescent="0.3">
      <c r="A147" s="131"/>
      <c r="B147" s="749" t="s">
        <v>145</v>
      </c>
      <c r="C147" s="750" t="s">
        <v>146</v>
      </c>
      <c r="D147" s="750" t="s">
        <v>147</v>
      </c>
      <c r="E147" s="750" t="s">
        <v>148</v>
      </c>
      <c r="F147" s="750" t="s">
        <v>149</v>
      </c>
      <c r="G147" s="750" t="s">
        <v>150</v>
      </c>
      <c r="H147" s="750" t="s">
        <v>151</v>
      </c>
      <c r="I147" s="750" t="s">
        <v>152</v>
      </c>
      <c r="J147" s="750" t="s">
        <v>153</v>
      </c>
      <c r="K147" s="750" t="s">
        <v>154</v>
      </c>
      <c r="L147" s="750" t="s">
        <v>155</v>
      </c>
      <c r="M147" s="750" t="s">
        <v>156</v>
      </c>
      <c r="N147" s="750" t="s">
        <v>157</v>
      </c>
      <c r="O147" s="750" t="s">
        <v>158</v>
      </c>
      <c r="P147" s="751" t="s">
        <v>159</v>
      </c>
      <c r="Q147" s="72" t="s">
        <v>160</v>
      </c>
    </row>
    <row r="148" spans="1:17" s="1301" customFormat="1" ht="15.75" hidden="1" thickBot="1" x14ac:dyDescent="0.3">
      <c r="A148" s="2127" t="s">
        <v>231</v>
      </c>
      <c r="B148" s="2128"/>
      <c r="C148" s="2128"/>
      <c r="D148" s="2128"/>
      <c r="E148" s="2128"/>
      <c r="F148" s="2128"/>
      <c r="G148" s="2128"/>
      <c r="H148" s="2128"/>
      <c r="I148" s="2128"/>
      <c r="J148" s="2128"/>
      <c r="K148" s="2128"/>
      <c r="L148" s="2128"/>
      <c r="M148" s="2128"/>
      <c r="N148" s="2128"/>
      <c r="O148" s="2128"/>
      <c r="P148" s="2128"/>
      <c r="Q148" s="2129"/>
    </row>
    <row r="149" spans="1:17" s="1301" customFormat="1" ht="24.75" hidden="1" customHeight="1" x14ac:dyDescent="0.25">
      <c r="A149" s="168" t="s">
        <v>232</v>
      </c>
      <c r="B149" s="344">
        <v>151</v>
      </c>
      <c r="C149" s="345">
        <v>726</v>
      </c>
      <c r="D149" s="345">
        <v>511</v>
      </c>
      <c r="E149" s="345">
        <v>246</v>
      </c>
      <c r="F149" s="345">
        <v>166</v>
      </c>
      <c r="G149" s="345">
        <v>53</v>
      </c>
      <c r="H149" s="345">
        <v>72</v>
      </c>
      <c r="I149" s="346">
        <v>20584</v>
      </c>
      <c r="J149" s="345">
        <v>1146</v>
      </c>
      <c r="K149" s="345">
        <v>474</v>
      </c>
      <c r="L149" s="345">
        <v>5713</v>
      </c>
      <c r="M149" s="345">
        <v>2676</v>
      </c>
      <c r="N149" s="345">
        <v>157</v>
      </c>
      <c r="O149" s="345">
        <v>1058</v>
      </c>
      <c r="P149" s="347">
        <v>796</v>
      </c>
      <c r="Q149" s="327">
        <f>SUM(B149:P149)</f>
        <v>34529</v>
      </c>
    </row>
    <row r="150" spans="1:17" s="1301" customFormat="1" ht="24.75" hidden="1" customHeight="1" thickBot="1" x14ac:dyDescent="0.3">
      <c r="A150" s="91" t="s">
        <v>233</v>
      </c>
      <c r="B150" s="256">
        <f>SUM(B149/Q149)</f>
        <v>4.373135625126705E-3</v>
      </c>
      <c r="C150" s="283">
        <f>SUM(C149/Q149)</f>
        <v>2.1025804396304557E-2</v>
      </c>
      <c r="D150" s="283">
        <f>SUM(D149/Q149)</f>
        <v>1.4799154334038054E-2</v>
      </c>
      <c r="E150" s="283">
        <f>SUM(E149/Q149)</f>
        <v>7.1244461177560892E-3</v>
      </c>
      <c r="F150" s="283">
        <f>SUM(F149/Q149)</f>
        <v>4.8075530713313445E-3</v>
      </c>
      <c r="G150" s="283">
        <f>SUM(G149/Q149)</f>
        <v>1.5349416432563932E-3</v>
      </c>
      <c r="H150" s="283">
        <f>SUM(H149/Q149)</f>
        <v>2.08520374178227E-3</v>
      </c>
      <c r="I150" s="283">
        <f>SUM(I149/Q149)</f>
        <v>0.59613658084508669</v>
      </c>
      <c r="J150" s="283">
        <f>SUM(J149/Q149)</f>
        <v>3.3189492890034464E-2</v>
      </c>
      <c r="K150" s="283">
        <f>SUM(K149/Q149)</f>
        <v>1.3727591300066611E-2</v>
      </c>
      <c r="L150" s="283">
        <f>SUM(L149/Q149)</f>
        <v>0.16545512467780707</v>
      </c>
      <c r="M150" s="283">
        <f>SUM(M149/Q149)</f>
        <v>7.7500072402907697E-2</v>
      </c>
      <c r="N150" s="283">
        <f>SUM(N149/Q149)</f>
        <v>4.5469026036085609E-3</v>
      </c>
      <c r="O150" s="283">
        <f>SUM(O149/Q149)</f>
        <v>3.0640910538967246E-2</v>
      </c>
      <c r="P150" s="284">
        <f>SUM(P149/Q149)</f>
        <v>2.3053085811926208E-2</v>
      </c>
      <c r="Q150" s="752">
        <f>SUM(B150:P150)</f>
        <v>1</v>
      </c>
    </row>
    <row r="151" spans="1:17" s="1301" customFormat="1" ht="9.75" hidden="1" customHeight="1" thickBot="1" x14ac:dyDescent="0.3">
      <c r="A151" s="756"/>
      <c r="B151" s="757"/>
      <c r="C151" s="757"/>
      <c r="D151" s="757"/>
      <c r="E151" s="757"/>
      <c r="F151" s="757"/>
      <c r="G151" s="757"/>
      <c r="H151" s="757"/>
      <c r="I151" s="757"/>
      <c r="J151" s="757"/>
      <c r="K151" s="757"/>
      <c r="L151" s="757"/>
      <c r="M151" s="757"/>
      <c r="N151" s="757"/>
      <c r="O151" s="757"/>
      <c r="P151" s="757"/>
      <c r="Q151" s="758"/>
    </row>
    <row r="152" spans="1:17" s="1301" customFormat="1" ht="15.75" hidden="1" thickBot="1" x14ac:dyDescent="0.3">
      <c r="A152" s="2127" t="s">
        <v>234</v>
      </c>
      <c r="B152" s="2128"/>
      <c r="C152" s="2128"/>
      <c r="D152" s="2128"/>
      <c r="E152" s="2128"/>
      <c r="F152" s="2128"/>
      <c r="G152" s="2128"/>
      <c r="H152" s="2128"/>
      <c r="I152" s="2128"/>
      <c r="J152" s="2128"/>
      <c r="K152" s="2128"/>
      <c r="L152" s="2128"/>
      <c r="M152" s="2128"/>
      <c r="N152" s="2128"/>
      <c r="O152" s="2128"/>
      <c r="P152" s="2128"/>
      <c r="Q152" s="2129"/>
    </row>
    <row r="153" spans="1:17" s="1301" customFormat="1" ht="24.75" hidden="1" customHeight="1" x14ac:dyDescent="0.25">
      <c r="A153" s="168" t="s">
        <v>235</v>
      </c>
      <c r="B153" s="344">
        <v>13</v>
      </c>
      <c r="C153" s="345">
        <v>61</v>
      </c>
      <c r="D153" s="345">
        <v>51</v>
      </c>
      <c r="E153" s="345">
        <v>32</v>
      </c>
      <c r="F153" s="345">
        <v>28</v>
      </c>
      <c r="G153" s="345">
        <v>3</v>
      </c>
      <c r="H153" s="345">
        <v>5</v>
      </c>
      <c r="I153" s="346">
        <v>2316</v>
      </c>
      <c r="J153" s="345">
        <v>180</v>
      </c>
      <c r="K153" s="345">
        <v>30</v>
      </c>
      <c r="L153" s="345">
        <v>928</v>
      </c>
      <c r="M153" s="345">
        <v>262</v>
      </c>
      <c r="N153" s="345">
        <v>24</v>
      </c>
      <c r="O153" s="345">
        <v>137</v>
      </c>
      <c r="P153" s="347">
        <v>74</v>
      </c>
      <c r="Q153" s="327">
        <f>SUM(B153:P153)</f>
        <v>4144</v>
      </c>
    </row>
    <row r="154" spans="1:17" s="1301" customFormat="1" ht="24.75" hidden="1" customHeight="1" thickBot="1" x14ac:dyDescent="0.3">
      <c r="A154" s="91" t="s">
        <v>236</v>
      </c>
      <c r="B154" s="256">
        <f>SUM(B153/Q153)</f>
        <v>3.1370656370656369E-3</v>
      </c>
      <c r="C154" s="283">
        <f>SUM(C153/Q153)</f>
        <v>1.472007722007722E-2</v>
      </c>
      <c r="D154" s="283">
        <f>SUM(D153/Q153)</f>
        <v>1.2306949806949807E-2</v>
      </c>
      <c r="E154" s="283">
        <f>SUM(E153/Q153)</f>
        <v>7.7220077220077222E-3</v>
      </c>
      <c r="F154" s="283">
        <f>SUM(F153/Q153)</f>
        <v>6.7567567567567571E-3</v>
      </c>
      <c r="G154" s="283">
        <f>SUM(G153/Q153)</f>
        <v>7.239382239382239E-4</v>
      </c>
      <c r="H154" s="283">
        <f>SUM(H153/Q153)</f>
        <v>1.2065637065637065E-3</v>
      </c>
      <c r="I154" s="283">
        <f>SUM(I153/Q153)</f>
        <v>0.55888030888030893</v>
      </c>
      <c r="J154" s="283">
        <f>SUM(J153/Q153)</f>
        <v>4.343629343629344E-2</v>
      </c>
      <c r="K154" s="283">
        <f>SUM(K153/Q153)</f>
        <v>7.2393822393822397E-3</v>
      </c>
      <c r="L154" s="283">
        <f>SUM(L153/Q153)</f>
        <v>0.22393822393822393</v>
      </c>
      <c r="M154" s="283">
        <f>SUM(M153/Q153)</f>
        <v>6.3223938223938222E-2</v>
      </c>
      <c r="N154" s="283">
        <f>SUM(N153/Q153)</f>
        <v>5.7915057915057912E-3</v>
      </c>
      <c r="O154" s="283">
        <f>SUM(O153/Q153)</f>
        <v>3.3059845559845563E-2</v>
      </c>
      <c r="P154" s="284">
        <f>SUM(P153/Q153)</f>
        <v>1.7857142857142856E-2</v>
      </c>
      <c r="Q154" s="752">
        <f>SUM(B154:P154)</f>
        <v>1</v>
      </c>
    </row>
    <row r="155" spans="1:17" s="1301" customFormat="1" ht="10.5" hidden="1" customHeight="1" thickBot="1" x14ac:dyDescent="0.3">
      <c r="A155" s="756"/>
      <c r="B155" s="324"/>
      <c r="C155" s="324"/>
      <c r="D155" s="324"/>
      <c r="E155" s="324"/>
      <c r="F155" s="324"/>
      <c r="G155" s="324"/>
      <c r="H155" s="324"/>
      <c r="I155" s="324"/>
      <c r="J155" s="324"/>
      <c r="K155" s="324"/>
      <c r="L155" s="324"/>
      <c r="M155" s="324"/>
      <c r="N155" s="324"/>
      <c r="O155" s="324"/>
      <c r="P155" s="324"/>
      <c r="Q155" s="758"/>
    </row>
    <row r="156" spans="1:17" s="1301" customFormat="1" ht="15.75" hidden="1" customHeight="1" thickBot="1" x14ac:dyDescent="0.3">
      <c r="A156" s="2127" t="s">
        <v>237</v>
      </c>
      <c r="B156" s="2128"/>
      <c r="C156" s="2128"/>
      <c r="D156" s="2128"/>
      <c r="E156" s="2128"/>
      <c r="F156" s="2128"/>
      <c r="G156" s="2128"/>
      <c r="H156" s="2128"/>
      <c r="I156" s="2128"/>
      <c r="J156" s="2128"/>
      <c r="K156" s="2128"/>
      <c r="L156" s="2128"/>
      <c r="M156" s="2128"/>
      <c r="N156" s="2128"/>
      <c r="O156" s="2128"/>
      <c r="P156" s="2128"/>
      <c r="Q156" s="2129"/>
    </row>
    <row r="157" spans="1:17" s="1301" customFormat="1" ht="24.75" hidden="1" customHeight="1" thickBot="1" x14ac:dyDescent="0.3">
      <c r="A157" s="1558" t="s">
        <v>235</v>
      </c>
      <c r="B157" s="344">
        <v>13</v>
      </c>
      <c r="C157" s="345">
        <v>61</v>
      </c>
      <c r="D157" s="345">
        <v>51</v>
      </c>
      <c r="E157" s="345">
        <v>32</v>
      </c>
      <c r="F157" s="345">
        <v>28</v>
      </c>
      <c r="G157" s="345">
        <v>3</v>
      </c>
      <c r="H157" s="345">
        <v>5</v>
      </c>
      <c r="I157" s="346">
        <v>2316</v>
      </c>
      <c r="J157" s="345">
        <v>180</v>
      </c>
      <c r="K157" s="345">
        <v>30</v>
      </c>
      <c r="L157" s="345">
        <v>928</v>
      </c>
      <c r="M157" s="345">
        <v>262</v>
      </c>
      <c r="N157" s="345">
        <v>24</v>
      </c>
      <c r="O157" s="345">
        <v>137</v>
      </c>
      <c r="P157" s="347">
        <v>74</v>
      </c>
      <c r="Q157" s="1565">
        <f>SUM(B157:P157)</f>
        <v>4144</v>
      </c>
    </row>
    <row r="158" spans="1:17" s="1301" customFormat="1" ht="24.75" hidden="1" customHeight="1" x14ac:dyDescent="0.25">
      <c r="A158" s="171" t="s">
        <v>238</v>
      </c>
      <c r="B158" s="344">
        <v>1</v>
      </c>
      <c r="C158" s="345">
        <v>0</v>
      </c>
      <c r="D158" s="345">
        <v>0</v>
      </c>
      <c r="E158" s="345">
        <v>0</v>
      </c>
      <c r="F158" s="345">
        <v>0</v>
      </c>
      <c r="G158" s="345">
        <v>0</v>
      </c>
      <c r="H158" s="345">
        <v>0</v>
      </c>
      <c r="I158" s="346">
        <v>17</v>
      </c>
      <c r="J158" s="345">
        <v>0</v>
      </c>
      <c r="K158" s="345">
        <v>1</v>
      </c>
      <c r="L158" s="345">
        <v>26</v>
      </c>
      <c r="M158" s="345">
        <v>2</v>
      </c>
      <c r="N158" s="345">
        <v>0</v>
      </c>
      <c r="O158" s="345">
        <v>2</v>
      </c>
      <c r="P158" s="347">
        <v>4</v>
      </c>
      <c r="Q158" s="1559">
        <f>SUM(B158:P158)</f>
        <v>53</v>
      </c>
    </row>
    <row r="159" spans="1:17" s="1301" customFormat="1" ht="26.25" hidden="1" thickBot="1" x14ac:dyDescent="0.3">
      <c r="A159" s="91" t="s">
        <v>239</v>
      </c>
      <c r="B159" s="616">
        <f t="shared" ref="B159:Q159" si="18">SUM(B158/B157)</f>
        <v>7.6923076923076927E-2</v>
      </c>
      <c r="C159" s="617">
        <f t="shared" si="18"/>
        <v>0</v>
      </c>
      <c r="D159" s="617">
        <f t="shared" si="18"/>
        <v>0</v>
      </c>
      <c r="E159" s="617">
        <f t="shared" si="18"/>
        <v>0</v>
      </c>
      <c r="F159" s="617">
        <f t="shared" si="18"/>
        <v>0</v>
      </c>
      <c r="G159" s="617">
        <f t="shared" si="18"/>
        <v>0</v>
      </c>
      <c r="H159" s="617">
        <f t="shared" si="18"/>
        <v>0</v>
      </c>
      <c r="I159" s="617">
        <f t="shared" si="18"/>
        <v>7.3402417962003452E-3</v>
      </c>
      <c r="J159" s="617">
        <f t="shared" si="18"/>
        <v>0</v>
      </c>
      <c r="K159" s="617">
        <f t="shared" si="18"/>
        <v>3.3333333333333333E-2</v>
      </c>
      <c r="L159" s="617">
        <f t="shared" si="18"/>
        <v>2.8017241379310345E-2</v>
      </c>
      <c r="M159" s="617">
        <f t="shared" si="18"/>
        <v>7.6335877862595417E-3</v>
      </c>
      <c r="N159" s="617">
        <f t="shared" si="18"/>
        <v>0</v>
      </c>
      <c r="O159" s="617">
        <f t="shared" si="18"/>
        <v>1.4598540145985401E-2</v>
      </c>
      <c r="P159" s="618">
        <f t="shared" si="18"/>
        <v>5.4054054054054057E-2</v>
      </c>
      <c r="Q159" s="329">
        <f t="shared" si="18"/>
        <v>1.278957528957529E-2</v>
      </c>
    </row>
    <row r="160" spans="1:17" s="1301" customFormat="1" ht="9.75" hidden="1" customHeight="1" thickBot="1" x14ac:dyDescent="0.3">
      <c r="A160" s="756"/>
      <c r="B160" s="324"/>
      <c r="C160" s="324"/>
      <c r="D160" s="324"/>
      <c r="E160" s="324"/>
      <c r="F160" s="324"/>
      <c r="G160" s="324"/>
      <c r="H160" s="324"/>
      <c r="I160" s="324"/>
      <c r="J160" s="324"/>
      <c r="K160" s="324"/>
      <c r="L160" s="324"/>
      <c r="M160" s="324"/>
      <c r="N160" s="324"/>
      <c r="O160" s="324"/>
      <c r="P160" s="324"/>
      <c r="Q160" s="758"/>
    </row>
    <row r="161" spans="1:17" s="1301" customFormat="1" ht="15.75" hidden="1" customHeight="1" thickBot="1" x14ac:dyDescent="0.3">
      <c r="A161" s="2127" t="s">
        <v>240</v>
      </c>
      <c r="B161" s="2128"/>
      <c r="C161" s="2128"/>
      <c r="D161" s="2128"/>
      <c r="E161" s="2128"/>
      <c r="F161" s="2128"/>
      <c r="G161" s="2128"/>
      <c r="H161" s="2128"/>
      <c r="I161" s="2128"/>
      <c r="J161" s="2128"/>
      <c r="K161" s="2128"/>
      <c r="L161" s="2128"/>
      <c r="M161" s="2128"/>
      <c r="N161" s="2128"/>
      <c r="O161" s="2128"/>
      <c r="P161" s="2128"/>
      <c r="Q161" s="2129"/>
    </row>
    <row r="162" spans="1:17" s="1301" customFormat="1" ht="24.75" hidden="1" customHeight="1" thickBot="1" x14ac:dyDescent="0.3">
      <c r="A162" s="1560" t="s">
        <v>235</v>
      </c>
      <c r="B162" s="1561">
        <v>13</v>
      </c>
      <c r="C162" s="1562">
        <v>61</v>
      </c>
      <c r="D162" s="1562">
        <v>51</v>
      </c>
      <c r="E162" s="1562">
        <v>32</v>
      </c>
      <c r="F162" s="1562">
        <v>28</v>
      </c>
      <c r="G162" s="1562">
        <v>3</v>
      </c>
      <c r="H162" s="1562">
        <v>5</v>
      </c>
      <c r="I162" s="1563">
        <v>2316</v>
      </c>
      <c r="J162" s="1562">
        <v>180</v>
      </c>
      <c r="K162" s="1562">
        <v>30</v>
      </c>
      <c r="L162" s="1562">
        <v>928</v>
      </c>
      <c r="M162" s="1562">
        <v>262</v>
      </c>
      <c r="N162" s="1562">
        <v>24</v>
      </c>
      <c r="O162" s="1562">
        <v>137</v>
      </c>
      <c r="P162" s="1564">
        <v>74</v>
      </c>
      <c r="Q162" s="1565">
        <f>SUM(B162:P162)</f>
        <v>4144</v>
      </c>
    </row>
    <row r="163" spans="1:17" s="1301" customFormat="1" ht="24.75" hidden="1" customHeight="1" x14ac:dyDescent="0.25">
      <c r="A163" s="171" t="s">
        <v>241</v>
      </c>
      <c r="B163" s="389">
        <v>0</v>
      </c>
      <c r="C163" s="390">
        <v>4</v>
      </c>
      <c r="D163" s="390">
        <v>2</v>
      </c>
      <c r="E163" s="390">
        <v>0</v>
      </c>
      <c r="F163" s="390">
        <v>5</v>
      </c>
      <c r="G163" s="390">
        <v>0</v>
      </c>
      <c r="H163" s="390">
        <v>0</v>
      </c>
      <c r="I163" s="391">
        <v>87</v>
      </c>
      <c r="J163" s="390">
        <v>1</v>
      </c>
      <c r="K163" s="390">
        <v>8</v>
      </c>
      <c r="L163" s="390">
        <v>44</v>
      </c>
      <c r="M163" s="390">
        <v>2</v>
      </c>
      <c r="N163" s="390">
        <v>1</v>
      </c>
      <c r="O163" s="390">
        <v>7</v>
      </c>
      <c r="P163" s="392">
        <v>1</v>
      </c>
      <c r="Q163" s="1559">
        <f>SUM(B163:P163)</f>
        <v>162</v>
      </c>
    </row>
    <row r="164" spans="1:17" s="1301" customFormat="1" ht="26.25" hidden="1" thickBot="1" x14ac:dyDescent="0.3">
      <c r="A164" s="91" t="s">
        <v>242</v>
      </c>
      <c r="B164" s="616">
        <f t="shared" ref="B164:Q164" si="19">SUM(B163/B162)</f>
        <v>0</v>
      </c>
      <c r="C164" s="617">
        <f t="shared" si="19"/>
        <v>6.5573770491803282E-2</v>
      </c>
      <c r="D164" s="617">
        <f t="shared" si="19"/>
        <v>3.9215686274509803E-2</v>
      </c>
      <c r="E164" s="617">
        <f t="shared" si="19"/>
        <v>0</v>
      </c>
      <c r="F164" s="617">
        <f t="shared" si="19"/>
        <v>0.17857142857142858</v>
      </c>
      <c r="G164" s="617">
        <f t="shared" si="19"/>
        <v>0</v>
      </c>
      <c r="H164" s="617">
        <f t="shared" si="19"/>
        <v>0</v>
      </c>
      <c r="I164" s="617">
        <f t="shared" si="19"/>
        <v>3.756476683937824E-2</v>
      </c>
      <c r="J164" s="617">
        <f t="shared" si="19"/>
        <v>5.5555555555555558E-3</v>
      </c>
      <c r="K164" s="617">
        <f t="shared" si="19"/>
        <v>0.26666666666666666</v>
      </c>
      <c r="L164" s="617">
        <f t="shared" si="19"/>
        <v>4.7413793103448273E-2</v>
      </c>
      <c r="M164" s="617">
        <f t="shared" si="19"/>
        <v>7.6335877862595417E-3</v>
      </c>
      <c r="N164" s="617">
        <f t="shared" si="19"/>
        <v>4.1666666666666664E-2</v>
      </c>
      <c r="O164" s="617">
        <f t="shared" si="19"/>
        <v>5.1094890510948905E-2</v>
      </c>
      <c r="P164" s="618">
        <f t="shared" si="19"/>
        <v>1.3513513513513514E-2</v>
      </c>
      <c r="Q164" s="329">
        <f t="shared" si="19"/>
        <v>3.9092664092664091E-2</v>
      </c>
    </row>
    <row r="165" spans="1:17" s="1301" customFormat="1" ht="9.75" hidden="1" customHeight="1" thickBot="1" x14ac:dyDescent="0.3">
      <c r="A165" s="756"/>
      <c r="B165" s="324"/>
      <c r="C165" s="324"/>
      <c r="D165" s="324"/>
      <c r="E165" s="324"/>
      <c r="F165" s="324"/>
      <c r="G165" s="324"/>
      <c r="H165" s="324"/>
      <c r="I165" s="324"/>
      <c r="J165" s="324"/>
      <c r="K165" s="324"/>
      <c r="L165" s="324"/>
      <c r="M165" s="324"/>
      <c r="N165" s="324"/>
      <c r="O165" s="324"/>
      <c r="P165" s="324"/>
      <c r="Q165" s="758"/>
    </row>
    <row r="166" spans="1:17" s="1301" customFormat="1" ht="15.75" hidden="1" customHeight="1" thickBot="1" x14ac:dyDescent="0.3">
      <c r="A166" s="2127" t="s">
        <v>243</v>
      </c>
      <c r="B166" s="2128"/>
      <c r="C166" s="2128"/>
      <c r="D166" s="2128"/>
      <c r="E166" s="2128"/>
      <c r="F166" s="2128"/>
      <c r="G166" s="2128"/>
      <c r="H166" s="2128"/>
      <c r="I166" s="2128"/>
      <c r="J166" s="2128"/>
      <c r="K166" s="2128"/>
      <c r="L166" s="2128"/>
      <c r="M166" s="2128"/>
      <c r="N166" s="2128"/>
      <c r="O166" s="2128"/>
      <c r="P166" s="2128"/>
      <c r="Q166" s="2129"/>
    </row>
    <row r="167" spans="1:17" s="1301" customFormat="1" ht="24.75" hidden="1" customHeight="1" thickBot="1" x14ac:dyDescent="0.3">
      <c r="A167" s="1560" t="s">
        <v>235</v>
      </c>
      <c r="B167" s="1561">
        <v>13</v>
      </c>
      <c r="C167" s="1562">
        <v>61</v>
      </c>
      <c r="D167" s="1562">
        <v>51</v>
      </c>
      <c r="E167" s="1562">
        <v>32</v>
      </c>
      <c r="F167" s="1562">
        <v>28</v>
      </c>
      <c r="G167" s="1562">
        <v>3</v>
      </c>
      <c r="H167" s="1562">
        <v>5</v>
      </c>
      <c r="I167" s="1563">
        <v>2316</v>
      </c>
      <c r="J167" s="1562">
        <v>180</v>
      </c>
      <c r="K167" s="1562">
        <v>30</v>
      </c>
      <c r="L167" s="1562">
        <v>928</v>
      </c>
      <c r="M167" s="1562">
        <v>262</v>
      </c>
      <c r="N167" s="1562">
        <v>24</v>
      </c>
      <c r="O167" s="1562">
        <v>137</v>
      </c>
      <c r="P167" s="1564">
        <v>74</v>
      </c>
      <c r="Q167" s="1565">
        <f>SUM(B167:P167)</f>
        <v>4144</v>
      </c>
    </row>
    <row r="168" spans="1:17" s="1301" customFormat="1" ht="24.75" hidden="1" customHeight="1" x14ac:dyDescent="0.25">
      <c r="A168" s="171" t="s">
        <v>244</v>
      </c>
      <c r="B168" s="389">
        <v>0</v>
      </c>
      <c r="C168" s="390">
        <v>2</v>
      </c>
      <c r="D168" s="390">
        <v>1</v>
      </c>
      <c r="E168" s="390">
        <v>0</v>
      </c>
      <c r="F168" s="390">
        <v>0</v>
      </c>
      <c r="G168" s="390">
        <v>0</v>
      </c>
      <c r="H168" s="390">
        <v>0</v>
      </c>
      <c r="I168" s="391">
        <v>65</v>
      </c>
      <c r="J168" s="390">
        <v>4</v>
      </c>
      <c r="K168" s="390">
        <v>1</v>
      </c>
      <c r="L168" s="390">
        <v>37</v>
      </c>
      <c r="M168" s="390">
        <v>10</v>
      </c>
      <c r="N168" s="390">
        <v>0</v>
      </c>
      <c r="O168" s="390">
        <v>1</v>
      </c>
      <c r="P168" s="392">
        <v>1</v>
      </c>
      <c r="Q168" s="1559">
        <f>SUM(B168:P168)</f>
        <v>122</v>
      </c>
    </row>
    <row r="169" spans="1:17" s="1301" customFormat="1" ht="27" hidden="1" customHeight="1" thickBot="1" x14ac:dyDescent="0.3">
      <c r="A169" s="91" t="s">
        <v>245</v>
      </c>
      <c r="B169" s="616">
        <f t="shared" ref="B169:Q169" si="20">SUM(B168/B167)</f>
        <v>0</v>
      </c>
      <c r="C169" s="617">
        <f t="shared" si="20"/>
        <v>3.2786885245901641E-2</v>
      </c>
      <c r="D169" s="617">
        <f t="shared" si="20"/>
        <v>1.9607843137254902E-2</v>
      </c>
      <c r="E169" s="617">
        <f t="shared" si="20"/>
        <v>0</v>
      </c>
      <c r="F169" s="617">
        <f t="shared" si="20"/>
        <v>0</v>
      </c>
      <c r="G169" s="617">
        <f t="shared" si="20"/>
        <v>0</v>
      </c>
      <c r="H169" s="617">
        <f t="shared" si="20"/>
        <v>0</v>
      </c>
      <c r="I169" s="617">
        <f t="shared" si="20"/>
        <v>2.8065630397236616E-2</v>
      </c>
      <c r="J169" s="617">
        <f t="shared" si="20"/>
        <v>2.2222222222222223E-2</v>
      </c>
      <c r="K169" s="617">
        <f t="shared" si="20"/>
        <v>3.3333333333333333E-2</v>
      </c>
      <c r="L169" s="617">
        <f t="shared" si="20"/>
        <v>3.9870689655172417E-2</v>
      </c>
      <c r="M169" s="617">
        <f t="shared" si="20"/>
        <v>3.8167938931297711E-2</v>
      </c>
      <c r="N169" s="617">
        <f t="shared" si="20"/>
        <v>0</v>
      </c>
      <c r="O169" s="617">
        <f t="shared" si="20"/>
        <v>7.2992700729927005E-3</v>
      </c>
      <c r="P169" s="618">
        <f t="shared" si="20"/>
        <v>1.3513513513513514E-2</v>
      </c>
      <c r="Q169" s="329">
        <f t="shared" si="20"/>
        <v>2.944015444015444E-2</v>
      </c>
    </row>
    <row r="170" spans="1:17" s="1301" customFormat="1" ht="19.5" hidden="1" customHeight="1" thickBot="1" x14ac:dyDescent="0.35">
      <c r="A170" s="2201" t="s">
        <v>137</v>
      </c>
      <c r="B170" s="2202"/>
      <c r="C170" s="2202"/>
      <c r="D170" s="2202"/>
      <c r="E170" s="2202"/>
      <c r="F170" s="2202"/>
      <c r="G170" s="2202"/>
      <c r="H170" s="2202"/>
      <c r="I170" s="2202"/>
      <c r="J170" s="2202"/>
      <c r="K170" s="2202"/>
      <c r="L170" s="2202"/>
      <c r="M170" s="2202"/>
      <c r="N170" s="2202"/>
      <c r="O170" s="2202"/>
      <c r="P170" s="2202"/>
      <c r="Q170" s="2203"/>
    </row>
    <row r="171" spans="1:17" s="1301" customFormat="1" ht="59.25" hidden="1" customHeight="1" thickBot="1" x14ac:dyDescent="0.3">
      <c r="A171" s="131"/>
      <c r="B171" s="749" t="s">
        <v>145</v>
      </c>
      <c r="C171" s="750" t="s">
        <v>146</v>
      </c>
      <c r="D171" s="750" t="s">
        <v>147</v>
      </c>
      <c r="E171" s="750" t="s">
        <v>148</v>
      </c>
      <c r="F171" s="750" t="s">
        <v>149</v>
      </c>
      <c r="G171" s="750" t="s">
        <v>150</v>
      </c>
      <c r="H171" s="750" t="s">
        <v>151</v>
      </c>
      <c r="I171" s="750" t="s">
        <v>152</v>
      </c>
      <c r="J171" s="750" t="s">
        <v>153</v>
      </c>
      <c r="K171" s="750" t="s">
        <v>154</v>
      </c>
      <c r="L171" s="750" t="s">
        <v>155</v>
      </c>
      <c r="M171" s="750" t="s">
        <v>156</v>
      </c>
      <c r="N171" s="750" t="s">
        <v>157</v>
      </c>
      <c r="O171" s="750" t="s">
        <v>158</v>
      </c>
      <c r="P171" s="751" t="s">
        <v>159</v>
      </c>
      <c r="Q171" s="72" t="s">
        <v>160</v>
      </c>
    </row>
    <row r="172" spans="1:17" s="1301" customFormat="1" ht="15.75" hidden="1" thickBot="1" x14ac:dyDescent="0.3">
      <c r="A172" s="2127" t="s">
        <v>231</v>
      </c>
      <c r="B172" s="2128"/>
      <c r="C172" s="2128"/>
      <c r="D172" s="2128"/>
      <c r="E172" s="2128"/>
      <c r="F172" s="2128"/>
      <c r="G172" s="2128"/>
      <c r="H172" s="2128"/>
      <c r="I172" s="2128"/>
      <c r="J172" s="2128"/>
      <c r="K172" s="2128"/>
      <c r="L172" s="2128"/>
      <c r="M172" s="2128"/>
      <c r="N172" s="2128"/>
      <c r="O172" s="2128"/>
      <c r="P172" s="2128"/>
      <c r="Q172" s="2129"/>
    </row>
    <row r="173" spans="1:17" s="1301" customFormat="1" ht="24.75" hidden="1" customHeight="1" x14ac:dyDescent="0.25">
      <c r="A173" s="168" t="s">
        <v>232</v>
      </c>
      <c r="B173" s="344">
        <v>158</v>
      </c>
      <c r="C173" s="345">
        <v>490</v>
      </c>
      <c r="D173" s="345">
        <v>447</v>
      </c>
      <c r="E173" s="345">
        <v>279</v>
      </c>
      <c r="F173" s="345">
        <v>209</v>
      </c>
      <c r="G173" s="345">
        <v>64</v>
      </c>
      <c r="H173" s="345">
        <v>109</v>
      </c>
      <c r="I173" s="346">
        <v>19020</v>
      </c>
      <c r="J173" s="345">
        <v>998</v>
      </c>
      <c r="K173" s="345">
        <v>503</v>
      </c>
      <c r="L173" s="345">
        <v>4858</v>
      </c>
      <c r="M173" s="345">
        <v>1787</v>
      </c>
      <c r="N173" s="345">
        <v>114</v>
      </c>
      <c r="O173" s="345">
        <v>845</v>
      </c>
      <c r="P173" s="347">
        <v>645</v>
      </c>
      <c r="Q173" s="327">
        <f>SUM(B173:P173)</f>
        <v>30526</v>
      </c>
    </row>
    <row r="174" spans="1:17" s="1301" customFormat="1" ht="24.75" hidden="1" customHeight="1" thickBot="1" x14ac:dyDescent="0.3">
      <c r="A174" s="91" t="s">
        <v>233</v>
      </c>
      <c r="B174" s="256">
        <f>SUM(B173/Q173)</f>
        <v>5.1759156129201336E-3</v>
      </c>
      <c r="C174" s="283">
        <f>SUM(C173/Q173)</f>
        <v>1.6051890191967504E-2</v>
      </c>
      <c r="D174" s="283">
        <f>SUM(D173/Q173)</f>
        <v>1.4643254930223415E-2</v>
      </c>
      <c r="E174" s="283">
        <f>SUM(E173/Q173)</f>
        <v>9.1397497215488441E-3</v>
      </c>
      <c r="F174" s="283">
        <f>SUM(F173/Q173)</f>
        <v>6.846622551267772E-3</v>
      </c>
      <c r="G174" s="283">
        <f>SUM(G173/Q173)</f>
        <v>2.0965734128284086E-3</v>
      </c>
      <c r="H174" s="283">
        <f>SUM(H173/Q173)</f>
        <v>3.5707265937233832E-3</v>
      </c>
      <c r="I174" s="283">
        <f>SUM(I173/Q173)</f>
        <v>0.62307541112494269</v>
      </c>
      <c r="J174" s="283">
        <f>SUM(J173/Q173)</f>
        <v>3.2693441656292996E-2</v>
      </c>
      <c r="K174" s="283">
        <f>SUM(K173/Q173)</f>
        <v>1.6477756666448275E-2</v>
      </c>
      <c r="L174" s="283">
        <f>SUM(L173/Q173)</f>
        <v>0.1591430256175064</v>
      </c>
      <c r="M174" s="283">
        <f>SUM(M173/Q173)</f>
        <v>5.854026076131822E-2</v>
      </c>
      <c r="N174" s="283">
        <f>SUM(N173/Q173)</f>
        <v>3.7345213916006028E-3</v>
      </c>
      <c r="O174" s="283">
        <f>SUM(O173/Q173)</f>
        <v>2.7681320841250082E-2</v>
      </c>
      <c r="P174" s="284">
        <f>SUM(P173/Q173)</f>
        <v>2.1129528926161305E-2</v>
      </c>
      <c r="Q174" s="752">
        <f>SUM(B174:P174)</f>
        <v>0.99999999999999989</v>
      </c>
    </row>
    <row r="175" spans="1:17" s="1301" customFormat="1" ht="9.75" hidden="1" customHeight="1" thickBot="1" x14ac:dyDescent="0.3">
      <c r="A175" s="756"/>
      <c r="B175" s="757"/>
      <c r="C175" s="757"/>
      <c r="D175" s="757"/>
      <c r="E175" s="757"/>
      <c r="F175" s="757"/>
      <c r="G175" s="757"/>
      <c r="H175" s="757"/>
      <c r="I175" s="757"/>
      <c r="J175" s="757"/>
      <c r="K175" s="757"/>
      <c r="L175" s="757"/>
      <c r="M175" s="757"/>
      <c r="N175" s="757"/>
      <c r="O175" s="757"/>
      <c r="P175" s="757"/>
      <c r="Q175" s="758"/>
    </row>
    <row r="176" spans="1:17" s="1301" customFormat="1" ht="15.75" hidden="1" thickBot="1" x14ac:dyDescent="0.3">
      <c r="A176" s="2127" t="s">
        <v>234</v>
      </c>
      <c r="B176" s="2128"/>
      <c r="C176" s="2128"/>
      <c r="D176" s="2128"/>
      <c r="E176" s="2128"/>
      <c r="F176" s="2128"/>
      <c r="G176" s="2128"/>
      <c r="H176" s="2128"/>
      <c r="I176" s="2128"/>
      <c r="J176" s="2128"/>
      <c r="K176" s="2128"/>
      <c r="L176" s="2128"/>
      <c r="M176" s="2128"/>
      <c r="N176" s="2128"/>
      <c r="O176" s="2128"/>
      <c r="P176" s="2128"/>
      <c r="Q176" s="2129"/>
    </row>
    <row r="177" spans="1:17" s="1301" customFormat="1" ht="24.75" hidden="1" customHeight="1" x14ac:dyDescent="0.25">
      <c r="A177" s="168" t="s">
        <v>235</v>
      </c>
      <c r="B177" s="344">
        <v>8</v>
      </c>
      <c r="C177" s="345">
        <v>54</v>
      </c>
      <c r="D177" s="345">
        <v>64</v>
      </c>
      <c r="E177" s="345">
        <v>54</v>
      </c>
      <c r="F177" s="345">
        <v>24</v>
      </c>
      <c r="G177" s="345">
        <v>5</v>
      </c>
      <c r="H177" s="345">
        <v>13</v>
      </c>
      <c r="I177" s="346">
        <v>3006</v>
      </c>
      <c r="J177" s="345">
        <v>196</v>
      </c>
      <c r="K177" s="345">
        <v>33</v>
      </c>
      <c r="L177" s="345">
        <v>1030</v>
      </c>
      <c r="M177" s="345">
        <v>287</v>
      </c>
      <c r="N177" s="345">
        <v>10</v>
      </c>
      <c r="O177" s="345">
        <v>99</v>
      </c>
      <c r="P177" s="347">
        <v>84</v>
      </c>
      <c r="Q177" s="327">
        <f>SUM(B177:P177)</f>
        <v>4967</v>
      </c>
    </row>
    <row r="178" spans="1:17" s="1301" customFormat="1" ht="24.75" hidden="1" customHeight="1" thickBot="1" x14ac:dyDescent="0.3">
      <c r="A178" s="91" t="s">
        <v>236</v>
      </c>
      <c r="B178" s="256">
        <f>SUM(B177/Q177)</f>
        <v>1.6106301590497283E-3</v>
      </c>
      <c r="C178" s="283">
        <f>SUM(C177/Q177)</f>
        <v>1.0871753573585665E-2</v>
      </c>
      <c r="D178" s="283">
        <f>SUM(D177/Q177)</f>
        <v>1.2885041272397826E-2</v>
      </c>
      <c r="E178" s="283">
        <f>SUM(E177/Q177)</f>
        <v>1.0871753573585665E-2</v>
      </c>
      <c r="F178" s="283">
        <f>SUM(F177/Q177)</f>
        <v>4.8318904771491849E-3</v>
      </c>
      <c r="G178" s="283">
        <f>SUM(G177/Q177)</f>
        <v>1.0066438494060802E-3</v>
      </c>
      <c r="H178" s="283">
        <f>SUM(H177/Q177)</f>
        <v>2.6172740084558083E-3</v>
      </c>
      <c r="I178" s="283">
        <f>SUM(I177/Q177)</f>
        <v>0.60519428226293537</v>
      </c>
      <c r="J178" s="283">
        <f>SUM(J177/Q177)</f>
        <v>3.9460438896718339E-2</v>
      </c>
      <c r="K178" s="283">
        <f>SUM(K177/Q177)</f>
        <v>6.643849406080129E-3</v>
      </c>
      <c r="L178" s="283">
        <f>SUM(L177/Q177)</f>
        <v>0.20736863297765251</v>
      </c>
      <c r="M178" s="283">
        <f>SUM(M177/Q177)</f>
        <v>5.7781356955908997E-2</v>
      </c>
      <c r="N178" s="283">
        <f>SUM(N177/Q177)</f>
        <v>2.0132876988121604E-3</v>
      </c>
      <c r="O178" s="283">
        <f>SUM(O177/Q177)</f>
        <v>1.9931548218240388E-2</v>
      </c>
      <c r="P178" s="284">
        <f>SUM(P177/Q177)</f>
        <v>1.6911616670022146E-2</v>
      </c>
      <c r="Q178" s="752">
        <f>SUM(B178:P178)</f>
        <v>1</v>
      </c>
    </row>
    <row r="179" spans="1:17" s="1301" customFormat="1" ht="10.5" hidden="1" customHeight="1" thickBot="1" x14ac:dyDescent="0.3">
      <c r="A179" s="756"/>
      <c r="B179" s="324"/>
      <c r="C179" s="324"/>
      <c r="D179" s="324"/>
      <c r="E179" s="324"/>
      <c r="F179" s="324"/>
      <c r="G179" s="324"/>
      <c r="H179" s="324"/>
      <c r="I179" s="324"/>
      <c r="J179" s="324"/>
      <c r="K179" s="324"/>
      <c r="L179" s="324"/>
      <c r="M179" s="324"/>
      <c r="N179" s="324"/>
      <c r="O179" s="324"/>
      <c r="P179" s="324"/>
      <c r="Q179" s="758"/>
    </row>
    <row r="180" spans="1:17" s="1301" customFormat="1" ht="15.75" hidden="1" customHeight="1" thickBot="1" x14ac:dyDescent="0.3">
      <c r="A180" s="2127" t="s">
        <v>237</v>
      </c>
      <c r="B180" s="2128"/>
      <c r="C180" s="2128"/>
      <c r="D180" s="2128"/>
      <c r="E180" s="2128"/>
      <c r="F180" s="2128"/>
      <c r="G180" s="2128"/>
      <c r="H180" s="2128"/>
      <c r="I180" s="2128"/>
      <c r="J180" s="2128"/>
      <c r="K180" s="2128"/>
      <c r="L180" s="2128"/>
      <c r="M180" s="2128"/>
      <c r="N180" s="2128"/>
      <c r="O180" s="2128"/>
      <c r="P180" s="2128"/>
      <c r="Q180" s="2129"/>
    </row>
    <row r="181" spans="1:17" s="1301" customFormat="1" ht="24.75" hidden="1" customHeight="1" x14ac:dyDescent="0.25">
      <c r="A181" s="168" t="s">
        <v>235</v>
      </c>
      <c r="B181" s="344">
        <v>8</v>
      </c>
      <c r="C181" s="345">
        <v>54</v>
      </c>
      <c r="D181" s="345">
        <v>64</v>
      </c>
      <c r="E181" s="345">
        <v>54</v>
      </c>
      <c r="F181" s="345">
        <v>24</v>
      </c>
      <c r="G181" s="345">
        <v>5</v>
      </c>
      <c r="H181" s="345">
        <v>13</v>
      </c>
      <c r="I181" s="346">
        <v>3006</v>
      </c>
      <c r="J181" s="345">
        <v>196</v>
      </c>
      <c r="K181" s="345">
        <v>33</v>
      </c>
      <c r="L181" s="345">
        <v>1030</v>
      </c>
      <c r="M181" s="345">
        <v>287</v>
      </c>
      <c r="N181" s="345">
        <v>10</v>
      </c>
      <c r="O181" s="345">
        <v>99</v>
      </c>
      <c r="P181" s="347">
        <v>84</v>
      </c>
      <c r="Q181" s="327">
        <f>SUM(B181:P181)</f>
        <v>4967</v>
      </c>
    </row>
    <row r="182" spans="1:17" s="1301" customFormat="1" ht="24.75" hidden="1" customHeight="1" x14ac:dyDescent="0.25">
      <c r="A182" s="169" t="s">
        <v>238</v>
      </c>
      <c r="B182" s="389">
        <v>0</v>
      </c>
      <c r="C182" s="390">
        <v>0</v>
      </c>
      <c r="D182" s="390">
        <v>4</v>
      </c>
      <c r="E182" s="390">
        <v>1</v>
      </c>
      <c r="F182" s="390">
        <v>0</v>
      </c>
      <c r="G182" s="390">
        <v>0</v>
      </c>
      <c r="H182" s="390">
        <v>0</v>
      </c>
      <c r="I182" s="391">
        <v>24</v>
      </c>
      <c r="J182" s="390">
        <v>0</v>
      </c>
      <c r="K182" s="390">
        <v>1</v>
      </c>
      <c r="L182" s="390">
        <v>15</v>
      </c>
      <c r="M182" s="390">
        <v>2</v>
      </c>
      <c r="N182" s="390">
        <v>0</v>
      </c>
      <c r="O182" s="390">
        <v>2</v>
      </c>
      <c r="P182" s="392">
        <v>3</v>
      </c>
      <c r="Q182" s="328">
        <f>SUM(B182:P182)</f>
        <v>52</v>
      </c>
    </row>
    <row r="183" spans="1:17" s="1301" customFormat="1" ht="26.25" hidden="1" thickBot="1" x14ac:dyDescent="0.3">
      <c r="A183" s="91" t="s">
        <v>239</v>
      </c>
      <c r="B183" s="254">
        <f t="shared" ref="B183:Q183" si="21">SUM(B182/B181)</f>
        <v>0</v>
      </c>
      <c r="C183" s="255">
        <f t="shared" si="21"/>
        <v>0</v>
      </c>
      <c r="D183" s="255">
        <f t="shared" si="21"/>
        <v>6.25E-2</v>
      </c>
      <c r="E183" s="255">
        <f t="shared" si="21"/>
        <v>1.8518518518518517E-2</v>
      </c>
      <c r="F183" s="255">
        <f t="shared" si="21"/>
        <v>0</v>
      </c>
      <c r="G183" s="255">
        <f t="shared" si="21"/>
        <v>0</v>
      </c>
      <c r="H183" s="255">
        <f t="shared" si="21"/>
        <v>0</v>
      </c>
      <c r="I183" s="255">
        <f t="shared" si="21"/>
        <v>7.9840319361277438E-3</v>
      </c>
      <c r="J183" s="255">
        <f t="shared" si="21"/>
        <v>0</v>
      </c>
      <c r="K183" s="255">
        <f t="shared" si="21"/>
        <v>3.0303030303030304E-2</v>
      </c>
      <c r="L183" s="255">
        <f t="shared" si="21"/>
        <v>1.4563106796116505E-2</v>
      </c>
      <c r="M183" s="255">
        <f t="shared" si="21"/>
        <v>6.9686411149825784E-3</v>
      </c>
      <c r="N183" s="255">
        <f t="shared" si="21"/>
        <v>0</v>
      </c>
      <c r="O183" s="255">
        <f t="shared" si="21"/>
        <v>2.0202020202020204E-2</v>
      </c>
      <c r="P183" s="167">
        <f t="shared" si="21"/>
        <v>3.5714285714285712E-2</v>
      </c>
      <c r="Q183" s="329">
        <f t="shared" si="21"/>
        <v>1.0469096033823233E-2</v>
      </c>
    </row>
    <row r="184" spans="1:17" s="1301" customFormat="1" ht="9.75" hidden="1" customHeight="1" thickBot="1" x14ac:dyDescent="0.3">
      <c r="A184" s="756"/>
      <c r="B184" s="324"/>
      <c r="C184" s="324"/>
      <c r="D184" s="324"/>
      <c r="E184" s="324"/>
      <c r="F184" s="324"/>
      <c r="G184" s="324"/>
      <c r="H184" s="324"/>
      <c r="I184" s="324"/>
      <c r="J184" s="324"/>
      <c r="K184" s="324"/>
      <c r="L184" s="324"/>
      <c r="M184" s="324"/>
      <c r="N184" s="324"/>
      <c r="O184" s="324"/>
      <c r="P184" s="324"/>
      <c r="Q184" s="758"/>
    </row>
    <row r="185" spans="1:17" s="1301" customFormat="1" ht="15.75" hidden="1" customHeight="1" thickBot="1" x14ac:dyDescent="0.3">
      <c r="A185" s="2127" t="s">
        <v>240</v>
      </c>
      <c r="B185" s="2128"/>
      <c r="C185" s="2128"/>
      <c r="D185" s="2128"/>
      <c r="E185" s="2128"/>
      <c r="F185" s="2128"/>
      <c r="G185" s="2128"/>
      <c r="H185" s="2128"/>
      <c r="I185" s="2128"/>
      <c r="J185" s="2128"/>
      <c r="K185" s="2128"/>
      <c r="L185" s="2128"/>
      <c r="M185" s="2128"/>
      <c r="N185" s="2128"/>
      <c r="O185" s="2128"/>
      <c r="P185" s="2128"/>
      <c r="Q185" s="2129"/>
    </row>
    <row r="186" spans="1:17" s="1301" customFormat="1" ht="24.75" hidden="1" customHeight="1" x14ac:dyDescent="0.25">
      <c r="A186" s="168" t="s">
        <v>235</v>
      </c>
      <c r="B186" s="344">
        <v>8</v>
      </c>
      <c r="C186" s="345">
        <v>54</v>
      </c>
      <c r="D186" s="345">
        <v>64</v>
      </c>
      <c r="E186" s="345">
        <v>54</v>
      </c>
      <c r="F186" s="345">
        <v>24</v>
      </c>
      <c r="G186" s="345">
        <v>5</v>
      </c>
      <c r="H186" s="345">
        <v>13</v>
      </c>
      <c r="I186" s="346">
        <v>3006</v>
      </c>
      <c r="J186" s="345">
        <v>196</v>
      </c>
      <c r="K186" s="345">
        <v>33</v>
      </c>
      <c r="L186" s="345">
        <v>1030</v>
      </c>
      <c r="M186" s="345">
        <v>287</v>
      </c>
      <c r="N186" s="345">
        <v>10</v>
      </c>
      <c r="O186" s="345">
        <v>99</v>
      </c>
      <c r="P186" s="347">
        <v>84</v>
      </c>
      <c r="Q186" s="327">
        <f>SUM(B186:P186)</f>
        <v>4967</v>
      </c>
    </row>
    <row r="187" spans="1:17" s="1301" customFormat="1" ht="24.75" hidden="1" customHeight="1" x14ac:dyDescent="0.25">
      <c r="A187" s="169" t="s">
        <v>241</v>
      </c>
      <c r="B187" s="389">
        <v>0</v>
      </c>
      <c r="C187" s="390">
        <v>1</v>
      </c>
      <c r="D187" s="390">
        <v>7</v>
      </c>
      <c r="E187" s="390">
        <v>0</v>
      </c>
      <c r="F187" s="390">
        <v>3</v>
      </c>
      <c r="G187" s="390">
        <v>0</v>
      </c>
      <c r="H187" s="390">
        <v>5</v>
      </c>
      <c r="I187" s="391">
        <v>98</v>
      </c>
      <c r="J187" s="390">
        <v>6</v>
      </c>
      <c r="K187" s="390">
        <v>2</v>
      </c>
      <c r="L187" s="390">
        <v>58</v>
      </c>
      <c r="M187" s="390">
        <v>8</v>
      </c>
      <c r="N187" s="390">
        <v>0</v>
      </c>
      <c r="O187" s="390">
        <v>4</v>
      </c>
      <c r="P187" s="392">
        <v>5</v>
      </c>
      <c r="Q187" s="328">
        <f>SUM(B187:P187)</f>
        <v>197</v>
      </c>
    </row>
    <row r="188" spans="1:17" s="1301" customFormat="1" ht="26.25" hidden="1" thickBot="1" x14ac:dyDescent="0.3">
      <c r="A188" s="91" t="s">
        <v>242</v>
      </c>
      <c r="B188" s="254">
        <f t="shared" ref="B188:Q188" si="22">SUM(B187/B186)</f>
        <v>0</v>
      </c>
      <c r="C188" s="255">
        <f t="shared" si="22"/>
        <v>1.8518518518518517E-2</v>
      </c>
      <c r="D188" s="255">
        <f t="shared" si="22"/>
        <v>0.109375</v>
      </c>
      <c r="E188" s="255">
        <f t="shared" si="22"/>
        <v>0</v>
      </c>
      <c r="F188" s="255">
        <f t="shared" si="22"/>
        <v>0.125</v>
      </c>
      <c r="G188" s="255">
        <f t="shared" si="22"/>
        <v>0</v>
      </c>
      <c r="H188" s="255">
        <f t="shared" si="22"/>
        <v>0.38461538461538464</v>
      </c>
      <c r="I188" s="255">
        <f t="shared" si="22"/>
        <v>3.2601463739188291E-2</v>
      </c>
      <c r="J188" s="255">
        <f t="shared" si="22"/>
        <v>3.0612244897959183E-2</v>
      </c>
      <c r="K188" s="255">
        <f t="shared" si="22"/>
        <v>6.0606060606060608E-2</v>
      </c>
      <c r="L188" s="255">
        <f t="shared" si="22"/>
        <v>5.6310679611650483E-2</v>
      </c>
      <c r="M188" s="255">
        <f t="shared" si="22"/>
        <v>2.7874564459930314E-2</v>
      </c>
      <c r="N188" s="255">
        <f t="shared" si="22"/>
        <v>0</v>
      </c>
      <c r="O188" s="255">
        <f t="shared" si="22"/>
        <v>4.0404040404040407E-2</v>
      </c>
      <c r="P188" s="167">
        <f t="shared" si="22"/>
        <v>5.9523809523809521E-2</v>
      </c>
      <c r="Q188" s="329">
        <f t="shared" si="22"/>
        <v>3.9661767666599554E-2</v>
      </c>
    </row>
    <row r="189" spans="1:17" s="1301" customFormat="1" ht="9.75" hidden="1" customHeight="1" thickBot="1" x14ac:dyDescent="0.3">
      <c r="A189" s="756"/>
      <c r="B189" s="324"/>
      <c r="C189" s="324"/>
      <c r="D189" s="324"/>
      <c r="E189" s="324"/>
      <c r="F189" s="324"/>
      <c r="G189" s="324"/>
      <c r="H189" s="324"/>
      <c r="I189" s="324"/>
      <c r="J189" s="324"/>
      <c r="K189" s="324"/>
      <c r="L189" s="324"/>
      <c r="M189" s="324"/>
      <c r="N189" s="324"/>
      <c r="O189" s="324"/>
      <c r="P189" s="324"/>
      <c r="Q189" s="758"/>
    </row>
    <row r="190" spans="1:17" s="1301" customFormat="1" ht="15.75" hidden="1" customHeight="1" thickBot="1" x14ac:dyDescent="0.3">
      <c r="A190" s="2127" t="s">
        <v>243</v>
      </c>
      <c r="B190" s="2128"/>
      <c r="C190" s="2128"/>
      <c r="D190" s="2128"/>
      <c r="E190" s="2128"/>
      <c r="F190" s="2128"/>
      <c r="G190" s="2128"/>
      <c r="H190" s="2128"/>
      <c r="I190" s="2128"/>
      <c r="J190" s="2128"/>
      <c r="K190" s="2128"/>
      <c r="L190" s="2128"/>
      <c r="M190" s="2128"/>
      <c r="N190" s="2128"/>
      <c r="O190" s="2128"/>
      <c r="P190" s="2128"/>
      <c r="Q190" s="2129"/>
    </row>
    <row r="191" spans="1:17" s="1301" customFormat="1" ht="24.75" hidden="1" customHeight="1" x14ac:dyDescent="0.25">
      <c r="A191" s="168" t="s">
        <v>235</v>
      </c>
      <c r="B191" s="344">
        <v>8</v>
      </c>
      <c r="C191" s="345">
        <v>54</v>
      </c>
      <c r="D191" s="345">
        <v>64</v>
      </c>
      <c r="E191" s="345">
        <v>54</v>
      </c>
      <c r="F191" s="345">
        <v>24</v>
      </c>
      <c r="G191" s="345">
        <v>5</v>
      </c>
      <c r="H191" s="345">
        <v>13</v>
      </c>
      <c r="I191" s="346">
        <v>3006</v>
      </c>
      <c r="J191" s="345">
        <v>196</v>
      </c>
      <c r="K191" s="345">
        <v>33</v>
      </c>
      <c r="L191" s="345">
        <v>1030</v>
      </c>
      <c r="M191" s="345">
        <v>287</v>
      </c>
      <c r="N191" s="345">
        <v>10</v>
      </c>
      <c r="O191" s="345">
        <v>99</v>
      </c>
      <c r="P191" s="347">
        <v>84</v>
      </c>
      <c r="Q191" s="327">
        <f>SUM(B191:P191)</f>
        <v>4967</v>
      </c>
    </row>
    <row r="192" spans="1:17" s="1301" customFormat="1" ht="24.75" hidden="1" customHeight="1" x14ac:dyDescent="0.25">
      <c r="A192" s="169" t="s">
        <v>244</v>
      </c>
      <c r="B192" s="389">
        <v>1</v>
      </c>
      <c r="C192" s="390">
        <v>4</v>
      </c>
      <c r="D192" s="390">
        <v>1</v>
      </c>
      <c r="E192" s="390">
        <v>1</v>
      </c>
      <c r="F192" s="390">
        <v>0</v>
      </c>
      <c r="G192" s="390">
        <v>0</v>
      </c>
      <c r="H192" s="390">
        <v>0</v>
      </c>
      <c r="I192" s="391">
        <v>115</v>
      </c>
      <c r="J192" s="390">
        <v>10</v>
      </c>
      <c r="K192" s="390">
        <v>1</v>
      </c>
      <c r="L192" s="390">
        <v>49</v>
      </c>
      <c r="M192" s="390">
        <v>6</v>
      </c>
      <c r="N192" s="390">
        <v>0</v>
      </c>
      <c r="O192" s="390">
        <v>2</v>
      </c>
      <c r="P192" s="392">
        <v>8</v>
      </c>
      <c r="Q192" s="328">
        <f>SUM(B192:P192)</f>
        <v>198</v>
      </c>
    </row>
    <row r="193" spans="1:17" s="1301" customFormat="1" ht="27" hidden="1" customHeight="1" thickBot="1" x14ac:dyDescent="0.3">
      <c r="A193" s="91" t="s">
        <v>245</v>
      </c>
      <c r="B193" s="254">
        <f t="shared" ref="B193:Q193" si="23">SUM(B192/B191)</f>
        <v>0.125</v>
      </c>
      <c r="C193" s="255">
        <f t="shared" si="23"/>
        <v>7.407407407407407E-2</v>
      </c>
      <c r="D193" s="255">
        <f t="shared" si="23"/>
        <v>1.5625E-2</v>
      </c>
      <c r="E193" s="255">
        <f t="shared" si="23"/>
        <v>1.8518518518518517E-2</v>
      </c>
      <c r="F193" s="255">
        <f t="shared" si="23"/>
        <v>0</v>
      </c>
      <c r="G193" s="255">
        <f t="shared" si="23"/>
        <v>0</v>
      </c>
      <c r="H193" s="255">
        <f t="shared" si="23"/>
        <v>0</v>
      </c>
      <c r="I193" s="255">
        <f t="shared" si="23"/>
        <v>3.825681969394544E-2</v>
      </c>
      <c r="J193" s="255">
        <f t="shared" si="23"/>
        <v>5.1020408163265307E-2</v>
      </c>
      <c r="K193" s="255">
        <f t="shared" si="23"/>
        <v>3.0303030303030304E-2</v>
      </c>
      <c r="L193" s="255">
        <f t="shared" si="23"/>
        <v>4.7572815533980579E-2</v>
      </c>
      <c r="M193" s="255">
        <f t="shared" si="23"/>
        <v>2.0905923344947737E-2</v>
      </c>
      <c r="N193" s="255">
        <f t="shared" si="23"/>
        <v>0</v>
      </c>
      <c r="O193" s="255">
        <f t="shared" si="23"/>
        <v>2.0202020202020204E-2</v>
      </c>
      <c r="P193" s="167">
        <f t="shared" si="23"/>
        <v>9.5238095238095233E-2</v>
      </c>
      <c r="Q193" s="329">
        <f t="shared" si="23"/>
        <v>3.9863096436480776E-2</v>
      </c>
    </row>
    <row r="194" spans="1:17" s="197" customFormat="1" ht="19.5" hidden="1" customHeight="1" thickBot="1" x14ac:dyDescent="0.35">
      <c r="A194" s="2201" t="s">
        <v>139</v>
      </c>
      <c r="B194" s="2202"/>
      <c r="C194" s="2202"/>
      <c r="D194" s="2202"/>
      <c r="E194" s="2202"/>
      <c r="F194" s="2202"/>
      <c r="G194" s="2202"/>
      <c r="H194" s="2202"/>
      <c r="I194" s="2202"/>
      <c r="J194" s="2202"/>
      <c r="K194" s="2202"/>
      <c r="L194" s="2202"/>
      <c r="M194" s="2202"/>
      <c r="N194" s="2202"/>
      <c r="O194" s="2202"/>
      <c r="P194" s="2202"/>
      <c r="Q194" s="2203"/>
    </row>
    <row r="195" spans="1:17" s="197" customFormat="1" ht="59.25" hidden="1" customHeight="1" thickBot="1" x14ac:dyDescent="0.3">
      <c r="A195" s="131"/>
      <c r="B195" s="749" t="s">
        <v>145</v>
      </c>
      <c r="C195" s="750" t="s">
        <v>146</v>
      </c>
      <c r="D195" s="750" t="s">
        <v>147</v>
      </c>
      <c r="E195" s="750" t="s">
        <v>148</v>
      </c>
      <c r="F195" s="750" t="s">
        <v>149</v>
      </c>
      <c r="G195" s="750" t="s">
        <v>150</v>
      </c>
      <c r="H195" s="750" t="s">
        <v>151</v>
      </c>
      <c r="I195" s="750" t="s">
        <v>152</v>
      </c>
      <c r="J195" s="750" t="s">
        <v>153</v>
      </c>
      <c r="K195" s="750" t="s">
        <v>154</v>
      </c>
      <c r="L195" s="750" t="s">
        <v>155</v>
      </c>
      <c r="M195" s="750" t="s">
        <v>156</v>
      </c>
      <c r="N195" s="750" t="s">
        <v>157</v>
      </c>
      <c r="O195" s="750" t="s">
        <v>158</v>
      </c>
      <c r="P195" s="751" t="s">
        <v>159</v>
      </c>
      <c r="Q195" s="72" t="s">
        <v>160</v>
      </c>
    </row>
    <row r="196" spans="1:17" s="197" customFormat="1" ht="15.75" hidden="1" thickBot="1" x14ac:dyDescent="0.3">
      <c r="A196" s="2127" t="s">
        <v>231</v>
      </c>
      <c r="B196" s="2128"/>
      <c r="C196" s="2128"/>
      <c r="D196" s="2128"/>
      <c r="E196" s="2128"/>
      <c r="F196" s="2128"/>
      <c r="G196" s="2128"/>
      <c r="H196" s="2128"/>
      <c r="I196" s="2128"/>
      <c r="J196" s="2128"/>
      <c r="K196" s="2128"/>
      <c r="L196" s="2128"/>
      <c r="M196" s="2128"/>
      <c r="N196" s="2128"/>
      <c r="O196" s="2128"/>
      <c r="P196" s="2128"/>
      <c r="Q196" s="2129"/>
    </row>
    <row r="197" spans="1:17" s="197" customFormat="1" ht="24.75" hidden="1" customHeight="1" x14ac:dyDescent="0.25">
      <c r="A197" s="168" t="s">
        <v>232</v>
      </c>
      <c r="B197" s="344">
        <v>140</v>
      </c>
      <c r="C197" s="345">
        <v>490</v>
      </c>
      <c r="D197" s="345">
        <v>363</v>
      </c>
      <c r="E197" s="345">
        <v>260</v>
      </c>
      <c r="F197" s="345">
        <v>166</v>
      </c>
      <c r="G197" s="345">
        <v>39</v>
      </c>
      <c r="H197" s="345">
        <v>97</v>
      </c>
      <c r="I197" s="346">
        <v>17823</v>
      </c>
      <c r="J197" s="345">
        <v>787</v>
      </c>
      <c r="K197" s="345">
        <v>470</v>
      </c>
      <c r="L197" s="345">
        <v>4913</v>
      </c>
      <c r="M197" s="345">
        <v>1606</v>
      </c>
      <c r="N197" s="345">
        <v>94</v>
      </c>
      <c r="O197" s="345">
        <v>819</v>
      </c>
      <c r="P197" s="347">
        <v>624</v>
      </c>
      <c r="Q197" s="327">
        <f>SUM(B197:P197)</f>
        <v>28691</v>
      </c>
    </row>
    <row r="198" spans="1:17" s="197" customFormat="1" ht="24.75" hidden="1" customHeight="1" thickBot="1" x14ac:dyDescent="0.3">
      <c r="A198" s="91" t="s">
        <v>233</v>
      </c>
      <c r="B198" s="256">
        <f>SUM(B197/Q197)</f>
        <v>4.8795789620438464E-3</v>
      </c>
      <c r="C198" s="283">
        <f>SUM(C197/Q197)</f>
        <v>1.7078526367153464E-2</v>
      </c>
      <c r="D198" s="283">
        <f>SUM(D197/Q197)</f>
        <v>1.265205116587083E-2</v>
      </c>
      <c r="E198" s="283">
        <f>SUM(E197/Q197)</f>
        <v>9.0620752152242856E-3</v>
      </c>
      <c r="F198" s="283">
        <f>SUM(F197/Q197)</f>
        <v>5.7857864835662749E-3</v>
      </c>
      <c r="G198" s="283">
        <f>SUM(G197/Q197)</f>
        <v>1.3593112822836431E-3</v>
      </c>
      <c r="H198" s="283">
        <f>SUM(H197/Q197)</f>
        <v>3.3808511379875223E-3</v>
      </c>
      <c r="I198" s="283">
        <f>SUM(I197/Q197)</f>
        <v>0.62120525600362486</v>
      </c>
      <c r="J198" s="283">
        <f>SUM(J197/Q197)</f>
        <v>2.7430204593775053E-2</v>
      </c>
      <c r="K198" s="283">
        <f>SUM(K197/Q197)</f>
        <v>1.6381443658290057E-2</v>
      </c>
      <c r="L198" s="283">
        <f>SUM(L197/Q197)</f>
        <v>0.17123836743229584</v>
      </c>
      <c r="M198" s="283">
        <f>SUM(M197/Q197)</f>
        <v>5.5975741521731556E-2</v>
      </c>
      <c r="N198" s="283">
        <f>SUM(N197/Q197)</f>
        <v>3.2762887316580111E-3</v>
      </c>
      <c r="O198" s="283">
        <f>SUM(O197/Q197)</f>
        <v>2.8545536927956503E-2</v>
      </c>
      <c r="P198" s="284">
        <f>SUM(P197/Q197)</f>
        <v>2.1748980516538289E-2</v>
      </c>
      <c r="Q198" s="752">
        <f>SUM(B198:P198)</f>
        <v>1</v>
      </c>
    </row>
    <row r="199" spans="1:17" s="197" customFormat="1" ht="9.75" hidden="1" customHeight="1" thickBot="1" x14ac:dyDescent="0.3">
      <c r="A199" s="756"/>
      <c r="B199" s="757"/>
      <c r="C199" s="757"/>
      <c r="D199" s="757"/>
      <c r="E199" s="757"/>
      <c r="F199" s="757"/>
      <c r="G199" s="757"/>
      <c r="H199" s="757"/>
      <c r="I199" s="757"/>
      <c r="J199" s="757"/>
      <c r="K199" s="757"/>
      <c r="L199" s="757"/>
      <c r="M199" s="757"/>
      <c r="N199" s="757"/>
      <c r="O199" s="757"/>
      <c r="P199" s="757"/>
      <c r="Q199" s="758"/>
    </row>
    <row r="200" spans="1:17" s="197" customFormat="1" ht="15.75" hidden="1" thickBot="1" x14ac:dyDescent="0.3">
      <c r="A200" s="2127" t="s">
        <v>234</v>
      </c>
      <c r="B200" s="2128"/>
      <c r="C200" s="2128"/>
      <c r="D200" s="2128"/>
      <c r="E200" s="2128"/>
      <c r="F200" s="2128"/>
      <c r="G200" s="2128"/>
      <c r="H200" s="2128"/>
      <c r="I200" s="2128"/>
      <c r="J200" s="2128"/>
      <c r="K200" s="2128"/>
      <c r="L200" s="2128"/>
      <c r="M200" s="2128"/>
      <c r="N200" s="2128"/>
      <c r="O200" s="2128"/>
      <c r="P200" s="2128"/>
      <c r="Q200" s="2129"/>
    </row>
    <row r="201" spans="1:17" s="197" customFormat="1" ht="24.75" hidden="1" customHeight="1" x14ac:dyDescent="0.25">
      <c r="A201" s="168" t="s">
        <v>235</v>
      </c>
      <c r="B201" s="344">
        <v>24</v>
      </c>
      <c r="C201" s="345">
        <v>70</v>
      </c>
      <c r="D201" s="345">
        <v>73</v>
      </c>
      <c r="E201" s="345">
        <v>66</v>
      </c>
      <c r="F201" s="345">
        <v>16</v>
      </c>
      <c r="G201" s="345">
        <v>5</v>
      </c>
      <c r="H201" s="345">
        <v>28</v>
      </c>
      <c r="I201" s="346">
        <v>2783</v>
      </c>
      <c r="J201" s="345">
        <v>158</v>
      </c>
      <c r="K201" s="345">
        <v>35</v>
      </c>
      <c r="L201" s="345">
        <v>863</v>
      </c>
      <c r="M201" s="345">
        <v>277</v>
      </c>
      <c r="N201" s="345">
        <v>19</v>
      </c>
      <c r="O201" s="345">
        <v>148</v>
      </c>
      <c r="P201" s="347">
        <v>51</v>
      </c>
      <c r="Q201" s="327">
        <f>SUM(B201:P201)</f>
        <v>4616</v>
      </c>
    </row>
    <row r="202" spans="1:17" s="197" customFormat="1" ht="24.75" hidden="1" customHeight="1" thickBot="1" x14ac:dyDescent="0.3">
      <c r="A202" s="91" t="s">
        <v>236</v>
      </c>
      <c r="B202" s="256">
        <f>SUM(B201/Q201)</f>
        <v>5.1993067590987872E-3</v>
      </c>
      <c r="C202" s="283">
        <f>SUM(C201/Q201)</f>
        <v>1.5164644714038129E-2</v>
      </c>
      <c r="D202" s="283">
        <f>SUM(D201/Q201)</f>
        <v>1.5814558058925475E-2</v>
      </c>
      <c r="E202" s="283">
        <f>SUM(E201/Q201)</f>
        <v>1.4298093587521665E-2</v>
      </c>
      <c r="F202" s="283">
        <f>SUM(F201/Q201)</f>
        <v>3.4662045060658577E-3</v>
      </c>
      <c r="G202" s="283">
        <f>SUM(G201/Q201)</f>
        <v>1.0831889081455806E-3</v>
      </c>
      <c r="H202" s="283">
        <f>SUM(H201/Q201)</f>
        <v>6.0658578856152513E-3</v>
      </c>
      <c r="I202" s="283">
        <f>SUM(I201/Q201)</f>
        <v>0.60290294627383012</v>
      </c>
      <c r="J202" s="283">
        <f>SUM(J201/Q201)</f>
        <v>3.4228769497400349E-2</v>
      </c>
      <c r="K202" s="283">
        <f>SUM(K201/Q201)</f>
        <v>7.5823223570190643E-3</v>
      </c>
      <c r="L202" s="283">
        <f>SUM(L201/Q201)</f>
        <v>0.18695840554592721</v>
      </c>
      <c r="M202" s="283">
        <f>SUM(M201/Q201)</f>
        <v>6.0008665511265165E-2</v>
      </c>
      <c r="N202" s="283">
        <f>SUM(N201/Q201)</f>
        <v>4.1161178509532062E-3</v>
      </c>
      <c r="O202" s="283">
        <f>SUM(O201/Q201)</f>
        <v>3.2062391681109186E-2</v>
      </c>
      <c r="P202" s="284">
        <f>SUM(P201/Q201)</f>
        <v>1.1048526863084922E-2</v>
      </c>
      <c r="Q202" s="752">
        <f>SUM(B202:P202)</f>
        <v>1</v>
      </c>
    </row>
    <row r="203" spans="1:17" s="197" customFormat="1" ht="10.5" hidden="1" customHeight="1" thickBot="1" x14ac:dyDescent="0.3">
      <c r="A203" s="756"/>
      <c r="B203" s="324"/>
      <c r="C203" s="324"/>
      <c r="D203" s="324"/>
      <c r="E203" s="324"/>
      <c r="F203" s="324"/>
      <c r="G203" s="324"/>
      <c r="H203" s="324"/>
      <c r="I203" s="324"/>
      <c r="J203" s="324"/>
      <c r="K203" s="324"/>
      <c r="L203" s="324"/>
      <c r="M203" s="324"/>
      <c r="N203" s="324"/>
      <c r="O203" s="324"/>
      <c r="P203" s="324"/>
      <c r="Q203" s="758"/>
    </row>
    <row r="204" spans="1:17" s="197" customFormat="1" ht="15.75" hidden="1" customHeight="1" thickBot="1" x14ac:dyDescent="0.3">
      <c r="A204" s="2127" t="s">
        <v>237</v>
      </c>
      <c r="B204" s="2128"/>
      <c r="C204" s="2128"/>
      <c r="D204" s="2128"/>
      <c r="E204" s="2128"/>
      <c r="F204" s="2128"/>
      <c r="G204" s="2128"/>
      <c r="H204" s="2128"/>
      <c r="I204" s="2128"/>
      <c r="J204" s="2128"/>
      <c r="K204" s="2128"/>
      <c r="L204" s="2128"/>
      <c r="M204" s="2128"/>
      <c r="N204" s="2128"/>
      <c r="O204" s="2128"/>
      <c r="P204" s="2128"/>
      <c r="Q204" s="2129"/>
    </row>
    <row r="205" spans="1:17" s="197" customFormat="1" ht="24.75" hidden="1" customHeight="1" x14ac:dyDescent="0.25">
      <c r="A205" s="168" t="s">
        <v>235</v>
      </c>
      <c r="B205" s="344">
        <v>24</v>
      </c>
      <c r="C205" s="345">
        <v>70</v>
      </c>
      <c r="D205" s="345">
        <v>73</v>
      </c>
      <c r="E205" s="345">
        <v>66</v>
      </c>
      <c r="F205" s="345">
        <v>16</v>
      </c>
      <c r="G205" s="345">
        <v>5</v>
      </c>
      <c r="H205" s="345">
        <v>28</v>
      </c>
      <c r="I205" s="346">
        <v>2783</v>
      </c>
      <c r="J205" s="345">
        <v>158</v>
      </c>
      <c r="K205" s="345">
        <v>35</v>
      </c>
      <c r="L205" s="345">
        <v>863</v>
      </c>
      <c r="M205" s="345">
        <v>277</v>
      </c>
      <c r="N205" s="345">
        <v>19</v>
      </c>
      <c r="O205" s="345">
        <v>148</v>
      </c>
      <c r="P205" s="347">
        <v>51</v>
      </c>
      <c r="Q205" s="327">
        <f>SUM(B205:P205)</f>
        <v>4616</v>
      </c>
    </row>
    <row r="206" spans="1:17" s="197" customFormat="1" ht="24.75" hidden="1" customHeight="1" x14ac:dyDescent="0.25">
      <c r="A206" s="169" t="s">
        <v>238</v>
      </c>
      <c r="B206" s="389">
        <v>1</v>
      </c>
      <c r="C206" s="390">
        <v>3</v>
      </c>
      <c r="D206" s="390">
        <v>0</v>
      </c>
      <c r="E206" s="390">
        <v>0</v>
      </c>
      <c r="F206" s="390">
        <v>0</v>
      </c>
      <c r="G206" s="390">
        <v>0</v>
      </c>
      <c r="H206" s="390">
        <v>0</v>
      </c>
      <c r="I206" s="391">
        <v>30</v>
      </c>
      <c r="J206" s="390">
        <v>0</v>
      </c>
      <c r="K206" s="390">
        <v>1</v>
      </c>
      <c r="L206" s="390">
        <v>17</v>
      </c>
      <c r="M206" s="390">
        <v>2</v>
      </c>
      <c r="N206" s="390">
        <v>7</v>
      </c>
      <c r="O206" s="390">
        <v>0</v>
      </c>
      <c r="P206" s="392">
        <v>5</v>
      </c>
      <c r="Q206" s="328">
        <f>SUM(B206:P206)</f>
        <v>66</v>
      </c>
    </row>
    <row r="207" spans="1:17" s="197" customFormat="1" ht="26.25" hidden="1" thickBot="1" x14ac:dyDescent="0.3">
      <c r="A207" s="91" t="s">
        <v>239</v>
      </c>
      <c r="B207" s="616">
        <f t="shared" ref="B207:Q207" si="24">SUM(B206/B205)</f>
        <v>4.1666666666666664E-2</v>
      </c>
      <c r="C207" s="617">
        <f t="shared" si="24"/>
        <v>4.2857142857142858E-2</v>
      </c>
      <c r="D207" s="617">
        <f t="shared" si="24"/>
        <v>0</v>
      </c>
      <c r="E207" s="617">
        <f t="shared" si="24"/>
        <v>0</v>
      </c>
      <c r="F207" s="617">
        <f t="shared" si="24"/>
        <v>0</v>
      </c>
      <c r="G207" s="617">
        <f t="shared" si="24"/>
        <v>0</v>
      </c>
      <c r="H207" s="617">
        <f t="shared" si="24"/>
        <v>0</v>
      </c>
      <c r="I207" s="617">
        <f t="shared" si="24"/>
        <v>1.0779734099892203E-2</v>
      </c>
      <c r="J207" s="617">
        <f t="shared" si="24"/>
        <v>0</v>
      </c>
      <c r="K207" s="617">
        <f t="shared" si="24"/>
        <v>2.8571428571428571E-2</v>
      </c>
      <c r="L207" s="617">
        <f t="shared" si="24"/>
        <v>1.9698725376593278E-2</v>
      </c>
      <c r="M207" s="617">
        <f t="shared" si="24"/>
        <v>7.2202166064981952E-3</v>
      </c>
      <c r="N207" s="617">
        <f t="shared" si="24"/>
        <v>0.36842105263157893</v>
      </c>
      <c r="O207" s="617">
        <f t="shared" si="24"/>
        <v>0</v>
      </c>
      <c r="P207" s="618">
        <f t="shared" si="24"/>
        <v>9.8039215686274508E-2</v>
      </c>
      <c r="Q207" s="329">
        <f t="shared" si="24"/>
        <v>1.4298093587521665E-2</v>
      </c>
    </row>
    <row r="208" spans="1:17" s="197" customFormat="1" ht="9.75" hidden="1" customHeight="1" thickBot="1" x14ac:dyDescent="0.3">
      <c r="A208" s="756"/>
      <c r="B208" s="324"/>
      <c r="C208" s="324"/>
      <c r="D208" s="324"/>
      <c r="E208" s="324"/>
      <c r="F208" s="324"/>
      <c r="G208" s="324"/>
      <c r="H208" s="324"/>
      <c r="I208" s="324"/>
      <c r="J208" s="324"/>
      <c r="K208" s="324"/>
      <c r="L208" s="324"/>
      <c r="M208" s="324"/>
      <c r="N208" s="324"/>
      <c r="O208" s="324"/>
      <c r="P208" s="324"/>
      <c r="Q208" s="758"/>
    </row>
    <row r="209" spans="1:17" s="197" customFormat="1" ht="15.75" hidden="1" customHeight="1" thickBot="1" x14ac:dyDescent="0.3">
      <c r="A209" s="2127" t="s">
        <v>240</v>
      </c>
      <c r="B209" s="2128"/>
      <c r="C209" s="2128"/>
      <c r="D209" s="2128"/>
      <c r="E209" s="2128"/>
      <c r="F209" s="2128"/>
      <c r="G209" s="2128"/>
      <c r="H209" s="2128"/>
      <c r="I209" s="2128"/>
      <c r="J209" s="2128"/>
      <c r="K209" s="2128"/>
      <c r="L209" s="2128"/>
      <c r="M209" s="2128"/>
      <c r="N209" s="2128"/>
      <c r="O209" s="2128"/>
      <c r="P209" s="2128"/>
      <c r="Q209" s="2129"/>
    </row>
    <row r="210" spans="1:17" s="197" customFormat="1" ht="24.75" hidden="1" customHeight="1" x14ac:dyDescent="0.25">
      <c r="A210" s="168" t="s">
        <v>235</v>
      </c>
      <c r="B210" s="344">
        <v>24</v>
      </c>
      <c r="C210" s="345">
        <v>70</v>
      </c>
      <c r="D210" s="345">
        <v>73</v>
      </c>
      <c r="E210" s="345">
        <v>66</v>
      </c>
      <c r="F210" s="345">
        <v>16</v>
      </c>
      <c r="G210" s="345">
        <v>5</v>
      </c>
      <c r="H210" s="345">
        <v>28</v>
      </c>
      <c r="I210" s="346">
        <v>2783</v>
      </c>
      <c r="J210" s="345">
        <v>158</v>
      </c>
      <c r="K210" s="345">
        <v>35</v>
      </c>
      <c r="L210" s="345">
        <v>863</v>
      </c>
      <c r="M210" s="345">
        <v>277</v>
      </c>
      <c r="N210" s="345">
        <v>19</v>
      </c>
      <c r="O210" s="345">
        <v>148</v>
      </c>
      <c r="P210" s="347">
        <v>51</v>
      </c>
      <c r="Q210" s="327">
        <f>SUM(B210:P210)</f>
        <v>4616</v>
      </c>
    </row>
    <row r="211" spans="1:17" s="197" customFormat="1" ht="24.75" hidden="1" customHeight="1" x14ac:dyDescent="0.25">
      <c r="A211" s="169" t="s">
        <v>241</v>
      </c>
      <c r="B211" s="389">
        <v>1</v>
      </c>
      <c r="C211" s="390">
        <v>2</v>
      </c>
      <c r="D211" s="390">
        <v>4</v>
      </c>
      <c r="E211" s="390">
        <v>2</v>
      </c>
      <c r="F211" s="390">
        <v>0</v>
      </c>
      <c r="G211" s="390">
        <v>0</v>
      </c>
      <c r="H211" s="390">
        <v>4</v>
      </c>
      <c r="I211" s="391">
        <v>74</v>
      </c>
      <c r="J211" s="390">
        <v>8</v>
      </c>
      <c r="K211" s="390">
        <v>1</v>
      </c>
      <c r="L211" s="390">
        <v>54</v>
      </c>
      <c r="M211" s="390">
        <v>13</v>
      </c>
      <c r="N211" s="390">
        <v>0</v>
      </c>
      <c r="O211" s="390">
        <v>5</v>
      </c>
      <c r="P211" s="392">
        <v>1</v>
      </c>
      <c r="Q211" s="328">
        <f>SUM(B211:P211)</f>
        <v>169</v>
      </c>
    </row>
    <row r="212" spans="1:17" s="197" customFormat="1" ht="26.25" hidden="1" thickBot="1" x14ac:dyDescent="0.3">
      <c r="A212" s="91" t="s">
        <v>242</v>
      </c>
      <c r="B212" s="616">
        <f t="shared" ref="B212:Q212" si="25">SUM(B211/B210)</f>
        <v>4.1666666666666664E-2</v>
      </c>
      <c r="C212" s="617">
        <f t="shared" si="25"/>
        <v>2.8571428571428571E-2</v>
      </c>
      <c r="D212" s="617">
        <f t="shared" si="25"/>
        <v>5.4794520547945202E-2</v>
      </c>
      <c r="E212" s="617">
        <f t="shared" si="25"/>
        <v>3.0303030303030304E-2</v>
      </c>
      <c r="F212" s="617">
        <f t="shared" si="25"/>
        <v>0</v>
      </c>
      <c r="G212" s="617">
        <f t="shared" si="25"/>
        <v>0</v>
      </c>
      <c r="H212" s="617">
        <f t="shared" si="25"/>
        <v>0.14285714285714285</v>
      </c>
      <c r="I212" s="617">
        <f t="shared" si="25"/>
        <v>2.6590010779734101E-2</v>
      </c>
      <c r="J212" s="617">
        <f t="shared" si="25"/>
        <v>5.0632911392405063E-2</v>
      </c>
      <c r="K212" s="617">
        <f t="shared" si="25"/>
        <v>2.8571428571428571E-2</v>
      </c>
      <c r="L212" s="617">
        <f t="shared" si="25"/>
        <v>6.2572421784472768E-2</v>
      </c>
      <c r="M212" s="617">
        <f t="shared" si="25"/>
        <v>4.6931407942238268E-2</v>
      </c>
      <c r="N212" s="617">
        <f t="shared" si="25"/>
        <v>0</v>
      </c>
      <c r="O212" s="617">
        <f t="shared" si="25"/>
        <v>3.3783783783783786E-2</v>
      </c>
      <c r="P212" s="618">
        <f t="shared" si="25"/>
        <v>1.9607843137254902E-2</v>
      </c>
      <c r="Q212" s="329">
        <f t="shared" si="25"/>
        <v>3.6611785095320627E-2</v>
      </c>
    </row>
    <row r="213" spans="1:17" s="197" customFormat="1" ht="9.75" hidden="1" customHeight="1" thickBot="1" x14ac:dyDescent="0.3">
      <c r="A213" s="756"/>
      <c r="B213" s="324"/>
      <c r="C213" s="324"/>
      <c r="D213" s="324"/>
      <c r="E213" s="324"/>
      <c r="F213" s="324"/>
      <c r="G213" s="324"/>
      <c r="H213" s="324"/>
      <c r="I213" s="324"/>
      <c r="J213" s="324"/>
      <c r="K213" s="324"/>
      <c r="L213" s="324"/>
      <c r="M213" s="324"/>
      <c r="N213" s="324"/>
      <c r="O213" s="324"/>
      <c r="P213" s="324"/>
      <c r="Q213" s="758"/>
    </row>
    <row r="214" spans="1:17" s="197" customFormat="1" ht="15.75" hidden="1" customHeight="1" thickBot="1" x14ac:dyDescent="0.3">
      <c r="A214" s="2127" t="s">
        <v>243</v>
      </c>
      <c r="B214" s="2128"/>
      <c r="C214" s="2128"/>
      <c r="D214" s="2128"/>
      <c r="E214" s="2128"/>
      <c r="F214" s="2128"/>
      <c r="G214" s="2128"/>
      <c r="H214" s="2128"/>
      <c r="I214" s="2128"/>
      <c r="J214" s="2128"/>
      <c r="K214" s="2128"/>
      <c r="L214" s="2128"/>
      <c r="M214" s="2128"/>
      <c r="N214" s="2128"/>
      <c r="O214" s="2128"/>
      <c r="P214" s="2128"/>
      <c r="Q214" s="2129"/>
    </row>
    <row r="215" spans="1:17" s="197" customFormat="1" ht="24.75" hidden="1" customHeight="1" x14ac:dyDescent="0.25">
      <c r="A215" s="168" t="s">
        <v>235</v>
      </c>
      <c r="B215" s="344">
        <v>24</v>
      </c>
      <c r="C215" s="345">
        <v>70</v>
      </c>
      <c r="D215" s="345">
        <v>73</v>
      </c>
      <c r="E215" s="345">
        <v>66</v>
      </c>
      <c r="F215" s="345">
        <v>16</v>
      </c>
      <c r="G215" s="345">
        <v>5</v>
      </c>
      <c r="H215" s="345">
        <v>28</v>
      </c>
      <c r="I215" s="346">
        <v>2783</v>
      </c>
      <c r="J215" s="345">
        <v>158</v>
      </c>
      <c r="K215" s="345">
        <v>35</v>
      </c>
      <c r="L215" s="345">
        <v>863</v>
      </c>
      <c r="M215" s="345">
        <v>277</v>
      </c>
      <c r="N215" s="345">
        <v>19</v>
      </c>
      <c r="O215" s="345">
        <v>148</v>
      </c>
      <c r="P215" s="347">
        <v>51</v>
      </c>
      <c r="Q215" s="327">
        <f>SUM(B215:P215)</f>
        <v>4616</v>
      </c>
    </row>
    <row r="216" spans="1:17" s="197" customFormat="1" ht="24.75" hidden="1" customHeight="1" x14ac:dyDescent="0.25">
      <c r="A216" s="169" t="s">
        <v>244</v>
      </c>
      <c r="B216" s="389">
        <v>1</v>
      </c>
      <c r="C216" s="390">
        <v>1</v>
      </c>
      <c r="D216" s="390">
        <v>1</v>
      </c>
      <c r="E216" s="390">
        <v>7</v>
      </c>
      <c r="F216" s="390">
        <v>1</v>
      </c>
      <c r="G216" s="390">
        <v>0</v>
      </c>
      <c r="H216" s="390">
        <v>0</v>
      </c>
      <c r="I216" s="391">
        <v>71</v>
      </c>
      <c r="J216" s="390">
        <v>10</v>
      </c>
      <c r="K216" s="390">
        <v>2</v>
      </c>
      <c r="L216" s="390">
        <v>42</v>
      </c>
      <c r="M216" s="390">
        <v>3</v>
      </c>
      <c r="N216" s="390">
        <v>2</v>
      </c>
      <c r="O216" s="390">
        <v>4</v>
      </c>
      <c r="P216" s="392">
        <v>1</v>
      </c>
      <c r="Q216" s="328">
        <f>SUM(B216:P216)</f>
        <v>146</v>
      </c>
    </row>
    <row r="217" spans="1:17" s="197" customFormat="1" ht="27" hidden="1" customHeight="1" thickBot="1" x14ac:dyDescent="0.3">
      <c r="A217" s="91" t="s">
        <v>245</v>
      </c>
      <c r="B217" s="616">
        <f t="shared" ref="B217:Q217" si="26">SUM(B216/B215)</f>
        <v>4.1666666666666664E-2</v>
      </c>
      <c r="C217" s="617">
        <f t="shared" si="26"/>
        <v>1.4285714285714285E-2</v>
      </c>
      <c r="D217" s="617">
        <f t="shared" si="26"/>
        <v>1.3698630136986301E-2</v>
      </c>
      <c r="E217" s="617">
        <f t="shared" si="26"/>
        <v>0.10606060606060606</v>
      </c>
      <c r="F217" s="617">
        <f t="shared" si="26"/>
        <v>6.25E-2</v>
      </c>
      <c r="G217" s="617">
        <f t="shared" si="26"/>
        <v>0</v>
      </c>
      <c r="H217" s="617">
        <f t="shared" si="26"/>
        <v>0</v>
      </c>
      <c r="I217" s="617">
        <f t="shared" si="26"/>
        <v>2.5512037369744878E-2</v>
      </c>
      <c r="J217" s="617">
        <f t="shared" si="26"/>
        <v>6.3291139240506333E-2</v>
      </c>
      <c r="K217" s="617">
        <f t="shared" si="26"/>
        <v>5.7142857142857141E-2</v>
      </c>
      <c r="L217" s="617">
        <f t="shared" si="26"/>
        <v>4.8667439165701043E-2</v>
      </c>
      <c r="M217" s="617">
        <f t="shared" si="26"/>
        <v>1.0830324909747292E-2</v>
      </c>
      <c r="N217" s="617">
        <f t="shared" si="26"/>
        <v>0.10526315789473684</v>
      </c>
      <c r="O217" s="617">
        <f t="shared" si="26"/>
        <v>2.7027027027027029E-2</v>
      </c>
      <c r="P217" s="618">
        <f t="shared" si="26"/>
        <v>1.9607843137254902E-2</v>
      </c>
      <c r="Q217" s="329">
        <f t="shared" si="26"/>
        <v>3.162911611785095E-2</v>
      </c>
    </row>
    <row r="218" spans="1:17" s="197" customFormat="1" ht="19.5" hidden="1" customHeight="1" thickBot="1" x14ac:dyDescent="0.35">
      <c r="A218" s="2201" t="s">
        <v>140</v>
      </c>
      <c r="B218" s="2202"/>
      <c r="C218" s="2202"/>
      <c r="D218" s="2202"/>
      <c r="E218" s="2202"/>
      <c r="F218" s="2202"/>
      <c r="G218" s="2202"/>
      <c r="H218" s="2202"/>
      <c r="I218" s="2202"/>
      <c r="J218" s="2202"/>
      <c r="K218" s="2202"/>
      <c r="L218" s="2202"/>
      <c r="M218" s="2202"/>
      <c r="N218" s="2202"/>
      <c r="O218" s="2202"/>
      <c r="P218" s="2202"/>
      <c r="Q218" s="2203"/>
    </row>
    <row r="219" spans="1:17" s="197" customFormat="1" ht="59.25" hidden="1" customHeight="1" thickBot="1" x14ac:dyDescent="0.3">
      <c r="A219" s="131"/>
      <c r="B219" s="749" t="s">
        <v>145</v>
      </c>
      <c r="C219" s="750" t="s">
        <v>146</v>
      </c>
      <c r="D219" s="750" t="s">
        <v>147</v>
      </c>
      <c r="E219" s="750" t="s">
        <v>148</v>
      </c>
      <c r="F219" s="750" t="s">
        <v>149</v>
      </c>
      <c r="G219" s="750" t="s">
        <v>150</v>
      </c>
      <c r="H219" s="750" t="s">
        <v>151</v>
      </c>
      <c r="I219" s="750" t="s">
        <v>152</v>
      </c>
      <c r="J219" s="750" t="s">
        <v>153</v>
      </c>
      <c r="K219" s="750" t="s">
        <v>154</v>
      </c>
      <c r="L219" s="750" t="s">
        <v>155</v>
      </c>
      <c r="M219" s="750" t="s">
        <v>156</v>
      </c>
      <c r="N219" s="750" t="s">
        <v>157</v>
      </c>
      <c r="O219" s="750" t="s">
        <v>158</v>
      </c>
      <c r="P219" s="751" t="s">
        <v>159</v>
      </c>
      <c r="Q219" s="72" t="s">
        <v>160</v>
      </c>
    </row>
    <row r="220" spans="1:17" s="197" customFormat="1" ht="15.75" hidden="1" thickBot="1" x14ac:dyDescent="0.3">
      <c r="A220" s="2127" t="s">
        <v>231</v>
      </c>
      <c r="B220" s="2128"/>
      <c r="C220" s="2128"/>
      <c r="D220" s="2128"/>
      <c r="E220" s="2128"/>
      <c r="F220" s="2128"/>
      <c r="G220" s="2128"/>
      <c r="H220" s="2128"/>
      <c r="I220" s="2128"/>
      <c r="J220" s="2128"/>
      <c r="K220" s="2128"/>
      <c r="L220" s="2128"/>
      <c r="M220" s="2128"/>
      <c r="N220" s="2128"/>
      <c r="O220" s="2128"/>
      <c r="P220" s="2128"/>
      <c r="Q220" s="2129"/>
    </row>
    <row r="221" spans="1:17" s="197" customFormat="1" ht="24.75" hidden="1" customHeight="1" x14ac:dyDescent="0.25">
      <c r="A221" s="168" t="s">
        <v>232</v>
      </c>
      <c r="B221" s="1088">
        <v>146</v>
      </c>
      <c r="C221" s="1075">
        <v>553</v>
      </c>
      <c r="D221" s="1075">
        <v>504</v>
      </c>
      <c r="E221" s="1075">
        <v>284</v>
      </c>
      <c r="F221" s="1075">
        <v>177</v>
      </c>
      <c r="G221" s="1075">
        <v>35</v>
      </c>
      <c r="H221" s="1075">
        <v>110</v>
      </c>
      <c r="I221" s="1075">
        <v>20090</v>
      </c>
      <c r="J221" s="1075">
        <v>928</v>
      </c>
      <c r="K221" s="1075">
        <v>449</v>
      </c>
      <c r="L221" s="1075">
        <v>5317</v>
      </c>
      <c r="M221" s="1075">
        <v>1735</v>
      </c>
      <c r="N221" s="1075">
        <v>119</v>
      </c>
      <c r="O221" s="1075">
        <v>874</v>
      </c>
      <c r="P221" s="1089">
        <v>651</v>
      </c>
      <c r="Q221" s="327">
        <f>SUM(B221:P221)</f>
        <v>31972</v>
      </c>
    </row>
    <row r="222" spans="1:17" s="197" customFormat="1" ht="24.75" hidden="1" customHeight="1" thickBot="1" x14ac:dyDescent="0.3">
      <c r="A222" s="91" t="s">
        <v>233</v>
      </c>
      <c r="B222" s="256">
        <f>SUM(B221/Q221)</f>
        <v>4.566495683723258E-3</v>
      </c>
      <c r="C222" s="283">
        <f>SUM(C221/Q221)</f>
        <v>1.7296384336294258E-2</v>
      </c>
      <c r="D222" s="283">
        <f>SUM(D221/Q221)</f>
        <v>1.576379331915426E-2</v>
      </c>
      <c r="E222" s="283">
        <f>SUM(E221/Q221)</f>
        <v>8.8827724258726381E-3</v>
      </c>
      <c r="F222" s="283">
        <f>SUM(F221/Q221)</f>
        <v>5.5360940823220321E-3</v>
      </c>
      <c r="G222" s="283">
        <f>SUM(G221/Q221)</f>
        <v>1.0947078693857124E-3</v>
      </c>
      <c r="H222" s="283">
        <f>SUM(H221/Q221)</f>
        <v>3.4405104466408106E-3</v>
      </c>
      <c r="I222" s="283">
        <f>SUM(I221/Q221)</f>
        <v>0.62836231702739898</v>
      </c>
      <c r="J222" s="283">
        <f>SUM(J221/Q221)</f>
        <v>2.9025397222569749E-2</v>
      </c>
      <c r="K222" s="283">
        <f>SUM(K221/Q221)</f>
        <v>1.4043538095833854E-2</v>
      </c>
      <c r="L222" s="283">
        <f>SUM(L221/Q221)</f>
        <v>0.16630176404353811</v>
      </c>
      <c r="M222" s="283">
        <f>SUM(M221/Q221)</f>
        <v>5.4266232953834606E-2</v>
      </c>
      <c r="N222" s="283">
        <f>SUM(N221/Q221)</f>
        <v>3.7220067559114224E-3</v>
      </c>
      <c r="O222" s="283">
        <f>SUM(O221/Q221)</f>
        <v>2.7336419366946078E-2</v>
      </c>
      <c r="P222" s="284">
        <f>SUM(P221/Q221)</f>
        <v>2.0361566370574253E-2</v>
      </c>
      <c r="Q222" s="752">
        <f>SUM(B222:P222)</f>
        <v>1</v>
      </c>
    </row>
    <row r="223" spans="1:17" s="197" customFormat="1" ht="9.75" hidden="1" customHeight="1" thickBot="1" x14ac:dyDescent="0.3">
      <c r="A223" s="756"/>
      <c r="B223" s="757"/>
      <c r="C223" s="757"/>
      <c r="D223" s="757"/>
      <c r="E223" s="757"/>
      <c r="F223" s="757"/>
      <c r="G223" s="757" t="s">
        <v>246</v>
      </c>
      <c r="H223" s="757"/>
      <c r="I223" s="757"/>
      <c r="J223" s="757"/>
      <c r="K223" s="757"/>
      <c r="L223" s="757"/>
      <c r="M223" s="757"/>
      <c r="N223" s="757"/>
      <c r="O223" s="757"/>
      <c r="P223" s="757"/>
      <c r="Q223" s="758"/>
    </row>
    <row r="224" spans="1:17" s="197" customFormat="1" ht="15.75" hidden="1" thickBot="1" x14ac:dyDescent="0.3">
      <c r="A224" s="2127" t="s">
        <v>234</v>
      </c>
      <c r="B224" s="2128"/>
      <c r="C224" s="2128"/>
      <c r="D224" s="2128"/>
      <c r="E224" s="2128"/>
      <c r="F224" s="2128"/>
      <c r="G224" s="2128"/>
      <c r="H224" s="2128"/>
      <c r="I224" s="2128"/>
      <c r="J224" s="2128"/>
      <c r="K224" s="2128"/>
      <c r="L224" s="2128"/>
      <c r="M224" s="2128"/>
      <c r="N224" s="2128"/>
      <c r="O224" s="2128"/>
      <c r="P224" s="2128"/>
      <c r="Q224" s="2129"/>
    </row>
    <row r="225" spans="1:17" s="197" customFormat="1" ht="24.75" hidden="1" customHeight="1" x14ac:dyDescent="0.25">
      <c r="A225" s="168" t="s">
        <v>235</v>
      </c>
      <c r="B225" s="1073">
        <v>10</v>
      </c>
      <c r="C225" s="1074">
        <v>72</v>
      </c>
      <c r="D225" s="1074">
        <v>73</v>
      </c>
      <c r="E225" s="1074">
        <v>58</v>
      </c>
      <c r="F225" s="1074">
        <v>18</v>
      </c>
      <c r="G225" s="1074">
        <v>2</v>
      </c>
      <c r="H225" s="1074">
        <v>25</v>
      </c>
      <c r="I225" s="1075">
        <v>3052</v>
      </c>
      <c r="J225" s="1074">
        <v>168</v>
      </c>
      <c r="K225" s="1074">
        <v>28</v>
      </c>
      <c r="L225" s="1074">
        <v>959</v>
      </c>
      <c r="M225" s="1074">
        <v>303</v>
      </c>
      <c r="N225" s="1074">
        <v>13</v>
      </c>
      <c r="O225" s="1074">
        <v>122</v>
      </c>
      <c r="P225" s="1076">
        <v>47</v>
      </c>
      <c r="Q225" s="327">
        <f>SUM(B225:P225)</f>
        <v>4950</v>
      </c>
    </row>
    <row r="226" spans="1:17" s="197" customFormat="1" ht="24.75" hidden="1" customHeight="1" thickBot="1" x14ac:dyDescent="0.3">
      <c r="A226" s="91" t="s">
        <v>236</v>
      </c>
      <c r="B226" s="256">
        <f>SUM(B225/Q225)</f>
        <v>2.0202020202020202E-3</v>
      </c>
      <c r="C226" s="283">
        <f>SUM(C225/Q225)</f>
        <v>1.4545454545454545E-2</v>
      </c>
      <c r="D226" s="283">
        <f>SUM(D225/Q225)</f>
        <v>1.4747474747474747E-2</v>
      </c>
      <c r="E226" s="283">
        <f>SUM(E225/Q225)</f>
        <v>1.1717171717171718E-2</v>
      </c>
      <c r="F226" s="283">
        <f>SUM(F225/Q225)</f>
        <v>3.6363636363636364E-3</v>
      </c>
      <c r="G226" s="283">
        <f>SUM(G225/Q225)</f>
        <v>4.0404040404040404E-4</v>
      </c>
      <c r="H226" s="283">
        <f>SUM(H225/Q225)</f>
        <v>5.0505050505050509E-3</v>
      </c>
      <c r="I226" s="283">
        <f>SUM(I225/Q225)</f>
        <v>0.61656565656565654</v>
      </c>
      <c r="J226" s="283">
        <f>SUM(J225/Q225)</f>
        <v>3.3939393939393943E-2</v>
      </c>
      <c r="K226" s="283">
        <f>SUM(K225/Q225)</f>
        <v>5.6565656565656566E-3</v>
      </c>
      <c r="L226" s="283">
        <f>SUM(L225/Q225)</f>
        <v>0.19373737373737374</v>
      </c>
      <c r="M226" s="283">
        <f>SUM(M225/Q225)</f>
        <v>6.1212121212121211E-2</v>
      </c>
      <c r="N226" s="283">
        <f>SUM(N225/Q225)</f>
        <v>2.6262626262626263E-3</v>
      </c>
      <c r="O226" s="283">
        <f>SUM(O225/Q225)</f>
        <v>2.4646464646464646E-2</v>
      </c>
      <c r="P226" s="284">
        <f>SUM(P225/Q225)</f>
        <v>9.4949494949494954E-3</v>
      </c>
      <c r="Q226" s="752">
        <f>SUM(B226:P226)</f>
        <v>1</v>
      </c>
    </row>
    <row r="227" spans="1:17" s="197" customFormat="1" ht="10.5" hidden="1" customHeight="1" thickBot="1" x14ac:dyDescent="0.3">
      <c r="A227" s="756"/>
      <c r="B227" s="324"/>
      <c r="C227" s="324"/>
      <c r="D227" s="324"/>
      <c r="E227" s="324"/>
      <c r="F227" s="324"/>
      <c r="G227" s="324"/>
      <c r="H227" s="324"/>
      <c r="I227" s="324"/>
      <c r="J227" s="324"/>
      <c r="K227" s="324"/>
      <c r="L227" s="324"/>
      <c r="M227" s="324"/>
      <c r="N227" s="324"/>
      <c r="O227" s="324"/>
      <c r="P227" s="324"/>
      <c r="Q227" s="758"/>
    </row>
    <row r="228" spans="1:17" s="197" customFormat="1" ht="15.75" hidden="1" customHeight="1" thickBot="1" x14ac:dyDescent="0.3">
      <c r="A228" s="2127" t="s">
        <v>237</v>
      </c>
      <c r="B228" s="2128"/>
      <c r="C228" s="2128"/>
      <c r="D228" s="2128"/>
      <c r="E228" s="2128"/>
      <c r="F228" s="2128"/>
      <c r="G228" s="2128"/>
      <c r="H228" s="2128"/>
      <c r="I228" s="2128"/>
      <c r="J228" s="2128"/>
      <c r="K228" s="2128"/>
      <c r="L228" s="2128"/>
      <c r="M228" s="2128"/>
      <c r="N228" s="2128"/>
      <c r="O228" s="2128"/>
      <c r="P228" s="2128"/>
      <c r="Q228" s="2129"/>
    </row>
    <row r="229" spans="1:17" s="197" customFormat="1" ht="24.75" hidden="1" customHeight="1" x14ac:dyDescent="0.25">
      <c r="A229" s="168" t="s">
        <v>235</v>
      </c>
      <c r="B229" s="1073">
        <v>10</v>
      </c>
      <c r="C229" s="1074">
        <v>72</v>
      </c>
      <c r="D229" s="1074">
        <v>73</v>
      </c>
      <c r="E229" s="1074">
        <v>58</v>
      </c>
      <c r="F229" s="1074">
        <v>18</v>
      </c>
      <c r="G229" s="1074">
        <v>2</v>
      </c>
      <c r="H229" s="1074">
        <v>25</v>
      </c>
      <c r="I229" s="1075">
        <v>3052</v>
      </c>
      <c r="J229" s="1074">
        <v>168</v>
      </c>
      <c r="K229" s="1074">
        <v>28</v>
      </c>
      <c r="L229" s="1074">
        <v>959</v>
      </c>
      <c r="M229" s="1074">
        <v>303</v>
      </c>
      <c r="N229" s="1074">
        <v>13</v>
      </c>
      <c r="O229" s="1074">
        <v>122</v>
      </c>
      <c r="P229" s="1076">
        <v>47</v>
      </c>
      <c r="Q229" s="327">
        <f>SUM(B229:P229)</f>
        <v>4950</v>
      </c>
    </row>
    <row r="230" spans="1:17" s="197" customFormat="1" ht="24.75" hidden="1" customHeight="1" x14ac:dyDescent="0.25">
      <c r="A230" s="169" t="s">
        <v>238</v>
      </c>
      <c r="B230" s="1077">
        <v>0</v>
      </c>
      <c r="C230" s="1078">
        <v>2</v>
      </c>
      <c r="D230" s="1078">
        <v>4</v>
      </c>
      <c r="E230" s="1078">
        <v>1</v>
      </c>
      <c r="F230" s="1078">
        <v>0</v>
      </c>
      <c r="G230" s="1078">
        <v>0</v>
      </c>
      <c r="H230" s="1078">
        <v>0</v>
      </c>
      <c r="I230" s="1079">
        <v>31</v>
      </c>
      <c r="J230" s="1078">
        <v>0</v>
      </c>
      <c r="K230" s="1078">
        <v>0</v>
      </c>
      <c r="L230" s="1078">
        <v>62</v>
      </c>
      <c r="M230" s="1078">
        <v>4</v>
      </c>
      <c r="N230" s="1078">
        <v>0</v>
      </c>
      <c r="O230" s="1078">
        <v>1</v>
      </c>
      <c r="P230" s="1080">
        <v>4</v>
      </c>
      <c r="Q230" s="328">
        <f>SUM(B230:P230)</f>
        <v>109</v>
      </c>
    </row>
    <row r="231" spans="1:17" s="197" customFormat="1" ht="26.25" hidden="1" thickBot="1" x14ac:dyDescent="0.3">
      <c r="A231" s="91" t="s">
        <v>239</v>
      </c>
      <c r="B231" s="254">
        <f t="shared" ref="B231:Q231" si="27">SUM(B230/B229)</f>
        <v>0</v>
      </c>
      <c r="C231" s="255">
        <f t="shared" si="27"/>
        <v>2.7777777777777776E-2</v>
      </c>
      <c r="D231" s="255">
        <f t="shared" si="27"/>
        <v>5.4794520547945202E-2</v>
      </c>
      <c r="E231" s="255">
        <f t="shared" si="27"/>
        <v>1.7241379310344827E-2</v>
      </c>
      <c r="F231" s="255">
        <f t="shared" si="27"/>
        <v>0</v>
      </c>
      <c r="G231" s="255">
        <f t="shared" si="27"/>
        <v>0</v>
      </c>
      <c r="H231" s="255">
        <f t="shared" si="27"/>
        <v>0</v>
      </c>
      <c r="I231" s="255">
        <f t="shared" si="27"/>
        <v>1.0157273918741808E-2</v>
      </c>
      <c r="J231" s="255">
        <f t="shared" si="27"/>
        <v>0</v>
      </c>
      <c r="K231" s="255">
        <f t="shared" si="27"/>
        <v>0</v>
      </c>
      <c r="L231" s="255">
        <f t="shared" si="27"/>
        <v>6.4650677789363925E-2</v>
      </c>
      <c r="M231" s="255">
        <f t="shared" si="27"/>
        <v>1.3201320132013201E-2</v>
      </c>
      <c r="N231" s="255">
        <f t="shared" si="27"/>
        <v>0</v>
      </c>
      <c r="O231" s="255">
        <f t="shared" si="27"/>
        <v>8.1967213114754103E-3</v>
      </c>
      <c r="P231" s="167">
        <f t="shared" si="27"/>
        <v>8.5106382978723402E-2</v>
      </c>
      <c r="Q231" s="329">
        <f t="shared" si="27"/>
        <v>2.202020202020202E-2</v>
      </c>
    </row>
    <row r="232" spans="1:17" s="197" customFormat="1" ht="9.75" hidden="1" customHeight="1" thickBot="1" x14ac:dyDescent="0.3">
      <c r="A232" s="756"/>
      <c r="B232" s="324"/>
      <c r="C232" s="324"/>
      <c r="D232" s="324"/>
      <c r="E232" s="324"/>
      <c r="F232" s="324"/>
      <c r="G232" s="324"/>
      <c r="H232" s="324"/>
      <c r="I232" s="324"/>
      <c r="J232" s="324"/>
      <c r="K232" s="324"/>
      <c r="L232" s="324"/>
      <c r="M232" s="324"/>
      <c r="N232" s="324"/>
      <c r="O232" s="324"/>
      <c r="P232" s="324"/>
      <c r="Q232" s="758"/>
    </row>
    <row r="233" spans="1:17" s="197" customFormat="1" ht="15.75" hidden="1" customHeight="1" thickBot="1" x14ac:dyDescent="0.3">
      <c r="A233" s="2127" t="s">
        <v>240</v>
      </c>
      <c r="B233" s="2128"/>
      <c r="C233" s="2128"/>
      <c r="D233" s="2128"/>
      <c r="E233" s="2128"/>
      <c r="F233" s="2128"/>
      <c r="G233" s="2128"/>
      <c r="H233" s="2128"/>
      <c r="I233" s="2128"/>
      <c r="J233" s="2128"/>
      <c r="K233" s="2128"/>
      <c r="L233" s="2128"/>
      <c r="M233" s="2128"/>
      <c r="N233" s="2128"/>
      <c r="O233" s="2128"/>
      <c r="P233" s="2128"/>
      <c r="Q233" s="2129"/>
    </row>
    <row r="234" spans="1:17" s="197" customFormat="1" ht="24.75" hidden="1" customHeight="1" x14ac:dyDescent="0.25">
      <c r="A234" s="168" t="s">
        <v>235</v>
      </c>
      <c r="B234" s="1073">
        <v>10</v>
      </c>
      <c r="C234" s="1074">
        <v>72</v>
      </c>
      <c r="D234" s="1074">
        <v>73</v>
      </c>
      <c r="E234" s="1074">
        <v>58</v>
      </c>
      <c r="F234" s="1074">
        <v>18</v>
      </c>
      <c r="G234" s="1074">
        <v>2</v>
      </c>
      <c r="H234" s="1074">
        <v>25</v>
      </c>
      <c r="I234" s="1075">
        <v>3052</v>
      </c>
      <c r="J234" s="1074">
        <v>168</v>
      </c>
      <c r="K234" s="1074">
        <v>28</v>
      </c>
      <c r="L234" s="1074">
        <v>959</v>
      </c>
      <c r="M234" s="1074">
        <v>303</v>
      </c>
      <c r="N234" s="1074">
        <v>13</v>
      </c>
      <c r="O234" s="1074">
        <v>122</v>
      </c>
      <c r="P234" s="1076">
        <v>47</v>
      </c>
      <c r="Q234" s="327">
        <f>SUM(B234:P234)</f>
        <v>4950</v>
      </c>
    </row>
    <row r="235" spans="1:17" s="197" customFormat="1" ht="24.75" hidden="1" customHeight="1" x14ac:dyDescent="0.25">
      <c r="A235" s="169" t="s">
        <v>241</v>
      </c>
      <c r="B235" s="1077">
        <v>0</v>
      </c>
      <c r="C235" s="1078">
        <v>8</v>
      </c>
      <c r="D235" s="1078">
        <v>5</v>
      </c>
      <c r="E235" s="1078">
        <v>2</v>
      </c>
      <c r="F235" s="1078">
        <v>0</v>
      </c>
      <c r="G235" s="1078">
        <v>0</v>
      </c>
      <c r="H235" s="1078">
        <v>0</v>
      </c>
      <c r="I235" s="1079">
        <v>99</v>
      </c>
      <c r="J235" s="1078">
        <v>2</v>
      </c>
      <c r="K235" s="1078">
        <v>1</v>
      </c>
      <c r="L235" s="1078">
        <v>48</v>
      </c>
      <c r="M235" s="1078">
        <v>5</v>
      </c>
      <c r="N235" s="1078">
        <v>0</v>
      </c>
      <c r="O235" s="1078">
        <v>2</v>
      </c>
      <c r="P235" s="1080">
        <v>4</v>
      </c>
      <c r="Q235" s="328">
        <f>SUM(B235:P235)</f>
        <v>176</v>
      </c>
    </row>
    <row r="236" spans="1:17" s="197" customFormat="1" ht="26.25" hidden="1" thickBot="1" x14ac:dyDescent="0.3">
      <c r="A236" s="91" t="s">
        <v>242</v>
      </c>
      <c r="B236" s="254">
        <f t="shared" ref="B236:Q236" si="28">SUM(B235/B234)</f>
        <v>0</v>
      </c>
      <c r="C236" s="255">
        <f t="shared" si="28"/>
        <v>0.1111111111111111</v>
      </c>
      <c r="D236" s="255">
        <f t="shared" si="28"/>
        <v>6.8493150684931503E-2</v>
      </c>
      <c r="E236" s="255">
        <f t="shared" si="28"/>
        <v>3.4482758620689655E-2</v>
      </c>
      <c r="F236" s="255">
        <f t="shared" si="28"/>
        <v>0</v>
      </c>
      <c r="G236" s="255">
        <f t="shared" si="28"/>
        <v>0</v>
      </c>
      <c r="H236" s="255">
        <f t="shared" si="28"/>
        <v>0</v>
      </c>
      <c r="I236" s="255">
        <f t="shared" si="28"/>
        <v>3.2437745740498035E-2</v>
      </c>
      <c r="J236" s="255">
        <f t="shared" si="28"/>
        <v>1.1904761904761904E-2</v>
      </c>
      <c r="K236" s="255">
        <f t="shared" si="28"/>
        <v>3.5714285714285712E-2</v>
      </c>
      <c r="L236" s="255">
        <f t="shared" si="28"/>
        <v>5.0052137643378521E-2</v>
      </c>
      <c r="M236" s="255">
        <f t="shared" si="28"/>
        <v>1.65016501650165E-2</v>
      </c>
      <c r="N236" s="255">
        <f t="shared" si="28"/>
        <v>0</v>
      </c>
      <c r="O236" s="255">
        <f t="shared" si="28"/>
        <v>1.6393442622950821E-2</v>
      </c>
      <c r="P236" s="167">
        <f t="shared" si="28"/>
        <v>8.5106382978723402E-2</v>
      </c>
      <c r="Q236" s="329">
        <f t="shared" si="28"/>
        <v>3.5555555555555556E-2</v>
      </c>
    </row>
    <row r="237" spans="1:17" s="197" customFormat="1" ht="9.75" hidden="1" customHeight="1" thickBot="1" x14ac:dyDescent="0.3">
      <c r="A237" s="756"/>
      <c r="B237" s="324"/>
      <c r="C237" s="324"/>
      <c r="D237" s="324"/>
      <c r="E237" s="324"/>
      <c r="F237" s="324"/>
      <c r="G237" s="324"/>
      <c r="H237" s="324"/>
      <c r="I237" s="324"/>
      <c r="J237" s="324"/>
      <c r="K237" s="324"/>
      <c r="L237" s="324"/>
      <c r="M237" s="324"/>
      <c r="N237" s="324"/>
      <c r="O237" s="324"/>
      <c r="P237" s="324"/>
      <c r="Q237" s="758"/>
    </row>
    <row r="238" spans="1:17" s="197" customFormat="1" ht="15.75" hidden="1" customHeight="1" thickBot="1" x14ac:dyDescent="0.3">
      <c r="A238" s="2127" t="s">
        <v>243</v>
      </c>
      <c r="B238" s="2128"/>
      <c r="C238" s="2128"/>
      <c r="D238" s="2128"/>
      <c r="E238" s="2128"/>
      <c r="F238" s="2128"/>
      <c r="G238" s="2128"/>
      <c r="H238" s="2128"/>
      <c r="I238" s="2128"/>
      <c r="J238" s="2128"/>
      <c r="K238" s="2128"/>
      <c r="L238" s="2128"/>
      <c r="M238" s="2128"/>
      <c r="N238" s="2128"/>
      <c r="O238" s="2128"/>
      <c r="P238" s="2128"/>
      <c r="Q238" s="2129"/>
    </row>
    <row r="239" spans="1:17" s="197" customFormat="1" ht="24.75" hidden="1" customHeight="1" x14ac:dyDescent="0.25">
      <c r="A239" s="168" t="s">
        <v>235</v>
      </c>
      <c r="B239" s="1073">
        <v>10</v>
      </c>
      <c r="C239" s="1074">
        <v>72</v>
      </c>
      <c r="D239" s="1074">
        <v>73</v>
      </c>
      <c r="E239" s="1074">
        <v>58</v>
      </c>
      <c r="F239" s="1074">
        <v>18</v>
      </c>
      <c r="G239" s="1074">
        <v>2</v>
      </c>
      <c r="H239" s="1074">
        <v>25</v>
      </c>
      <c r="I239" s="1075">
        <v>3052</v>
      </c>
      <c r="J239" s="1074">
        <v>168</v>
      </c>
      <c r="K239" s="1074">
        <v>28</v>
      </c>
      <c r="L239" s="1074">
        <v>959</v>
      </c>
      <c r="M239" s="1074">
        <v>303</v>
      </c>
      <c r="N239" s="1074">
        <v>13</v>
      </c>
      <c r="O239" s="1074">
        <v>122</v>
      </c>
      <c r="P239" s="1076">
        <v>47</v>
      </c>
      <c r="Q239" s="327">
        <f>SUM(B239:P239)</f>
        <v>4950</v>
      </c>
    </row>
    <row r="240" spans="1:17" s="197" customFormat="1" ht="24.75" hidden="1" customHeight="1" x14ac:dyDescent="0.25">
      <c r="A240" s="169" t="s">
        <v>244</v>
      </c>
      <c r="B240" s="1077">
        <v>1</v>
      </c>
      <c r="C240" s="1078">
        <v>2</v>
      </c>
      <c r="D240" s="1078">
        <v>1</v>
      </c>
      <c r="E240" s="1078">
        <v>0</v>
      </c>
      <c r="F240" s="1078">
        <v>0</v>
      </c>
      <c r="G240" s="1078">
        <v>0</v>
      </c>
      <c r="H240" s="1078">
        <v>0</v>
      </c>
      <c r="I240" s="1079">
        <v>80</v>
      </c>
      <c r="J240" s="1078">
        <v>1</v>
      </c>
      <c r="K240" s="1078">
        <v>0</v>
      </c>
      <c r="L240" s="1078">
        <v>62</v>
      </c>
      <c r="M240" s="1078">
        <v>7</v>
      </c>
      <c r="N240" s="1078">
        <v>0</v>
      </c>
      <c r="O240" s="1078">
        <v>7</v>
      </c>
      <c r="P240" s="1080">
        <v>0</v>
      </c>
      <c r="Q240" s="328">
        <f>SUM(B240:P240)</f>
        <v>161</v>
      </c>
    </row>
    <row r="241" spans="1:17" s="197" customFormat="1" ht="27" hidden="1" customHeight="1" thickBot="1" x14ac:dyDescent="0.3">
      <c r="A241" s="91" t="s">
        <v>245</v>
      </c>
      <c r="B241" s="254">
        <f t="shared" ref="B241:Q241" si="29">SUM(B240/B239)</f>
        <v>0.1</v>
      </c>
      <c r="C241" s="255">
        <f t="shared" si="29"/>
        <v>2.7777777777777776E-2</v>
      </c>
      <c r="D241" s="255">
        <f t="shared" si="29"/>
        <v>1.3698630136986301E-2</v>
      </c>
      <c r="E241" s="255">
        <f t="shared" si="29"/>
        <v>0</v>
      </c>
      <c r="F241" s="255">
        <f t="shared" si="29"/>
        <v>0</v>
      </c>
      <c r="G241" s="255">
        <f t="shared" si="29"/>
        <v>0</v>
      </c>
      <c r="H241" s="255">
        <f t="shared" si="29"/>
        <v>0</v>
      </c>
      <c r="I241" s="255">
        <f t="shared" si="29"/>
        <v>2.621231979030144E-2</v>
      </c>
      <c r="J241" s="255">
        <f t="shared" si="29"/>
        <v>5.9523809523809521E-3</v>
      </c>
      <c r="K241" s="255">
        <f t="shared" si="29"/>
        <v>0</v>
      </c>
      <c r="L241" s="255">
        <f t="shared" si="29"/>
        <v>6.4650677789363925E-2</v>
      </c>
      <c r="M241" s="255">
        <f t="shared" si="29"/>
        <v>2.3102310231023101E-2</v>
      </c>
      <c r="N241" s="255">
        <f t="shared" si="29"/>
        <v>0</v>
      </c>
      <c r="O241" s="255">
        <f t="shared" si="29"/>
        <v>5.737704918032787E-2</v>
      </c>
      <c r="P241" s="167">
        <f t="shared" si="29"/>
        <v>0</v>
      </c>
      <c r="Q241" s="329">
        <f t="shared" si="29"/>
        <v>3.2525252525252527E-2</v>
      </c>
    </row>
    <row r="242" spans="1:17" s="197" customFormat="1" ht="19.5" hidden="1" customHeight="1" thickBot="1" x14ac:dyDescent="0.35">
      <c r="A242" s="2201" t="s">
        <v>141</v>
      </c>
      <c r="B242" s="2202"/>
      <c r="C242" s="2202"/>
      <c r="D242" s="2202"/>
      <c r="E242" s="2202"/>
      <c r="F242" s="2202"/>
      <c r="G242" s="2202"/>
      <c r="H242" s="2202"/>
      <c r="I242" s="2202"/>
      <c r="J242" s="2202"/>
      <c r="K242" s="2202"/>
      <c r="L242" s="2202"/>
      <c r="M242" s="2202"/>
      <c r="N242" s="2202"/>
      <c r="O242" s="2202"/>
      <c r="P242" s="2202"/>
      <c r="Q242" s="2203"/>
    </row>
    <row r="243" spans="1:17" s="197" customFormat="1" ht="59.25" hidden="1" customHeight="1" thickBot="1" x14ac:dyDescent="0.3">
      <c r="A243" s="131"/>
      <c r="B243" s="749" t="s">
        <v>145</v>
      </c>
      <c r="C243" s="750" t="s">
        <v>146</v>
      </c>
      <c r="D243" s="750" t="s">
        <v>147</v>
      </c>
      <c r="E243" s="750" t="s">
        <v>148</v>
      </c>
      <c r="F243" s="750" t="s">
        <v>149</v>
      </c>
      <c r="G243" s="750" t="s">
        <v>150</v>
      </c>
      <c r="H243" s="750" t="s">
        <v>151</v>
      </c>
      <c r="I243" s="750" t="s">
        <v>152</v>
      </c>
      <c r="J243" s="750" t="s">
        <v>153</v>
      </c>
      <c r="K243" s="750" t="s">
        <v>154</v>
      </c>
      <c r="L243" s="750" t="s">
        <v>155</v>
      </c>
      <c r="M243" s="750" t="s">
        <v>156</v>
      </c>
      <c r="N243" s="750" t="s">
        <v>157</v>
      </c>
      <c r="O243" s="750" t="s">
        <v>158</v>
      </c>
      <c r="P243" s="751" t="s">
        <v>159</v>
      </c>
      <c r="Q243" s="72" t="s">
        <v>160</v>
      </c>
    </row>
    <row r="244" spans="1:17" s="197" customFormat="1" ht="15.75" hidden="1" thickBot="1" x14ac:dyDescent="0.3">
      <c r="A244" s="2127" t="s">
        <v>231</v>
      </c>
      <c r="B244" s="2128"/>
      <c r="C244" s="2128"/>
      <c r="D244" s="2128"/>
      <c r="E244" s="2128"/>
      <c r="F244" s="2128"/>
      <c r="G244" s="2128"/>
      <c r="H244" s="2128"/>
      <c r="I244" s="2128"/>
      <c r="J244" s="2128"/>
      <c r="K244" s="2128"/>
      <c r="L244" s="2128"/>
      <c r="M244" s="2128"/>
      <c r="N244" s="2128"/>
      <c r="O244" s="2128"/>
      <c r="P244" s="2128"/>
      <c r="Q244" s="2129"/>
    </row>
    <row r="245" spans="1:17" s="197" customFormat="1" ht="24.75" hidden="1" customHeight="1" x14ac:dyDescent="0.25">
      <c r="A245" s="168" t="s">
        <v>232</v>
      </c>
      <c r="B245" s="1073">
        <v>182</v>
      </c>
      <c r="C245" s="1074">
        <v>541</v>
      </c>
      <c r="D245" s="1074">
        <v>532</v>
      </c>
      <c r="E245" s="1074">
        <v>276</v>
      </c>
      <c r="F245" s="1074">
        <v>153</v>
      </c>
      <c r="G245" s="1074">
        <v>51</v>
      </c>
      <c r="H245" s="1074">
        <v>147</v>
      </c>
      <c r="I245" s="1075">
        <v>19199</v>
      </c>
      <c r="J245" s="1074">
        <v>1002</v>
      </c>
      <c r="K245" s="1074">
        <v>453</v>
      </c>
      <c r="L245" s="1075">
        <v>5255</v>
      </c>
      <c r="M245" s="1075">
        <v>1696</v>
      </c>
      <c r="N245" s="1074">
        <v>126</v>
      </c>
      <c r="O245" s="1074">
        <v>791</v>
      </c>
      <c r="P245" s="1076">
        <v>607</v>
      </c>
      <c r="Q245" s="327">
        <f>SUM(B245:P245)</f>
        <v>31011</v>
      </c>
    </row>
    <row r="246" spans="1:17" s="197" customFormat="1" ht="24.75" hidden="1" customHeight="1" thickBot="1" x14ac:dyDescent="0.3">
      <c r="A246" s="91" t="s">
        <v>233</v>
      </c>
      <c r="B246" s="256">
        <f>SUM(B245/Q245)</f>
        <v>5.8688852342717104E-3</v>
      </c>
      <c r="C246" s="283">
        <f>SUM(C245/Q245)</f>
        <v>1.7445422591983489E-2</v>
      </c>
      <c r="D246" s="283">
        <f>SUM(D245/Q245)</f>
        <v>1.7155202992486539E-2</v>
      </c>
      <c r="E246" s="283">
        <f>SUM(E245/Q245)</f>
        <v>8.9000677179065495E-3</v>
      </c>
      <c r="F246" s="283">
        <f>SUM(F245/Q245)</f>
        <v>4.9337331914481959E-3</v>
      </c>
      <c r="G246" s="283">
        <v>1E-3</v>
      </c>
      <c r="H246" s="283">
        <f>SUM(H245/Q245)</f>
        <v>4.7402534584502273E-3</v>
      </c>
      <c r="I246" s="283">
        <f>SUM(I245/Q245)</f>
        <v>0.61910289897133275</v>
      </c>
      <c r="J246" s="283">
        <f>SUM(J245/Q245)</f>
        <v>3.2311115410660736E-2</v>
      </c>
      <c r="K246" s="283">
        <f>SUM(K245/Q245)</f>
        <v>1.4607719841346619E-2</v>
      </c>
      <c r="L246" s="283">
        <f>SUM(L245/Q245)</f>
        <v>0.16945599948405404</v>
      </c>
      <c r="M246" s="283">
        <f>SUM(M245/Q245)</f>
        <v>5.4690271194092421E-2</v>
      </c>
      <c r="N246" s="283">
        <f>SUM(N245/Q245)</f>
        <v>4.0630743929573375E-3</v>
      </c>
      <c r="O246" s="283">
        <f>SUM(O245/Q245)</f>
        <v>2.5507078133565508E-2</v>
      </c>
      <c r="P246" s="284">
        <f>SUM(P245/Q245)</f>
        <v>1.9573699654961144E-2</v>
      </c>
      <c r="Q246" s="752">
        <f>SUM(B246:P246)</f>
        <v>0.99935542226951735</v>
      </c>
    </row>
    <row r="247" spans="1:17" s="197" customFormat="1" ht="9.75" hidden="1" customHeight="1" thickBot="1" x14ac:dyDescent="0.3">
      <c r="A247" s="756"/>
      <c r="B247" s="757"/>
      <c r="C247" s="757"/>
      <c r="D247" s="757"/>
      <c r="E247" s="757"/>
      <c r="F247" s="757"/>
      <c r="G247" s="757"/>
      <c r="H247" s="757"/>
      <c r="I247" s="757"/>
      <c r="J247" s="757"/>
      <c r="K247" s="757"/>
      <c r="L247" s="757"/>
      <c r="M247" s="757"/>
      <c r="N247" s="757"/>
      <c r="O247" s="757"/>
      <c r="P247" s="757"/>
      <c r="Q247" s="758"/>
    </row>
    <row r="248" spans="1:17" s="197" customFormat="1" ht="15.75" hidden="1" thickBot="1" x14ac:dyDescent="0.3">
      <c r="A248" s="2127" t="s">
        <v>234</v>
      </c>
      <c r="B248" s="2128"/>
      <c r="C248" s="2128"/>
      <c r="D248" s="2128"/>
      <c r="E248" s="2128"/>
      <c r="F248" s="2128"/>
      <c r="G248" s="2128"/>
      <c r="H248" s="2128"/>
      <c r="I248" s="2128"/>
      <c r="J248" s="2128"/>
      <c r="K248" s="2128"/>
      <c r="L248" s="2128"/>
      <c r="M248" s="2128"/>
      <c r="N248" s="2128"/>
      <c r="O248" s="2128"/>
      <c r="P248" s="2128"/>
      <c r="Q248" s="2129"/>
    </row>
    <row r="249" spans="1:17" s="197" customFormat="1" ht="24.75" hidden="1" customHeight="1" x14ac:dyDescent="0.25">
      <c r="A249" s="168" t="s">
        <v>235</v>
      </c>
      <c r="B249" s="1073">
        <v>19</v>
      </c>
      <c r="C249" s="1074">
        <v>89</v>
      </c>
      <c r="D249" s="1074">
        <v>93</v>
      </c>
      <c r="E249" s="1074">
        <v>52</v>
      </c>
      <c r="F249" s="1074">
        <v>16</v>
      </c>
      <c r="G249" s="1074">
        <v>7</v>
      </c>
      <c r="H249" s="1074">
        <v>17</v>
      </c>
      <c r="I249" s="1075">
        <v>3077</v>
      </c>
      <c r="J249" s="1074">
        <v>170</v>
      </c>
      <c r="K249" s="1074">
        <v>45</v>
      </c>
      <c r="L249" s="1074">
        <v>876</v>
      </c>
      <c r="M249" s="1074">
        <v>288</v>
      </c>
      <c r="N249" s="1074">
        <v>33</v>
      </c>
      <c r="O249" s="1074">
        <v>123</v>
      </c>
      <c r="P249" s="1076">
        <v>65</v>
      </c>
      <c r="Q249" s="327">
        <f>SUM(B249:P249)</f>
        <v>4970</v>
      </c>
    </row>
    <row r="250" spans="1:17" s="197" customFormat="1" ht="24.75" hidden="1" customHeight="1" thickBot="1" x14ac:dyDescent="0.3">
      <c r="A250" s="91" t="s">
        <v>236</v>
      </c>
      <c r="B250" s="256">
        <f>SUM(B249/Q249)</f>
        <v>3.822937625754527E-3</v>
      </c>
      <c r="C250" s="283">
        <f>SUM(C249/Q249)</f>
        <v>1.790744466800805E-2</v>
      </c>
      <c r="D250" s="283">
        <f>SUM(D249/Q249)</f>
        <v>1.8712273641851105E-2</v>
      </c>
      <c r="E250" s="283">
        <f>SUM(E249/Q249)</f>
        <v>1.0462776659959759E-2</v>
      </c>
      <c r="F250" s="283">
        <f>SUM(F249/Q249)</f>
        <v>3.2193158953722333E-3</v>
      </c>
      <c r="G250" s="283">
        <f>SUM(G249/Q249)</f>
        <v>1.4084507042253522E-3</v>
      </c>
      <c r="H250" s="283">
        <f>SUM(H249/Q249)</f>
        <v>3.420523138832998E-3</v>
      </c>
      <c r="I250" s="283">
        <v>0.62</v>
      </c>
      <c r="J250" s="283">
        <f>SUM(J249/Q249)</f>
        <v>3.4205231388329982E-2</v>
      </c>
      <c r="K250" s="283">
        <f>SUM(K249/Q249)</f>
        <v>9.0543259557344068E-3</v>
      </c>
      <c r="L250" s="283">
        <f>SUM(L249/Q249)</f>
        <v>0.17625754527162979</v>
      </c>
      <c r="M250" s="283">
        <f>SUM(M249/Q249)</f>
        <v>5.7947686116700203E-2</v>
      </c>
      <c r="N250" s="283">
        <f>SUM(N249/Q249)</f>
        <v>6.6398390342052313E-3</v>
      </c>
      <c r="O250" s="283">
        <f>SUM(O249/Q249)</f>
        <v>2.4748490945674044E-2</v>
      </c>
      <c r="P250" s="284">
        <f>SUM(P249/Q249)</f>
        <v>1.3078470824949699E-2</v>
      </c>
      <c r="Q250" s="752">
        <f>SUM(B250:P250)</f>
        <v>1.0008853118712273</v>
      </c>
    </row>
    <row r="251" spans="1:17" s="197" customFormat="1" ht="10.5" hidden="1" customHeight="1" thickBot="1" x14ac:dyDescent="0.3">
      <c r="A251" s="756"/>
      <c r="B251" s="324"/>
      <c r="C251" s="324"/>
      <c r="D251" s="324"/>
      <c r="E251" s="324"/>
      <c r="F251" s="324"/>
      <c r="G251" s="324"/>
      <c r="H251" s="324"/>
      <c r="I251" s="324"/>
      <c r="J251" s="324"/>
      <c r="K251" s="324"/>
      <c r="L251" s="324"/>
      <c r="M251" s="324"/>
      <c r="N251" s="324"/>
      <c r="O251" s="324"/>
      <c r="P251" s="324"/>
      <c r="Q251" s="758"/>
    </row>
    <row r="252" spans="1:17" s="197" customFormat="1" ht="15.75" hidden="1" customHeight="1" thickBot="1" x14ac:dyDescent="0.3">
      <c r="A252" s="2127" t="s">
        <v>237</v>
      </c>
      <c r="B252" s="2128"/>
      <c r="C252" s="2128"/>
      <c r="D252" s="2128"/>
      <c r="E252" s="2128"/>
      <c r="F252" s="2128"/>
      <c r="G252" s="2128"/>
      <c r="H252" s="2128"/>
      <c r="I252" s="2128"/>
      <c r="J252" s="2128"/>
      <c r="K252" s="2128"/>
      <c r="L252" s="2128"/>
      <c r="M252" s="2128"/>
      <c r="N252" s="2128"/>
      <c r="O252" s="2128"/>
      <c r="P252" s="2128"/>
      <c r="Q252" s="2129"/>
    </row>
    <row r="253" spans="1:17" s="197" customFormat="1" ht="24.75" hidden="1" customHeight="1" x14ac:dyDescent="0.25">
      <c r="A253" s="168" t="s">
        <v>235</v>
      </c>
      <c r="B253" s="1073">
        <v>19</v>
      </c>
      <c r="C253" s="1074">
        <v>89</v>
      </c>
      <c r="D253" s="1074">
        <v>93</v>
      </c>
      <c r="E253" s="1074">
        <v>52</v>
      </c>
      <c r="F253" s="1074">
        <v>16</v>
      </c>
      <c r="G253" s="1074">
        <v>7</v>
      </c>
      <c r="H253" s="1074">
        <v>17</v>
      </c>
      <c r="I253" s="1075">
        <v>3077</v>
      </c>
      <c r="J253" s="1074">
        <v>170</v>
      </c>
      <c r="K253" s="1074">
        <v>45</v>
      </c>
      <c r="L253" s="1074">
        <v>876</v>
      </c>
      <c r="M253" s="1074">
        <v>288</v>
      </c>
      <c r="N253" s="1074">
        <v>33</v>
      </c>
      <c r="O253" s="1074">
        <v>123</v>
      </c>
      <c r="P253" s="1076">
        <v>65</v>
      </c>
      <c r="Q253" s="327">
        <f>SUM(B253:P253)</f>
        <v>4970</v>
      </c>
    </row>
    <row r="254" spans="1:17" s="197" customFormat="1" ht="24.75" hidden="1" customHeight="1" x14ac:dyDescent="0.25">
      <c r="A254" s="169" t="s">
        <v>238</v>
      </c>
      <c r="B254" s="1077">
        <v>0</v>
      </c>
      <c r="C254" s="1078">
        <v>1</v>
      </c>
      <c r="D254" s="1078">
        <v>6</v>
      </c>
      <c r="E254" s="1078">
        <v>0</v>
      </c>
      <c r="F254" s="1078">
        <v>0</v>
      </c>
      <c r="G254" s="1078">
        <v>0</v>
      </c>
      <c r="H254" s="1078">
        <v>0</v>
      </c>
      <c r="I254" s="1079">
        <v>53</v>
      </c>
      <c r="J254" s="1078">
        <v>0</v>
      </c>
      <c r="K254" s="1078">
        <v>0</v>
      </c>
      <c r="L254" s="1078">
        <v>49</v>
      </c>
      <c r="M254" s="1078">
        <v>1</v>
      </c>
      <c r="N254" s="1078">
        <v>0</v>
      </c>
      <c r="O254" s="1078">
        <v>1</v>
      </c>
      <c r="P254" s="1080">
        <v>4</v>
      </c>
      <c r="Q254" s="328">
        <f>SUM(B254:P254)</f>
        <v>115</v>
      </c>
    </row>
    <row r="255" spans="1:17" s="197" customFormat="1" ht="26.25" hidden="1" thickBot="1" x14ac:dyDescent="0.3">
      <c r="A255" s="91" t="s">
        <v>239</v>
      </c>
      <c r="B255" s="254">
        <f t="shared" ref="B255:Q255" si="30">SUM(B254/B253)</f>
        <v>0</v>
      </c>
      <c r="C255" s="255">
        <f t="shared" si="30"/>
        <v>1.1235955056179775E-2</v>
      </c>
      <c r="D255" s="255">
        <f t="shared" si="30"/>
        <v>6.4516129032258063E-2</v>
      </c>
      <c r="E255" s="255">
        <f t="shared" si="30"/>
        <v>0</v>
      </c>
      <c r="F255" s="255">
        <f t="shared" si="30"/>
        <v>0</v>
      </c>
      <c r="G255" s="255">
        <f t="shared" si="30"/>
        <v>0</v>
      </c>
      <c r="H255" s="255">
        <f t="shared" si="30"/>
        <v>0</v>
      </c>
      <c r="I255" s="255">
        <f t="shared" si="30"/>
        <v>1.7224569385765356E-2</v>
      </c>
      <c r="J255" s="255">
        <f t="shared" si="30"/>
        <v>0</v>
      </c>
      <c r="K255" s="255">
        <f t="shared" si="30"/>
        <v>0</v>
      </c>
      <c r="L255" s="255">
        <f t="shared" si="30"/>
        <v>5.5936073059360727E-2</v>
      </c>
      <c r="M255" s="255">
        <f t="shared" si="30"/>
        <v>3.472222222222222E-3</v>
      </c>
      <c r="N255" s="255">
        <f t="shared" si="30"/>
        <v>0</v>
      </c>
      <c r="O255" s="255">
        <f t="shared" si="30"/>
        <v>8.130081300813009E-3</v>
      </c>
      <c r="P255" s="167">
        <f t="shared" si="30"/>
        <v>6.1538461538461542E-2</v>
      </c>
      <c r="Q255" s="329">
        <f t="shared" si="30"/>
        <v>2.3138832997987926E-2</v>
      </c>
    </row>
    <row r="256" spans="1:17" s="197" customFormat="1" ht="9.75" hidden="1" customHeight="1" thickBot="1" x14ac:dyDescent="0.3">
      <c r="A256" s="756"/>
      <c r="B256" s="324"/>
      <c r="C256" s="324"/>
      <c r="D256" s="324"/>
      <c r="E256" s="324"/>
      <c r="F256" s="324"/>
      <c r="G256" s="324"/>
      <c r="H256" s="324"/>
      <c r="I256" s="324"/>
      <c r="J256" s="324"/>
      <c r="K256" s="324"/>
      <c r="L256" s="324"/>
      <c r="M256" s="324"/>
      <c r="N256" s="324"/>
      <c r="O256" s="324"/>
      <c r="P256" s="324"/>
      <c r="Q256" s="758"/>
    </row>
    <row r="257" spans="1:17" s="197" customFormat="1" ht="15.75" hidden="1" customHeight="1" thickBot="1" x14ac:dyDescent="0.3">
      <c r="A257" s="2127" t="s">
        <v>240</v>
      </c>
      <c r="B257" s="2128"/>
      <c r="C257" s="2128"/>
      <c r="D257" s="2128"/>
      <c r="E257" s="2128"/>
      <c r="F257" s="2128"/>
      <c r="G257" s="2128"/>
      <c r="H257" s="2128"/>
      <c r="I257" s="2128"/>
      <c r="J257" s="2128"/>
      <c r="K257" s="2128"/>
      <c r="L257" s="2128"/>
      <c r="M257" s="2128"/>
      <c r="N257" s="2128"/>
      <c r="O257" s="2128"/>
      <c r="P257" s="2128"/>
      <c r="Q257" s="2129"/>
    </row>
    <row r="258" spans="1:17" s="197" customFormat="1" ht="24.75" hidden="1" customHeight="1" x14ac:dyDescent="0.25">
      <c r="A258" s="168" t="s">
        <v>235</v>
      </c>
      <c r="B258" s="1073">
        <v>19</v>
      </c>
      <c r="C258" s="1074">
        <v>89</v>
      </c>
      <c r="D258" s="1074">
        <v>93</v>
      </c>
      <c r="E258" s="1074">
        <v>52</v>
      </c>
      <c r="F258" s="1074">
        <v>16</v>
      </c>
      <c r="G258" s="1074">
        <v>7</v>
      </c>
      <c r="H258" s="1074">
        <v>17</v>
      </c>
      <c r="I258" s="1075">
        <v>3077</v>
      </c>
      <c r="J258" s="1074">
        <v>170</v>
      </c>
      <c r="K258" s="1074">
        <v>45</v>
      </c>
      <c r="L258" s="1074">
        <v>876</v>
      </c>
      <c r="M258" s="1074">
        <v>288</v>
      </c>
      <c r="N258" s="1074">
        <v>33</v>
      </c>
      <c r="O258" s="1074">
        <v>123</v>
      </c>
      <c r="P258" s="1076">
        <v>65</v>
      </c>
      <c r="Q258" s="327">
        <f>SUM(B258:P258)</f>
        <v>4970</v>
      </c>
    </row>
    <row r="259" spans="1:17" s="197" customFormat="1" ht="24.75" hidden="1" customHeight="1" x14ac:dyDescent="0.25">
      <c r="A259" s="169" t="s">
        <v>241</v>
      </c>
      <c r="B259" s="1077">
        <v>0</v>
      </c>
      <c r="C259" s="1078">
        <v>3</v>
      </c>
      <c r="D259" s="1078">
        <v>1</v>
      </c>
      <c r="E259" s="1078">
        <v>0</v>
      </c>
      <c r="F259" s="1078">
        <v>0</v>
      </c>
      <c r="G259" s="1078">
        <v>0</v>
      </c>
      <c r="H259" s="1078">
        <v>0</v>
      </c>
      <c r="I259" s="1079">
        <v>106</v>
      </c>
      <c r="J259" s="1078">
        <v>10</v>
      </c>
      <c r="K259" s="1078">
        <v>2</v>
      </c>
      <c r="L259" s="1078">
        <v>49</v>
      </c>
      <c r="M259" s="1078">
        <v>7</v>
      </c>
      <c r="N259" s="1078">
        <v>0</v>
      </c>
      <c r="O259" s="1078">
        <v>6</v>
      </c>
      <c r="P259" s="1080">
        <v>0</v>
      </c>
      <c r="Q259" s="328">
        <f>SUM(B259:P259)</f>
        <v>184</v>
      </c>
    </row>
    <row r="260" spans="1:17" s="197" customFormat="1" ht="26.25" hidden="1" thickBot="1" x14ac:dyDescent="0.3">
      <c r="A260" s="91" t="s">
        <v>242</v>
      </c>
      <c r="B260" s="254">
        <f t="shared" ref="B260:Q260" si="31">SUM(B259/B258)</f>
        <v>0</v>
      </c>
      <c r="C260" s="255">
        <f t="shared" si="31"/>
        <v>3.3707865168539325E-2</v>
      </c>
      <c r="D260" s="255">
        <f t="shared" si="31"/>
        <v>1.0752688172043012E-2</v>
      </c>
      <c r="E260" s="255">
        <f t="shared" si="31"/>
        <v>0</v>
      </c>
      <c r="F260" s="255">
        <f t="shared" si="31"/>
        <v>0</v>
      </c>
      <c r="G260" s="255">
        <f t="shared" si="31"/>
        <v>0</v>
      </c>
      <c r="H260" s="255">
        <f t="shared" si="31"/>
        <v>0</v>
      </c>
      <c r="I260" s="255">
        <f t="shared" si="31"/>
        <v>3.4449138771530712E-2</v>
      </c>
      <c r="J260" s="255">
        <f t="shared" si="31"/>
        <v>5.8823529411764705E-2</v>
      </c>
      <c r="K260" s="255">
        <f t="shared" si="31"/>
        <v>4.4444444444444446E-2</v>
      </c>
      <c r="L260" s="255">
        <f t="shared" si="31"/>
        <v>5.5936073059360727E-2</v>
      </c>
      <c r="M260" s="255">
        <f t="shared" si="31"/>
        <v>2.4305555555555556E-2</v>
      </c>
      <c r="N260" s="255">
        <f t="shared" si="31"/>
        <v>0</v>
      </c>
      <c r="O260" s="255">
        <f t="shared" si="31"/>
        <v>4.878048780487805E-2</v>
      </c>
      <c r="P260" s="167">
        <f t="shared" si="31"/>
        <v>0</v>
      </c>
      <c r="Q260" s="329">
        <f t="shared" si="31"/>
        <v>3.7022132796780682E-2</v>
      </c>
    </row>
    <row r="261" spans="1:17" s="197" customFormat="1" ht="9.75" hidden="1" customHeight="1" thickBot="1" x14ac:dyDescent="0.3">
      <c r="A261" s="756"/>
      <c r="B261" s="324"/>
      <c r="C261" s="324"/>
      <c r="D261" s="324"/>
      <c r="E261" s="324"/>
      <c r="F261" s="324"/>
      <c r="G261" s="324"/>
      <c r="H261" s="324"/>
      <c r="I261" s="324"/>
      <c r="J261" s="324"/>
      <c r="K261" s="324"/>
      <c r="L261" s="324"/>
      <c r="M261" s="324"/>
      <c r="N261" s="324"/>
      <c r="O261" s="324"/>
      <c r="P261" s="324"/>
      <c r="Q261" s="758"/>
    </row>
    <row r="262" spans="1:17" s="197" customFormat="1" ht="15.75" hidden="1" customHeight="1" thickBot="1" x14ac:dyDescent="0.3">
      <c r="A262" s="2127" t="s">
        <v>243</v>
      </c>
      <c r="B262" s="2128"/>
      <c r="C262" s="2128"/>
      <c r="D262" s="2128"/>
      <c r="E262" s="2128"/>
      <c r="F262" s="2128"/>
      <c r="G262" s="2128"/>
      <c r="H262" s="2128"/>
      <c r="I262" s="2128"/>
      <c r="J262" s="2128"/>
      <c r="K262" s="2128"/>
      <c r="L262" s="2128"/>
      <c r="M262" s="2128"/>
      <c r="N262" s="2128"/>
      <c r="O262" s="2128"/>
      <c r="P262" s="2128"/>
      <c r="Q262" s="2129"/>
    </row>
    <row r="263" spans="1:17" s="197" customFormat="1" ht="24.75" hidden="1" customHeight="1" x14ac:dyDescent="0.25">
      <c r="A263" s="168" t="s">
        <v>247</v>
      </c>
      <c r="B263" s="1073">
        <v>19</v>
      </c>
      <c r="C263" s="1074">
        <v>89</v>
      </c>
      <c r="D263" s="1074">
        <v>93</v>
      </c>
      <c r="E263" s="1074">
        <v>52</v>
      </c>
      <c r="F263" s="1074">
        <v>16</v>
      </c>
      <c r="G263" s="1074">
        <v>7</v>
      </c>
      <c r="H263" s="1074">
        <v>17</v>
      </c>
      <c r="I263" s="1075">
        <v>3077</v>
      </c>
      <c r="J263" s="1074">
        <v>170</v>
      </c>
      <c r="K263" s="1074">
        <v>45</v>
      </c>
      <c r="L263" s="1074">
        <v>876</v>
      </c>
      <c r="M263" s="1074">
        <v>288</v>
      </c>
      <c r="N263" s="1074">
        <v>33</v>
      </c>
      <c r="O263" s="1074">
        <v>123</v>
      </c>
      <c r="P263" s="1076">
        <v>65</v>
      </c>
      <c r="Q263" s="327">
        <f>SUM(B263:P263)</f>
        <v>4970</v>
      </c>
    </row>
    <row r="264" spans="1:17" s="197" customFormat="1" ht="24.75" hidden="1" customHeight="1" x14ac:dyDescent="0.25">
      <c r="A264" s="169" t="s">
        <v>244</v>
      </c>
      <c r="B264" s="1077">
        <v>0</v>
      </c>
      <c r="C264" s="1078">
        <v>2</v>
      </c>
      <c r="D264" s="1078">
        <v>1</v>
      </c>
      <c r="E264" s="1078">
        <v>1</v>
      </c>
      <c r="F264" s="1078">
        <v>0</v>
      </c>
      <c r="G264" s="1078">
        <v>0</v>
      </c>
      <c r="H264" s="1078">
        <v>0</v>
      </c>
      <c r="I264" s="1079">
        <v>96</v>
      </c>
      <c r="J264" s="1078">
        <v>7</v>
      </c>
      <c r="K264" s="1078">
        <v>1</v>
      </c>
      <c r="L264" s="1078">
        <v>42</v>
      </c>
      <c r="M264" s="1078">
        <v>7</v>
      </c>
      <c r="N264" s="1078">
        <v>0</v>
      </c>
      <c r="O264" s="1078">
        <v>14</v>
      </c>
      <c r="P264" s="1080">
        <v>1</v>
      </c>
      <c r="Q264" s="328">
        <f>SUM(B264:P264)</f>
        <v>172</v>
      </c>
    </row>
    <row r="265" spans="1:17" s="197" customFormat="1" ht="27" hidden="1" customHeight="1" thickBot="1" x14ac:dyDescent="0.3">
      <c r="A265" s="91" t="s">
        <v>245</v>
      </c>
      <c r="B265" s="254">
        <f t="shared" ref="B265:Q265" si="32">SUM(B264/B263)</f>
        <v>0</v>
      </c>
      <c r="C265" s="255">
        <f t="shared" si="32"/>
        <v>2.247191011235955E-2</v>
      </c>
      <c r="D265" s="255">
        <f t="shared" si="32"/>
        <v>1.0752688172043012E-2</v>
      </c>
      <c r="E265" s="255">
        <f t="shared" si="32"/>
        <v>1.9230769230769232E-2</v>
      </c>
      <c r="F265" s="255">
        <f t="shared" si="32"/>
        <v>0</v>
      </c>
      <c r="G265" s="255">
        <f t="shared" si="32"/>
        <v>0</v>
      </c>
      <c r="H265" s="255">
        <f t="shared" si="32"/>
        <v>0</v>
      </c>
      <c r="I265" s="255">
        <f t="shared" si="32"/>
        <v>3.1199220019499513E-2</v>
      </c>
      <c r="J265" s="255">
        <f t="shared" si="32"/>
        <v>4.1176470588235294E-2</v>
      </c>
      <c r="K265" s="255">
        <f t="shared" si="32"/>
        <v>2.2222222222222223E-2</v>
      </c>
      <c r="L265" s="255">
        <f t="shared" si="32"/>
        <v>4.7945205479452052E-2</v>
      </c>
      <c r="M265" s="255">
        <f t="shared" si="32"/>
        <v>2.4305555555555556E-2</v>
      </c>
      <c r="N265" s="255">
        <f t="shared" si="32"/>
        <v>0</v>
      </c>
      <c r="O265" s="255">
        <f t="shared" si="32"/>
        <v>0.11382113821138211</v>
      </c>
      <c r="P265" s="167">
        <f t="shared" si="32"/>
        <v>1.5384615384615385E-2</v>
      </c>
      <c r="Q265" s="329">
        <f t="shared" si="32"/>
        <v>3.460764587525151E-2</v>
      </c>
    </row>
    <row r="266" spans="1:17" s="197" customFormat="1" ht="27" hidden="1" customHeight="1" thickBot="1" x14ac:dyDescent="0.3">
      <c r="A266" s="2204" t="s">
        <v>248</v>
      </c>
      <c r="B266" s="2204"/>
      <c r="C266" s="2204"/>
      <c r="D266" s="2204"/>
      <c r="E266" s="2204"/>
      <c r="F266" s="2204"/>
      <c r="G266" s="2204"/>
      <c r="H266" s="2204"/>
      <c r="I266" s="2204"/>
      <c r="J266" s="2204"/>
      <c r="K266" s="2204"/>
      <c r="L266" s="2204"/>
      <c r="M266" s="2204"/>
      <c r="N266" s="2204"/>
      <c r="O266" s="2204"/>
      <c r="P266" s="2204"/>
      <c r="Q266" s="2204"/>
    </row>
    <row r="267" spans="1:17" s="197" customFormat="1" ht="21.75" hidden="1" thickBot="1" x14ac:dyDescent="0.4">
      <c r="A267" s="2205" t="s">
        <v>249</v>
      </c>
      <c r="B267" s="2206"/>
      <c r="C267" s="2206"/>
      <c r="D267" s="2206"/>
      <c r="E267" s="2206"/>
      <c r="F267" s="2206"/>
      <c r="G267" s="2206"/>
      <c r="H267" s="2206"/>
      <c r="I267" s="2206"/>
      <c r="J267" s="2206"/>
      <c r="K267" s="2206"/>
      <c r="L267" s="2206"/>
      <c r="M267" s="2206"/>
      <c r="N267" s="2206"/>
      <c r="O267" s="2206"/>
      <c r="P267" s="2206"/>
      <c r="Q267" s="2207"/>
    </row>
    <row r="268" spans="1:17" s="197" customFormat="1" ht="19.5" hidden="1" customHeight="1" thickBot="1" x14ac:dyDescent="0.35">
      <c r="A268" s="2201" t="s">
        <v>250</v>
      </c>
      <c r="B268" s="2202"/>
      <c r="C268" s="2202"/>
      <c r="D268" s="2202"/>
      <c r="E268" s="2202"/>
      <c r="F268" s="2202"/>
      <c r="G268" s="2202"/>
      <c r="H268" s="2202"/>
      <c r="I268" s="2202"/>
      <c r="J268" s="2202"/>
      <c r="K268" s="2202"/>
      <c r="L268" s="2202"/>
      <c r="M268" s="2202"/>
      <c r="N268" s="2202"/>
      <c r="O268" s="2202"/>
      <c r="P268" s="2202"/>
      <c r="Q268" s="2203"/>
    </row>
    <row r="269" spans="1:17" s="197" customFormat="1" ht="59.25" hidden="1" customHeight="1" thickBot="1" x14ac:dyDescent="0.3">
      <c r="A269" s="131"/>
      <c r="B269" s="749" t="s">
        <v>145</v>
      </c>
      <c r="C269" s="750" t="s">
        <v>146</v>
      </c>
      <c r="D269" s="750" t="s">
        <v>147</v>
      </c>
      <c r="E269" s="750" t="s">
        <v>148</v>
      </c>
      <c r="F269" s="750" t="s">
        <v>149</v>
      </c>
      <c r="G269" s="750" t="s">
        <v>150</v>
      </c>
      <c r="H269" s="750" t="s">
        <v>151</v>
      </c>
      <c r="I269" s="750" t="s">
        <v>152</v>
      </c>
      <c r="J269" s="750" t="s">
        <v>153</v>
      </c>
      <c r="K269" s="750" t="s">
        <v>154</v>
      </c>
      <c r="L269" s="750" t="s">
        <v>155</v>
      </c>
      <c r="M269" s="750" t="s">
        <v>156</v>
      </c>
      <c r="N269" s="750" t="s">
        <v>157</v>
      </c>
      <c r="O269" s="750" t="s">
        <v>158</v>
      </c>
      <c r="P269" s="751" t="s">
        <v>159</v>
      </c>
      <c r="Q269" s="72" t="s">
        <v>160</v>
      </c>
    </row>
    <row r="270" spans="1:17" s="197" customFormat="1" ht="15.75" hidden="1" thickBot="1" x14ac:dyDescent="0.3">
      <c r="A270" s="2127" t="s">
        <v>231</v>
      </c>
      <c r="B270" s="2128"/>
      <c r="C270" s="2128"/>
      <c r="D270" s="2128"/>
      <c r="E270" s="2128"/>
      <c r="F270" s="2128"/>
      <c r="G270" s="2128"/>
      <c r="H270" s="2128"/>
      <c r="I270" s="2128"/>
      <c r="J270" s="2128"/>
      <c r="K270" s="2128"/>
      <c r="L270" s="2128"/>
      <c r="M270" s="2128"/>
      <c r="N270" s="2128"/>
      <c r="O270" s="2128"/>
      <c r="P270" s="2128"/>
      <c r="Q270" s="2129"/>
    </row>
    <row r="271" spans="1:17" s="197" customFormat="1" ht="24.75" hidden="1" customHeight="1" x14ac:dyDescent="0.25">
      <c r="A271" s="168" t="s">
        <v>232</v>
      </c>
      <c r="B271" s="828">
        <v>141</v>
      </c>
      <c r="C271" s="1771">
        <v>542</v>
      </c>
      <c r="D271" s="1771">
        <v>517</v>
      </c>
      <c r="E271" s="1771">
        <v>298</v>
      </c>
      <c r="F271" s="1771">
        <v>186</v>
      </c>
      <c r="G271" s="1771">
        <v>45</v>
      </c>
      <c r="H271" s="1771">
        <v>107</v>
      </c>
      <c r="I271" s="352">
        <v>19784</v>
      </c>
      <c r="J271" s="1771">
        <v>949</v>
      </c>
      <c r="K271" s="1771">
        <v>465</v>
      </c>
      <c r="L271" s="352">
        <v>5469</v>
      </c>
      <c r="M271" s="352">
        <v>1761</v>
      </c>
      <c r="N271" s="1771">
        <v>108</v>
      </c>
      <c r="O271" s="1771">
        <v>820</v>
      </c>
      <c r="P271" s="1773">
        <v>591</v>
      </c>
      <c r="Q271" s="829">
        <f>SUM(B271:P271)</f>
        <v>31783</v>
      </c>
    </row>
    <row r="272" spans="1:17" s="197" customFormat="1" ht="24.75" hidden="1" customHeight="1" thickBot="1" x14ac:dyDescent="0.3">
      <c r="A272" s="91" t="s">
        <v>251</v>
      </c>
      <c r="B272" s="837">
        <f>SUM(B271/Q271)</f>
        <v>4.4363338891860431E-3</v>
      </c>
      <c r="C272" s="838">
        <f>SUM(C271/Q271)</f>
        <v>1.7053141616587483E-2</v>
      </c>
      <c r="D272" s="838">
        <f>SUM(D271/Q271)</f>
        <v>1.6266557593682156E-2</v>
      </c>
      <c r="E272" s="838">
        <f>SUM(E271/Q271)</f>
        <v>9.3760815530314952E-3</v>
      </c>
      <c r="F272" s="838">
        <f>SUM(F271/Q271)</f>
        <v>5.8521851304156308E-3</v>
      </c>
      <c r="G272" s="838">
        <f>SUM(G271/Q271)</f>
        <v>1.415851241229588E-3</v>
      </c>
      <c r="H272" s="838">
        <f>SUM(H271/Q271)</f>
        <v>3.3665796180347984E-3</v>
      </c>
      <c r="I272" s="838">
        <v>0.623</v>
      </c>
      <c r="J272" s="838">
        <f>SUM(J271/Q271)</f>
        <v>2.9858729509486204E-2</v>
      </c>
      <c r="K272" s="838">
        <f>SUM(K271/Q271)</f>
        <v>1.4630462826039078E-2</v>
      </c>
      <c r="L272" s="838">
        <v>0.17299999999999999</v>
      </c>
      <c r="M272" s="838">
        <f>SUM(M271/Q271)</f>
        <v>5.5406978573451213E-2</v>
      </c>
      <c r="N272" s="838">
        <f>SUM(N271/Q271)</f>
        <v>3.3980429789510114E-3</v>
      </c>
      <c r="O272" s="838">
        <f>SUM(O271/Q271)</f>
        <v>2.5799955951294716E-2</v>
      </c>
      <c r="P272" s="839">
        <f>SUM(P271/Q271)</f>
        <v>1.8594846301481924E-2</v>
      </c>
      <c r="Q272" s="840">
        <f>SUM(B272:P272)</f>
        <v>1.0014557467828713</v>
      </c>
    </row>
    <row r="273" spans="1:17" s="197" customFormat="1" ht="9.75" hidden="1" customHeight="1" thickBot="1" x14ac:dyDescent="0.3">
      <c r="A273" s="756"/>
      <c r="B273" s="757"/>
      <c r="C273" s="757"/>
      <c r="D273" s="757"/>
      <c r="E273" s="757"/>
      <c r="F273" s="757"/>
      <c r="G273" s="757"/>
      <c r="H273" s="757"/>
      <c r="I273" s="757"/>
      <c r="J273" s="757"/>
      <c r="K273" s="757"/>
      <c r="L273" s="757"/>
      <c r="M273" s="757"/>
      <c r="N273" s="757"/>
      <c r="O273" s="757"/>
      <c r="P273" s="757"/>
      <c r="Q273" s="758"/>
    </row>
    <row r="274" spans="1:17" s="197" customFormat="1" ht="15.75" hidden="1" thickBot="1" x14ac:dyDescent="0.3">
      <c r="A274" s="2127" t="s">
        <v>234</v>
      </c>
      <c r="B274" s="2128"/>
      <c r="C274" s="2128"/>
      <c r="D274" s="2128"/>
      <c r="E274" s="2128"/>
      <c r="F274" s="2128"/>
      <c r="G274" s="2128"/>
      <c r="H274" s="2128"/>
      <c r="I274" s="2128"/>
      <c r="J274" s="2128"/>
      <c r="K274" s="2128"/>
      <c r="L274" s="2128"/>
      <c r="M274" s="2128"/>
      <c r="N274" s="2128"/>
      <c r="O274" s="2128"/>
      <c r="P274" s="2128"/>
      <c r="Q274" s="2129"/>
    </row>
    <row r="275" spans="1:17" s="197" customFormat="1" ht="24.75" hidden="1" customHeight="1" x14ac:dyDescent="0.25">
      <c r="A275" s="168" t="s">
        <v>235</v>
      </c>
      <c r="B275" s="828">
        <v>28</v>
      </c>
      <c r="C275" s="1771">
        <v>50</v>
      </c>
      <c r="D275" s="1771">
        <v>58</v>
      </c>
      <c r="E275" s="1771">
        <v>44</v>
      </c>
      <c r="F275" s="1771">
        <v>7</v>
      </c>
      <c r="G275" s="1771">
        <v>1</v>
      </c>
      <c r="H275" s="1771">
        <v>21</v>
      </c>
      <c r="I275" s="352">
        <v>2855</v>
      </c>
      <c r="J275" s="1771">
        <v>206</v>
      </c>
      <c r="K275" s="1771">
        <v>35</v>
      </c>
      <c r="L275" s="1771">
        <v>742</v>
      </c>
      <c r="M275" s="1771">
        <v>292</v>
      </c>
      <c r="N275" s="1771">
        <v>14</v>
      </c>
      <c r="O275" s="1771">
        <v>145</v>
      </c>
      <c r="P275" s="1773">
        <v>61</v>
      </c>
      <c r="Q275" s="829">
        <f>SUM(B275:P275)</f>
        <v>4559</v>
      </c>
    </row>
    <row r="276" spans="1:17" s="197" customFormat="1" ht="24.75" hidden="1" customHeight="1" thickBot="1" x14ac:dyDescent="0.3">
      <c r="A276" s="91" t="s">
        <v>252</v>
      </c>
      <c r="B276" s="837">
        <f>SUM(B275/Q275)</f>
        <v>6.1416977407326165E-3</v>
      </c>
      <c r="C276" s="838">
        <f>SUM(C275/Q275)</f>
        <v>1.0967317394165387E-2</v>
      </c>
      <c r="D276" s="838">
        <f>SUM(D275/Q275)</f>
        <v>1.2722088177231848E-2</v>
      </c>
      <c r="E276" s="838">
        <f>SUM(E275/Q275)</f>
        <v>9.6512393068655406E-3</v>
      </c>
      <c r="F276" s="838">
        <f>SUM(F275/Q275)</f>
        <v>1.5354244351831541E-3</v>
      </c>
      <c r="G276" s="838">
        <f>SUM(G275/Q275)</f>
        <v>2.1934634788330776E-4</v>
      </c>
      <c r="H276" s="838">
        <f>SUM(H275/Q275)</f>
        <v>4.6062733055494626E-3</v>
      </c>
      <c r="I276" s="838">
        <v>0.625</v>
      </c>
      <c r="J276" s="838">
        <f>SUM(J275/Q275)</f>
        <v>4.5185347663961394E-2</v>
      </c>
      <c r="K276" s="838">
        <f>SUM(K275/Q275)</f>
        <v>7.6771221759157713E-3</v>
      </c>
      <c r="L276" s="838">
        <f>SUM(L275/Q275)</f>
        <v>0.16275499012941436</v>
      </c>
      <c r="M276" s="838">
        <f>SUM(M275/Q275)</f>
        <v>6.4049133581925863E-2</v>
      </c>
      <c r="N276" s="838">
        <f>SUM(N275/Q275)</f>
        <v>3.0708488703663083E-3</v>
      </c>
      <c r="O276" s="838">
        <f>SUM(O275/Q275)</f>
        <v>3.1805220443079624E-2</v>
      </c>
      <c r="P276" s="839">
        <f>SUM(P275/Q275)</f>
        <v>1.3380127220881772E-2</v>
      </c>
      <c r="Q276" s="840">
        <f>SUM(B276:P276)</f>
        <v>0.99876617679315649</v>
      </c>
    </row>
    <row r="277" spans="1:17" s="197" customFormat="1" ht="10.5" hidden="1" customHeight="1" thickBot="1" x14ac:dyDescent="0.3">
      <c r="A277" s="756"/>
      <c r="B277" s="324"/>
      <c r="C277" s="324"/>
      <c r="D277" s="324"/>
      <c r="E277" s="324"/>
      <c r="F277" s="324"/>
      <c r="G277" s="324"/>
      <c r="H277" s="324"/>
      <c r="I277" s="324"/>
      <c r="J277" s="324"/>
      <c r="K277" s="324"/>
      <c r="L277" s="324"/>
      <c r="M277" s="324"/>
      <c r="N277" s="324"/>
      <c r="O277" s="324"/>
      <c r="P277" s="324"/>
      <c r="Q277" s="758"/>
    </row>
    <row r="278" spans="1:17" s="197" customFormat="1" ht="15.75" hidden="1" customHeight="1" thickBot="1" x14ac:dyDescent="0.3">
      <c r="A278" s="2127" t="s">
        <v>237</v>
      </c>
      <c r="B278" s="2128"/>
      <c r="C278" s="2128"/>
      <c r="D278" s="2128"/>
      <c r="E278" s="2128"/>
      <c r="F278" s="2128"/>
      <c r="G278" s="2128"/>
      <c r="H278" s="2128"/>
      <c r="I278" s="2128"/>
      <c r="J278" s="2128"/>
      <c r="K278" s="2128"/>
      <c r="L278" s="2128"/>
      <c r="M278" s="2128"/>
      <c r="N278" s="2128"/>
      <c r="O278" s="2128"/>
      <c r="P278" s="2128"/>
      <c r="Q278" s="2129"/>
    </row>
    <row r="279" spans="1:17" s="197" customFormat="1" ht="24.75" hidden="1" customHeight="1" x14ac:dyDescent="0.25">
      <c r="A279" s="168" t="s">
        <v>235</v>
      </c>
      <c r="B279" s="828">
        <v>28</v>
      </c>
      <c r="C279" s="1771">
        <v>50</v>
      </c>
      <c r="D279" s="1771">
        <v>58</v>
      </c>
      <c r="E279" s="1771">
        <v>44</v>
      </c>
      <c r="F279" s="1771">
        <v>7</v>
      </c>
      <c r="G279" s="1771">
        <v>1</v>
      </c>
      <c r="H279" s="1771">
        <v>21</v>
      </c>
      <c r="I279" s="352">
        <v>2855</v>
      </c>
      <c r="J279" s="1771">
        <v>206</v>
      </c>
      <c r="K279" s="1771">
        <v>35</v>
      </c>
      <c r="L279" s="1771">
        <v>742</v>
      </c>
      <c r="M279" s="1771">
        <v>292</v>
      </c>
      <c r="N279" s="1771">
        <v>14</v>
      </c>
      <c r="O279" s="1771">
        <v>145</v>
      </c>
      <c r="P279" s="1773">
        <v>61</v>
      </c>
      <c r="Q279" s="829">
        <f>SUM(B279:P279)</f>
        <v>4559</v>
      </c>
    </row>
    <row r="280" spans="1:17" s="197" customFormat="1" ht="24.75" hidden="1" customHeight="1" x14ac:dyDescent="0.25">
      <c r="A280" s="169" t="s">
        <v>238</v>
      </c>
      <c r="B280" s="830">
        <v>0</v>
      </c>
      <c r="C280" s="831">
        <v>0</v>
      </c>
      <c r="D280" s="831">
        <v>0</v>
      </c>
      <c r="E280" s="831">
        <v>0</v>
      </c>
      <c r="F280" s="831">
        <v>0</v>
      </c>
      <c r="G280" s="831">
        <v>0</v>
      </c>
      <c r="H280" s="831">
        <v>3</v>
      </c>
      <c r="I280" s="832">
        <v>74</v>
      </c>
      <c r="J280" s="831">
        <v>0</v>
      </c>
      <c r="K280" s="831">
        <v>2</v>
      </c>
      <c r="L280" s="831">
        <v>49</v>
      </c>
      <c r="M280" s="831">
        <v>0</v>
      </c>
      <c r="N280" s="831">
        <v>0</v>
      </c>
      <c r="O280" s="831">
        <v>5</v>
      </c>
      <c r="P280" s="833">
        <v>1</v>
      </c>
      <c r="Q280" s="834">
        <f>SUM(B280:P280)</f>
        <v>134</v>
      </c>
    </row>
    <row r="281" spans="1:17" s="197" customFormat="1" ht="26.25" hidden="1" thickBot="1" x14ac:dyDescent="0.3">
      <c r="A281" s="91" t="s">
        <v>239</v>
      </c>
      <c r="B281" s="822">
        <f t="shared" ref="B281:Q281" si="33">SUM(B280/B279)</f>
        <v>0</v>
      </c>
      <c r="C281" s="823">
        <f t="shared" si="33"/>
        <v>0</v>
      </c>
      <c r="D281" s="823">
        <f t="shared" si="33"/>
        <v>0</v>
      </c>
      <c r="E281" s="823">
        <f t="shared" si="33"/>
        <v>0</v>
      </c>
      <c r="F281" s="823">
        <f t="shared" si="33"/>
        <v>0</v>
      </c>
      <c r="G281" s="823">
        <f t="shared" si="33"/>
        <v>0</v>
      </c>
      <c r="H281" s="823">
        <f t="shared" si="33"/>
        <v>0.14285714285714285</v>
      </c>
      <c r="I281" s="823">
        <f t="shared" si="33"/>
        <v>2.5919439579684764E-2</v>
      </c>
      <c r="J281" s="823">
        <f t="shared" si="33"/>
        <v>0</v>
      </c>
      <c r="K281" s="823">
        <f t="shared" si="33"/>
        <v>5.7142857142857141E-2</v>
      </c>
      <c r="L281" s="823">
        <f t="shared" si="33"/>
        <v>6.6037735849056603E-2</v>
      </c>
      <c r="M281" s="823">
        <f t="shared" si="33"/>
        <v>0</v>
      </c>
      <c r="N281" s="823">
        <f t="shared" si="33"/>
        <v>0</v>
      </c>
      <c r="O281" s="823">
        <f t="shared" si="33"/>
        <v>3.4482758620689655E-2</v>
      </c>
      <c r="P281" s="835">
        <f t="shared" si="33"/>
        <v>1.6393442622950821E-2</v>
      </c>
      <c r="Q281" s="836">
        <f t="shared" si="33"/>
        <v>2.9392410616363239E-2</v>
      </c>
    </row>
    <row r="282" spans="1:17" s="197" customFormat="1" ht="9.75" hidden="1" customHeight="1" thickBot="1" x14ac:dyDescent="0.3">
      <c r="A282" s="756"/>
      <c r="B282" s="324"/>
      <c r="C282" s="324"/>
      <c r="D282" s="324"/>
      <c r="E282" s="324"/>
      <c r="F282" s="324"/>
      <c r="G282" s="324"/>
      <c r="H282" s="324"/>
      <c r="I282" s="324"/>
      <c r="J282" s="324"/>
      <c r="K282" s="324"/>
      <c r="L282" s="324"/>
      <c r="M282" s="324"/>
      <c r="N282" s="324"/>
      <c r="O282" s="324"/>
      <c r="P282" s="324"/>
      <c r="Q282" s="758"/>
    </row>
    <row r="283" spans="1:17" s="197" customFormat="1" ht="15.75" hidden="1" customHeight="1" thickBot="1" x14ac:dyDescent="0.3">
      <c r="A283" s="2127" t="s">
        <v>240</v>
      </c>
      <c r="B283" s="2128"/>
      <c r="C283" s="2128"/>
      <c r="D283" s="2128"/>
      <c r="E283" s="2128"/>
      <c r="F283" s="2128"/>
      <c r="G283" s="2128"/>
      <c r="H283" s="2128"/>
      <c r="I283" s="2128"/>
      <c r="J283" s="2128"/>
      <c r="K283" s="2128"/>
      <c r="L283" s="2128"/>
      <c r="M283" s="2128"/>
      <c r="N283" s="2128"/>
      <c r="O283" s="2128"/>
      <c r="P283" s="2128"/>
      <c r="Q283" s="2129"/>
    </row>
    <row r="284" spans="1:17" s="197" customFormat="1" ht="24.75" hidden="1" customHeight="1" x14ac:dyDescent="0.25">
      <c r="A284" s="168" t="s">
        <v>235</v>
      </c>
      <c r="B284" s="828">
        <v>28</v>
      </c>
      <c r="C284" s="1771">
        <v>50</v>
      </c>
      <c r="D284" s="1771">
        <v>58</v>
      </c>
      <c r="E284" s="1771">
        <v>44</v>
      </c>
      <c r="F284" s="1771">
        <v>7</v>
      </c>
      <c r="G284" s="1771">
        <v>1</v>
      </c>
      <c r="H284" s="1771">
        <v>21</v>
      </c>
      <c r="I284" s="352">
        <v>2855</v>
      </c>
      <c r="J284" s="1771">
        <v>206</v>
      </c>
      <c r="K284" s="1771">
        <v>35</v>
      </c>
      <c r="L284" s="1771">
        <v>742</v>
      </c>
      <c r="M284" s="1771">
        <v>292</v>
      </c>
      <c r="N284" s="1771">
        <v>14</v>
      </c>
      <c r="O284" s="1771">
        <v>145</v>
      </c>
      <c r="P284" s="1773">
        <v>61</v>
      </c>
      <c r="Q284" s="829">
        <f>SUM(B284:P284)</f>
        <v>4559</v>
      </c>
    </row>
    <row r="285" spans="1:17" s="197" customFormat="1" ht="24.75" hidden="1" customHeight="1" x14ac:dyDescent="0.25">
      <c r="A285" s="169" t="s">
        <v>241</v>
      </c>
      <c r="B285" s="830">
        <v>0</v>
      </c>
      <c r="C285" s="831">
        <v>2</v>
      </c>
      <c r="D285" s="831">
        <v>6</v>
      </c>
      <c r="E285" s="831">
        <v>0</v>
      </c>
      <c r="F285" s="831">
        <v>0</v>
      </c>
      <c r="G285" s="831">
        <v>0</v>
      </c>
      <c r="H285" s="831">
        <v>0</v>
      </c>
      <c r="I285" s="832">
        <v>136</v>
      </c>
      <c r="J285" s="831">
        <v>12</v>
      </c>
      <c r="K285" s="831">
        <v>0</v>
      </c>
      <c r="L285" s="831">
        <v>37</v>
      </c>
      <c r="M285" s="831">
        <v>14</v>
      </c>
      <c r="N285" s="831">
        <v>3</v>
      </c>
      <c r="O285" s="831">
        <v>1</v>
      </c>
      <c r="P285" s="833">
        <v>7</v>
      </c>
      <c r="Q285" s="834">
        <f>SUM(B285:P285)</f>
        <v>218</v>
      </c>
    </row>
    <row r="286" spans="1:17" s="197" customFormat="1" ht="26.25" hidden="1" thickBot="1" x14ac:dyDescent="0.3">
      <c r="A286" s="91" t="s">
        <v>242</v>
      </c>
      <c r="B286" s="822">
        <f>SUM(B285/B284)</f>
        <v>0</v>
      </c>
      <c r="C286" s="823">
        <f>SUM(C285/C284)</f>
        <v>0.04</v>
      </c>
      <c r="D286" s="823">
        <f t="shared" ref="D286:O286" si="34">SUM(D285/D284)</f>
        <v>0.10344827586206896</v>
      </c>
      <c r="E286" s="823">
        <f t="shared" si="34"/>
        <v>0</v>
      </c>
      <c r="F286" s="823">
        <f t="shared" si="34"/>
        <v>0</v>
      </c>
      <c r="G286" s="823">
        <f t="shared" si="34"/>
        <v>0</v>
      </c>
      <c r="H286" s="823">
        <f t="shared" si="34"/>
        <v>0</v>
      </c>
      <c r="I286" s="823">
        <f t="shared" si="34"/>
        <v>4.7635726795096325E-2</v>
      </c>
      <c r="J286" s="823">
        <f t="shared" si="34"/>
        <v>5.8252427184466021E-2</v>
      </c>
      <c r="K286" s="823">
        <f t="shared" si="34"/>
        <v>0</v>
      </c>
      <c r="L286" s="823">
        <f t="shared" si="34"/>
        <v>4.9865229110512131E-2</v>
      </c>
      <c r="M286" s="823">
        <f t="shared" si="34"/>
        <v>4.7945205479452052E-2</v>
      </c>
      <c r="N286" s="823">
        <f t="shared" si="34"/>
        <v>0.21428571428571427</v>
      </c>
      <c r="O286" s="823">
        <f t="shared" si="34"/>
        <v>6.8965517241379309E-3</v>
      </c>
      <c r="P286" s="835">
        <f>SUM(P285/P284)</f>
        <v>0.11475409836065574</v>
      </c>
      <c r="Q286" s="836">
        <f>SUM(Q285/Q284)</f>
        <v>4.7817503838561086E-2</v>
      </c>
    </row>
    <row r="287" spans="1:17" s="197" customFormat="1" ht="9.75" hidden="1" customHeight="1" thickBot="1" x14ac:dyDescent="0.3">
      <c r="A287" s="756"/>
      <c r="B287" s="324"/>
      <c r="C287" s="324"/>
      <c r="D287" s="324"/>
      <c r="E287" s="324"/>
      <c r="F287" s="324"/>
      <c r="G287" s="324"/>
      <c r="H287" s="324"/>
      <c r="I287" s="324"/>
      <c r="J287" s="324"/>
      <c r="K287" s="324"/>
      <c r="L287" s="324"/>
      <c r="M287" s="324"/>
      <c r="N287" s="324"/>
      <c r="O287" s="324"/>
      <c r="P287" s="324"/>
      <c r="Q287" s="758"/>
    </row>
    <row r="288" spans="1:17" s="197" customFormat="1" ht="15.75" hidden="1" customHeight="1" thickBot="1" x14ac:dyDescent="0.3">
      <c r="A288" s="2127" t="s">
        <v>243</v>
      </c>
      <c r="B288" s="2128"/>
      <c r="C288" s="2128"/>
      <c r="D288" s="2128"/>
      <c r="E288" s="2128"/>
      <c r="F288" s="2128"/>
      <c r="G288" s="2128"/>
      <c r="H288" s="2128"/>
      <c r="I288" s="2128"/>
      <c r="J288" s="2128"/>
      <c r="K288" s="2128"/>
      <c r="L288" s="2128"/>
      <c r="M288" s="2128"/>
      <c r="N288" s="2128"/>
      <c r="O288" s="2128"/>
      <c r="P288" s="2128"/>
      <c r="Q288" s="2129"/>
    </row>
    <row r="289" spans="1:17" s="197" customFormat="1" ht="24.75" hidden="1" customHeight="1" x14ac:dyDescent="0.25">
      <c r="A289" s="168" t="s">
        <v>247</v>
      </c>
      <c r="B289" s="828">
        <v>28</v>
      </c>
      <c r="C289" s="1771">
        <v>50</v>
      </c>
      <c r="D289" s="1771">
        <v>58</v>
      </c>
      <c r="E289" s="1771">
        <v>44</v>
      </c>
      <c r="F289" s="1771">
        <v>7</v>
      </c>
      <c r="G289" s="1771">
        <v>1</v>
      </c>
      <c r="H289" s="1771">
        <v>21</v>
      </c>
      <c r="I289" s="352">
        <v>2855</v>
      </c>
      <c r="J289" s="1771">
        <v>206</v>
      </c>
      <c r="K289" s="1771">
        <v>35</v>
      </c>
      <c r="L289" s="1771">
        <v>742</v>
      </c>
      <c r="M289" s="1771">
        <v>292</v>
      </c>
      <c r="N289" s="1771">
        <v>14</v>
      </c>
      <c r="O289" s="1771">
        <v>145</v>
      </c>
      <c r="P289" s="1773">
        <v>61</v>
      </c>
      <c r="Q289" s="829">
        <f>SUM(B289:P289)</f>
        <v>4559</v>
      </c>
    </row>
    <row r="290" spans="1:17" s="197" customFormat="1" ht="24.75" hidden="1" customHeight="1" x14ac:dyDescent="0.25">
      <c r="A290" s="169" t="s">
        <v>244</v>
      </c>
      <c r="B290" s="830">
        <v>0</v>
      </c>
      <c r="C290" s="831">
        <v>3</v>
      </c>
      <c r="D290" s="831">
        <v>0</v>
      </c>
      <c r="E290" s="831">
        <v>2</v>
      </c>
      <c r="F290" s="831">
        <v>0</v>
      </c>
      <c r="G290" s="831">
        <v>0</v>
      </c>
      <c r="H290" s="831">
        <v>0</v>
      </c>
      <c r="I290" s="832">
        <v>92</v>
      </c>
      <c r="J290" s="831">
        <v>11</v>
      </c>
      <c r="K290" s="831">
        <v>0</v>
      </c>
      <c r="L290" s="831">
        <v>50</v>
      </c>
      <c r="M290" s="831">
        <v>8</v>
      </c>
      <c r="N290" s="831">
        <v>0</v>
      </c>
      <c r="O290" s="831">
        <v>6</v>
      </c>
      <c r="P290" s="833">
        <v>3</v>
      </c>
      <c r="Q290" s="834">
        <f>SUM(B290:P290)</f>
        <v>175</v>
      </c>
    </row>
    <row r="291" spans="1:17" s="197" customFormat="1" ht="27" hidden="1" customHeight="1" thickBot="1" x14ac:dyDescent="0.3">
      <c r="A291" s="91" t="s">
        <v>245</v>
      </c>
      <c r="B291" s="822">
        <f>SUM(B290/B289)</f>
        <v>0</v>
      </c>
      <c r="C291" s="823">
        <f>SUM(C290/C289)</f>
        <v>0.06</v>
      </c>
      <c r="D291" s="823">
        <f t="shared" ref="D291:P291" si="35">SUM(D290/D289)</f>
        <v>0</v>
      </c>
      <c r="E291" s="823">
        <f t="shared" si="35"/>
        <v>4.5454545454545456E-2</v>
      </c>
      <c r="F291" s="823">
        <f t="shared" si="35"/>
        <v>0</v>
      </c>
      <c r="G291" s="823">
        <f t="shared" si="35"/>
        <v>0</v>
      </c>
      <c r="H291" s="823">
        <f t="shared" si="35"/>
        <v>0</v>
      </c>
      <c r="I291" s="823">
        <f t="shared" si="35"/>
        <v>3.222416812609457E-2</v>
      </c>
      <c r="J291" s="823">
        <f t="shared" si="35"/>
        <v>5.3398058252427182E-2</v>
      </c>
      <c r="K291" s="823">
        <f t="shared" si="35"/>
        <v>0</v>
      </c>
      <c r="L291" s="823">
        <f t="shared" si="35"/>
        <v>6.7385444743935305E-2</v>
      </c>
      <c r="M291" s="823">
        <f t="shared" si="35"/>
        <v>2.7397260273972601E-2</v>
      </c>
      <c r="N291" s="823">
        <f t="shared" si="35"/>
        <v>0</v>
      </c>
      <c r="O291" s="823">
        <f t="shared" si="35"/>
        <v>4.1379310344827586E-2</v>
      </c>
      <c r="P291" s="823">
        <f t="shared" si="35"/>
        <v>4.9180327868852458E-2</v>
      </c>
      <c r="Q291" s="836">
        <f>SUM(Q290/Q289)</f>
        <v>3.8385610879578855E-2</v>
      </c>
    </row>
    <row r="292" spans="1:17" s="197" customFormat="1" ht="27" hidden="1" customHeight="1" thickBot="1" x14ac:dyDescent="0.3">
      <c r="A292" s="2204" t="s">
        <v>248</v>
      </c>
      <c r="B292" s="2204"/>
      <c r="C292" s="2204"/>
      <c r="D292" s="2204"/>
      <c r="E292" s="2204"/>
      <c r="F292" s="2204"/>
      <c r="G292" s="2204"/>
      <c r="H292" s="2204"/>
      <c r="I292" s="2204"/>
      <c r="J292" s="2204"/>
      <c r="K292" s="2204"/>
      <c r="L292" s="2204"/>
      <c r="M292" s="2204"/>
      <c r="N292" s="2204"/>
      <c r="O292" s="2204"/>
      <c r="P292" s="2204"/>
      <c r="Q292" s="2204"/>
    </row>
    <row r="293" spans="1:17" ht="21.75" hidden="1" thickBot="1" x14ac:dyDescent="0.4">
      <c r="A293" s="2205" t="s">
        <v>249</v>
      </c>
      <c r="B293" s="2206"/>
      <c r="C293" s="2206"/>
      <c r="D293" s="2206"/>
      <c r="E293" s="2206"/>
      <c r="F293" s="2206"/>
      <c r="G293" s="2206"/>
      <c r="H293" s="2206"/>
      <c r="I293" s="2206"/>
      <c r="J293" s="2206"/>
      <c r="K293" s="2206"/>
      <c r="L293" s="2206"/>
      <c r="M293" s="2206"/>
      <c r="N293" s="2206"/>
      <c r="O293" s="2206"/>
      <c r="P293" s="2206"/>
      <c r="Q293" s="2207"/>
    </row>
    <row r="294" spans="1:17" ht="19.5" hidden="1" customHeight="1" thickBot="1" x14ac:dyDescent="0.35">
      <c r="A294" s="2201" t="s">
        <v>253</v>
      </c>
      <c r="B294" s="2202"/>
      <c r="C294" s="2202"/>
      <c r="D294" s="2202"/>
      <c r="E294" s="2202"/>
      <c r="F294" s="2202"/>
      <c r="G294" s="2202"/>
      <c r="H294" s="2202"/>
      <c r="I294" s="2202"/>
      <c r="J294" s="2202"/>
      <c r="K294" s="2202"/>
      <c r="L294" s="2202"/>
      <c r="M294" s="2202"/>
      <c r="N294" s="2202"/>
      <c r="O294" s="2202"/>
      <c r="P294" s="2202"/>
      <c r="Q294" s="2203"/>
    </row>
    <row r="295" spans="1:17" ht="59.25" hidden="1" customHeight="1" thickBot="1" x14ac:dyDescent="0.3">
      <c r="A295" s="131"/>
      <c r="B295" s="749" t="s">
        <v>145</v>
      </c>
      <c r="C295" s="750" t="s">
        <v>146</v>
      </c>
      <c r="D295" s="750" t="s">
        <v>147</v>
      </c>
      <c r="E295" s="750" t="s">
        <v>148</v>
      </c>
      <c r="F295" s="750" t="s">
        <v>149</v>
      </c>
      <c r="G295" s="750" t="s">
        <v>150</v>
      </c>
      <c r="H295" s="750" t="s">
        <v>151</v>
      </c>
      <c r="I295" s="750" t="s">
        <v>152</v>
      </c>
      <c r="J295" s="750" t="s">
        <v>153</v>
      </c>
      <c r="K295" s="750" t="s">
        <v>154</v>
      </c>
      <c r="L295" s="750" t="s">
        <v>155</v>
      </c>
      <c r="M295" s="750" t="s">
        <v>156</v>
      </c>
      <c r="N295" s="750" t="s">
        <v>157</v>
      </c>
      <c r="O295" s="750" t="s">
        <v>158</v>
      </c>
      <c r="P295" s="751" t="s">
        <v>159</v>
      </c>
      <c r="Q295" s="72" t="s">
        <v>160</v>
      </c>
    </row>
    <row r="296" spans="1:17" s="197" customFormat="1" ht="15.75" hidden="1" thickBot="1" x14ac:dyDescent="0.3">
      <c r="A296" s="2127" t="s">
        <v>231</v>
      </c>
      <c r="B296" s="2128"/>
      <c r="C296" s="2128"/>
      <c r="D296" s="2128"/>
      <c r="E296" s="2128"/>
      <c r="F296" s="2128"/>
      <c r="G296" s="2128"/>
      <c r="H296" s="2128"/>
      <c r="I296" s="2128"/>
      <c r="J296" s="2128"/>
      <c r="K296" s="2128"/>
      <c r="L296" s="2128"/>
      <c r="M296" s="2128"/>
      <c r="N296" s="2128"/>
      <c r="O296" s="2128"/>
      <c r="P296" s="2128"/>
      <c r="Q296" s="2129"/>
    </row>
    <row r="297" spans="1:17" s="197" customFormat="1" ht="24.75" hidden="1" customHeight="1" x14ac:dyDescent="0.25">
      <c r="A297" s="168" t="s">
        <v>232</v>
      </c>
      <c r="B297" s="828">
        <v>113</v>
      </c>
      <c r="C297" s="1771">
        <v>636</v>
      </c>
      <c r="D297" s="1771">
        <v>536</v>
      </c>
      <c r="E297" s="1771">
        <v>277</v>
      </c>
      <c r="F297" s="1771">
        <v>224</v>
      </c>
      <c r="G297" s="1771">
        <v>0</v>
      </c>
      <c r="H297" s="1771">
        <v>75</v>
      </c>
      <c r="I297" s="352">
        <v>18366</v>
      </c>
      <c r="J297" s="1771">
        <v>1169</v>
      </c>
      <c r="K297" s="1771">
        <v>493</v>
      </c>
      <c r="L297" s="1771">
        <v>5586</v>
      </c>
      <c r="M297" s="1771">
        <v>1819</v>
      </c>
      <c r="N297" s="1771">
        <v>81</v>
      </c>
      <c r="O297" s="1771">
        <v>941</v>
      </c>
      <c r="P297" s="1773">
        <v>627</v>
      </c>
      <c r="Q297" s="829">
        <f>SUM(B297:P297)</f>
        <v>30943</v>
      </c>
    </row>
    <row r="298" spans="1:17" s="197" customFormat="1" ht="24.75" hidden="1" customHeight="1" thickBot="1" x14ac:dyDescent="0.3">
      <c r="A298" s="91" t="s">
        <v>251</v>
      </c>
      <c r="B298" s="841">
        <f>SUM(B297/Q297)</f>
        <v>3.651876030119898E-3</v>
      </c>
      <c r="C298" s="842">
        <f>SUM(C297/Q297)</f>
        <v>2.0553921727046506E-2</v>
      </c>
      <c r="D298" s="842">
        <f>SUM(D297/Q297)</f>
        <v>1.7322173027825356E-2</v>
      </c>
      <c r="E298" s="842">
        <f>SUM(E297/Q297)</f>
        <v>8.9519438968425815E-3</v>
      </c>
      <c r="F298" s="842">
        <f>SUM(F297/Q297)</f>
        <v>7.2391170862553724E-3</v>
      </c>
      <c r="G298" s="842">
        <f>SUM(G297/Q297)</f>
        <v>0</v>
      </c>
      <c r="H298" s="842">
        <f>SUM(H297/Q297)</f>
        <v>2.4238115244158615E-3</v>
      </c>
      <c r="I298" s="842">
        <v>0.59299999999999997</v>
      </c>
      <c r="J298" s="842">
        <f>SUM(J297/Q297)</f>
        <v>3.7779142293895229E-2</v>
      </c>
      <c r="K298" s="842">
        <f>SUM(K297/Q297)</f>
        <v>1.5932521087160263E-2</v>
      </c>
      <c r="L298" s="842">
        <f>SUM(L297/Q297)</f>
        <v>0.18052548233849336</v>
      </c>
      <c r="M298" s="842">
        <f>SUM(M297/Q297)</f>
        <v>5.8785508838832691E-2</v>
      </c>
      <c r="N298" s="842">
        <f>SUM(N297/Q297)</f>
        <v>2.6177164463691304E-3</v>
      </c>
      <c r="O298" s="842">
        <f>SUM(O297/Q297)</f>
        <v>3.0410755259671008E-2</v>
      </c>
      <c r="P298" s="843">
        <f>SUM(P297/Q297)</f>
        <v>2.0263064344116601E-2</v>
      </c>
      <c r="Q298" s="840">
        <f>SUM(B298:P298)</f>
        <v>0.99945703390104379</v>
      </c>
    </row>
    <row r="299" spans="1:17" s="197" customFormat="1" ht="9.75" hidden="1" customHeight="1" thickBot="1" x14ac:dyDescent="0.3">
      <c r="A299" s="756"/>
      <c r="B299" s="757"/>
      <c r="C299" s="757"/>
      <c r="D299" s="757"/>
      <c r="E299" s="757"/>
      <c r="F299" s="757"/>
      <c r="G299" s="757"/>
      <c r="H299" s="757"/>
      <c r="I299" s="757"/>
      <c r="J299" s="757"/>
      <c r="K299" s="757"/>
      <c r="L299" s="757"/>
      <c r="M299" s="757"/>
      <c r="N299" s="757"/>
      <c r="O299" s="757"/>
      <c r="P299" s="757"/>
      <c r="Q299" s="758"/>
    </row>
    <row r="300" spans="1:17" s="197" customFormat="1" ht="15.75" hidden="1" thickBot="1" x14ac:dyDescent="0.3">
      <c r="A300" s="2127" t="s">
        <v>234</v>
      </c>
      <c r="B300" s="2128"/>
      <c r="C300" s="2128"/>
      <c r="D300" s="2128"/>
      <c r="E300" s="2128"/>
      <c r="F300" s="2128"/>
      <c r="G300" s="2128"/>
      <c r="H300" s="2128"/>
      <c r="I300" s="2128"/>
      <c r="J300" s="2128"/>
      <c r="K300" s="2128"/>
      <c r="L300" s="2128"/>
      <c r="M300" s="2128"/>
      <c r="N300" s="2128"/>
      <c r="O300" s="2128"/>
      <c r="P300" s="2128"/>
      <c r="Q300" s="2129"/>
    </row>
    <row r="301" spans="1:17" s="197" customFormat="1" ht="24.75" hidden="1" customHeight="1" x14ac:dyDescent="0.25">
      <c r="A301" s="168" t="s">
        <v>235</v>
      </c>
      <c r="B301" s="828">
        <v>18</v>
      </c>
      <c r="C301" s="1771">
        <v>73</v>
      </c>
      <c r="D301" s="1771">
        <v>53</v>
      </c>
      <c r="E301" s="1771">
        <v>38</v>
      </c>
      <c r="F301" s="1771">
        <v>7</v>
      </c>
      <c r="G301" s="1771">
        <v>0</v>
      </c>
      <c r="H301" s="1771">
        <v>16</v>
      </c>
      <c r="I301" s="352">
        <v>2895</v>
      </c>
      <c r="J301" s="1771">
        <v>253</v>
      </c>
      <c r="K301" s="1771">
        <v>27</v>
      </c>
      <c r="L301" s="1771">
        <v>832</v>
      </c>
      <c r="M301" s="1771">
        <v>344</v>
      </c>
      <c r="N301" s="1771">
        <v>16</v>
      </c>
      <c r="O301" s="1771">
        <v>135</v>
      </c>
      <c r="P301" s="1773">
        <v>90</v>
      </c>
      <c r="Q301" s="829">
        <f>SUM(B301:P301)</f>
        <v>4797</v>
      </c>
    </row>
    <row r="302" spans="1:17" s="197" customFormat="1" ht="24.75" hidden="1" customHeight="1" thickBot="1" x14ac:dyDescent="0.3">
      <c r="A302" s="91" t="s">
        <v>252</v>
      </c>
      <c r="B302" s="841">
        <f>SUM(B301/Q301)</f>
        <v>3.7523452157598499E-3</v>
      </c>
      <c r="C302" s="842">
        <f>SUM(C301/Q301)</f>
        <v>1.521784448613717E-2</v>
      </c>
      <c r="D302" s="842">
        <f>SUM(D301/Q301)</f>
        <v>1.1048572024181781E-2</v>
      </c>
      <c r="E302" s="842">
        <f>SUM(E301/Q301)</f>
        <v>7.9216176777152387E-3</v>
      </c>
      <c r="F302" s="842">
        <f>SUM(F301/Q301)</f>
        <v>1.4592453616843861E-3</v>
      </c>
      <c r="G302" s="842">
        <f>SUM(G301/Q301)</f>
        <v>0</v>
      </c>
      <c r="H302" s="842">
        <f>SUM(H301/Q301)</f>
        <v>3.335417969564311E-3</v>
      </c>
      <c r="I302" s="842">
        <f>SUM(I301/Q301)</f>
        <v>0.60350218886804252</v>
      </c>
      <c r="J302" s="842">
        <f>SUM(J301/Q301)</f>
        <v>5.2741296643735669E-2</v>
      </c>
      <c r="K302" s="842">
        <f>SUM(K301/Q301)</f>
        <v>5.6285178236397749E-3</v>
      </c>
      <c r="L302" s="842">
        <f>SUM(L301/Q301)</f>
        <v>0.17344173441734417</v>
      </c>
      <c r="M302" s="842">
        <f>SUM(M301/Q301)</f>
        <v>7.1711486345632694E-2</v>
      </c>
      <c r="N302" s="842">
        <f>SUM(N301/Q301)</f>
        <v>3.335417969564311E-3</v>
      </c>
      <c r="O302" s="842">
        <f>SUM(O301/Q301)</f>
        <v>2.8142589118198873E-2</v>
      </c>
      <c r="P302" s="843">
        <f>SUM(P301/Q301)</f>
        <v>1.8761726078799251E-2</v>
      </c>
      <c r="Q302" s="840">
        <f>SUM(B302:P302)</f>
        <v>0.99999999999999989</v>
      </c>
    </row>
    <row r="303" spans="1:17" s="197" customFormat="1" ht="10.5" hidden="1" customHeight="1" thickBot="1" x14ac:dyDescent="0.3">
      <c r="A303" s="756"/>
      <c r="B303" s="324"/>
      <c r="C303" s="324"/>
      <c r="D303" s="324"/>
      <c r="E303" s="324"/>
      <c r="F303" s="324"/>
      <c r="G303" s="324"/>
      <c r="H303" s="324"/>
      <c r="I303" s="324"/>
      <c r="J303" s="324"/>
      <c r="K303" s="324"/>
      <c r="L303" s="324"/>
      <c r="M303" s="324"/>
      <c r="N303" s="324"/>
      <c r="O303" s="324"/>
      <c r="P303" s="324"/>
      <c r="Q303" s="758"/>
    </row>
    <row r="304" spans="1:17" s="197" customFormat="1" ht="15.75" hidden="1" customHeight="1" thickBot="1" x14ac:dyDescent="0.3">
      <c r="A304" s="2127" t="s">
        <v>237</v>
      </c>
      <c r="B304" s="2128"/>
      <c r="C304" s="2128"/>
      <c r="D304" s="2128"/>
      <c r="E304" s="2128"/>
      <c r="F304" s="2128"/>
      <c r="G304" s="2128"/>
      <c r="H304" s="2128"/>
      <c r="I304" s="2128"/>
      <c r="J304" s="2128"/>
      <c r="K304" s="2128"/>
      <c r="L304" s="2128"/>
      <c r="M304" s="2128"/>
      <c r="N304" s="2128"/>
      <c r="O304" s="2128"/>
      <c r="P304" s="2128"/>
      <c r="Q304" s="2129"/>
    </row>
    <row r="305" spans="1:17" s="197" customFormat="1" ht="24.75" hidden="1" customHeight="1" x14ac:dyDescent="0.25">
      <c r="A305" s="168" t="s">
        <v>235</v>
      </c>
      <c r="B305" s="828">
        <v>18</v>
      </c>
      <c r="C305" s="1771">
        <v>73</v>
      </c>
      <c r="D305" s="1771">
        <v>53</v>
      </c>
      <c r="E305" s="1771">
        <v>38</v>
      </c>
      <c r="F305" s="1771">
        <v>7</v>
      </c>
      <c r="G305" s="1771">
        <v>0</v>
      </c>
      <c r="H305" s="1771">
        <v>16</v>
      </c>
      <c r="I305" s="352">
        <v>2895</v>
      </c>
      <c r="J305" s="1771">
        <v>253</v>
      </c>
      <c r="K305" s="1771">
        <v>27</v>
      </c>
      <c r="L305" s="1771">
        <v>832</v>
      </c>
      <c r="M305" s="1771">
        <v>344</v>
      </c>
      <c r="N305" s="1771">
        <v>16</v>
      </c>
      <c r="O305" s="1771">
        <v>135</v>
      </c>
      <c r="P305" s="1773">
        <v>90</v>
      </c>
      <c r="Q305" s="829">
        <f>SUM(B305:P305)</f>
        <v>4797</v>
      </c>
    </row>
    <row r="306" spans="1:17" s="197" customFormat="1" ht="24.75" hidden="1" customHeight="1" x14ac:dyDescent="0.25">
      <c r="A306" s="169" t="s">
        <v>238</v>
      </c>
      <c r="B306" s="830">
        <v>0</v>
      </c>
      <c r="C306" s="831">
        <v>1</v>
      </c>
      <c r="D306" s="831">
        <v>0</v>
      </c>
      <c r="E306" s="831">
        <v>2</v>
      </c>
      <c r="F306" s="831">
        <v>1</v>
      </c>
      <c r="G306" s="831">
        <v>0</v>
      </c>
      <c r="H306" s="831">
        <v>0</v>
      </c>
      <c r="I306" s="832">
        <v>73</v>
      </c>
      <c r="J306" s="831">
        <v>8</v>
      </c>
      <c r="K306" s="831">
        <v>1</v>
      </c>
      <c r="L306" s="831">
        <v>67</v>
      </c>
      <c r="M306" s="831">
        <v>2</v>
      </c>
      <c r="N306" s="831">
        <v>5</v>
      </c>
      <c r="O306" s="831">
        <v>17</v>
      </c>
      <c r="P306" s="833">
        <v>14</v>
      </c>
      <c r="Q306" s="834">
        <f>SUM(B306:P306)</f>
        <v>191</v>
      </c>
    </row>
    <row r="307" spans="1:17" s="197" customFormat="1" ht="26.25" hidden="1" thickBot="1" x14ac:dyDescent="0.3">
      <c r="A307" s="91" t="s">
        <v>239</v>
      </c>
      <c r="B307" s="822">
        <f>SUM(B306/B305)</f>
        <v>0</v>
      </c>
      <c r="C307" s="823">
        <f>SUM(C306/C305)</f>
        <v>1.3698630136986301E-2</v>
      </c>
      <c r="D307" s="823">
        <f>SUM(D306/D305)</f>
        <v>0</v>
      </c>
      <c r="E307" s="823">
        <f>SUM(E306/E305)</f>
        <v>5.2631578947368418E-2</v>
      </c>
      <c r="F307" s="823">
        <f>SUM(F306/F305)</f>
        <v>0.14285714285714285</v>
      </c>
      <c r="G307" s="823">
        <v>0</v>
      </c>
      <c r="H307" s="823">
        <f t="shared" ref="H307:Q307" si="36">SUM(H306/H305)</f>
        <v>0</v>
      </c>
      <c r="I307" s="823">
        <f t="shared" si="36"/>
        <v>2.5215889464594129E-2</v>
      </c>
      <c r="J307" s="823">
        <f t="shared" si="36"/>
        <v>3.1620553359683792E-2</v>
      </c>
      <c r="K307" s="823">
        <f t="shared" si="36"/>
        <v>3.7037037037037035E-2</v>
      </c>
      <c r="L307" s="823">
        <f t="shared" si="36"/>
        <v>8.0528846153846159E-2</v>
      </c>
      <c r="M307" s="823">
        <f t="shared" si="36"/>
        <v>5.8139534883720929E-3</v>
      </c>
      <c r="N307" s="823">
        <f t="shared" si="36"/>
        <v>0.3125</v>
      </c>
      <c r="O307" s="823">
        <f t="shared" si="36"/>
        <v>0.12592592592592591</v>
      </c>
      <c r="P307" s="835">
        <f t="shared" si="36"/>
        <v>0.15555555555555556</v>
      </c>
      <c r="Q307" s="836">
        <f t="shared" si="36"/>
        <v>3.9816552011673965E-2</v>
      </c>
    </row>
    <row r="308" spans="1:17" s="197" customFormat="1" ht="9.75" hidden="1" customHeight="1" thickBot="1" x14ac:dyDescent="0.3">
      <c r="A308" s="756"/>
      <c r="B308" s="324"/>
      <c r="C308" s="324"/>
      <c r="D308" s="324"/>
      <c r="E308" s="324"/>
      <c r="F308" s="324"/>
      <c r="G308" s="324"/>
      <c r="H308" s="324"/>
      <c r="I308" s="324"/>
      <c r="J308" s="324"/>
      <c r="K308" s="324"/>
      <c r="L308" s="324"/>
      <c r="M308" s="324"/>
      <c r="N308" s="324"/>
      <c r="O308" s="324"/>
      <c r="P308" s="324"/>
      <c r="Q308" s="758"/>
    </row>
    <row r="309" spans="1:17" s="197" customFormat="1" ht="15.75" hidden="1" customHeight="1" thickBot="1" x14ac:dyDescent="0.3">
      <c r="A309" s="2127" t="s">
        <v>240</v>
      </c>
      <c r="B309" s="2128"/>
      <c r="C309" s="2128"/>
      <c r="D309" s="2128"/>
      <c r="E309" s="2128"/>
      <c r="F309" s="2128"/>
      <c r="G309" s="2128"/>
      <c r="H309" s="2128"/>
      <c r="I309" s="2128"/>
      <c r="J309" s="2128"/>
      <c r="K309" s="2128"/>
      <c r="L309" s="2128"/>
      <c r="M309" s="2128"/>
      <c r="N309" s="2128"/>
      <c r="O309" s="2128"/>
      <c r="P309" s="2128"/>
      <c r="Q309" s="2129"/>
    </row>
    <row r="310" spans="1:17" s="197" customFormat="1" ht="24.75" hidden="1" customHeight="1" x14ac:dyDescent="0.25">
      <c r="A310" s="168" t="s">
        <v>235</v>
      </c>
      <c r="B310" s="828">
        <v>18</v>
      </c>
      <c r="C310" s="1771">
        <v>73</v>
      </c>
      <c r="D310" s="1771">
        <v>53</v>
      </c>
      <c r="E310" s="1771">
        <v>38</v>
      </c>
      <c r="F310" s="1771">
        <v>7</v>
      </c>
      <c r="G310" s="1771">
        <v>0</v>
      </c>
      <c r="H310" s="1771">
        <v>16</v>
      </c>
      <c r="I310" s="352">
        <v>2895</v>
      </c>
      <c r="J310" s="1771">
        <v>253</v>
      </c>
      <c r="K310" s="1771">
        <v>27</v>
      </c>
      <c r="L310" s="1771">
        <v>832</v>
      </c>
      <c r="M310" s="1771">
        <v>344</v>
      </c>
      <c r="N310" s="1771">
        <v>16</v>
      </c>
      <c r="O310" s="1771">
        <v>135</v>
      </c>
      <c r="P310" s="1773">
        <v>90</v>
      </c>
      <c r="Q310" s="829">
        <f>SUM(B310:P310)</f>
        <v>4797</v>
      </c>
    </row>
    <row r="311" spans="1:17" s="197" customFormat="1" ht="24.75" hidden="1" customHeight="1" x14ac:dyDescent="0.25">
      <c r="A311" s="169" t="s">
        <v>241</v>
      </c>
      <c r="B311" s="830">
        <v>1</v>
      </c>
      <c r="C311" s="831">
        <v>2</v>
      </c>
      <c r="D311" s="831">
        <v>3</v>
      </c>
      <c r="E311" s="831">
        <v>4</v>
      </c>
      <c r="F311" s="831">
        <v>0</v>
      </c>
      <c r="G311" s="831">
        <v>0</v>
      </c>
      <c r="H311" s="831">
        <v>0</v>
      </c>
      <c r="I311" s="832">
        <v>136</v>
      </c>
      <c r="J311" s="831">
        <v>15</v>
      </c>
      <c r="K311" s="831">
        <v>0</v>
      </c>
      <c r="L311" s="831">
        <v>66</v>
      </c>
      <c r="M311" s="831">
        <v>24</v>
      </c>
      <c r="N311" s="831">
        <v>0</v>
      </c>
      <c r="O311" s="831">
        <v>7</v>
      </c>
      <c r="P311" s="833">
        <v>4</v>
      </c>
      <c r="Q311" s="834">
        <f>SUM(B311:P311)</f>
        <v>262</v>
      </c>
    </row>
    <row r="312" spans="1:17" s="197" customFormat="1" ht="26.25" hidden="1" thickBot="1" x14ac:dyDescent="0.3">
      <c r="A312" s="91" t="s">
        <v>242</v>
      </c>
      <c r="B312" s="822">
        <f>SUM(B311/B310)</f>
        <v>5.5555555555555552E-2</v>
      </c>
      <c r="C312" s="823">
        <f>SUM(C311/C310)</f>
        <v>2.7397260273972601E-2</v>
      </c>
      <c r="D312" s="823">
        <f>SUM(D311/D310)</f>
        <v>5.6603773584905662E-2</v>
      </c>
      <c r="E312" s="823">
        <f>SUM(E311/E310)</f>
        <v>0.10526315789473684</v>
      </c>
      <c r="F312" s="823">
        <f>SUM(F311/F310)</f>
        <v>0</v>
      </c>
      <c r="G312" s="823">
        <v>0</v>
      </c>
      <c r="H312" s="823">
        <f t="shared" ref="H312:Q312" si="37">SUM(H311/H310)</f>
        <v>0</v>
      </c>
      <c r="I312" s="823">
        <f t="shared" si="37"/>
        <v>4.6977547495682212E-2</v>
      </c>
      <c r="J312" s="823">
        <f t="shared" si="37"/>
        <v>5.9288537549407112E-2</v>
      </c>
      <c r="K312" s="823">
        <f t="shared" si="37"/>
        <v>0</v>
      </c>
      <c r="L312" s="823">
        <f t="shared" si="37"/>
        <v>7.9326923076923073E-2</v>
      </c>
      <c r="M312" s="823">
        <f t="shared" si="37"/>
        <v>6.9767441860465115E-2</v>
      </c>
      <c r="N312" s="823">
        <f t="shared" si="37"/>
        <v>0</v>
      </c>
      <c r="O312" s="823">
        <f t="shared" si="37"/>
        <v>5.185185185185185E-2</v>
      </c>
      <c r="P312" s="835">
        <f t="shared" si="37"/>
        <v>4.4444444444444446E-2</v>
      </c>
      <c r="Q312" s="836">
        <f t="shared" si="37"/>
        <v>5.4617469251615591E-2</v>
      </c>
    </row>
    <row r="313" spans="1:17" s="197" customFormat="1" ht="9.75" hidden="1" customHeight="1" thickBot="1" x14ac:dyDescent="0.3">
      <c r="A313" s="756"/>
      <c r="B313" s="324"/>
      <c r="C313" s="324"/>
      <c r="D313" s="324"/>
      <c r="E313" s="324"/>
      <c r="F313" s="324"/>
      <c r="G313" s="324"/>
      <c r="H313" s="324"/>
      <c r="I313" s="324"/>
      <c r="J313" s="324"/>
      <c r="K313" s="324"/>
      <c r="L313" s="324"/>
      <c r="M313" s="324"/>
      <c r="N313" s="324"/>
      <c r="O313" s="324"/>
      <c r="P313" s="324"/>
      <c r="Q313" s="758"/>
    </row>
    <row r="314" spans="1:17" s="197" customFormat="1" ht="15.75" hidden="1" customHeight="1" thickBot="1" x14ac:dyDescent="0.3">
      <c r="A314" s="2127" t="s">
        <v>243</v>
      </c>
      <c r="B314" s="2128"/>
      <c r="C314" s="2128"/>
      <c r="D314" s="2128"/>
      <c r="E314" s="2128"/>
      <c r="F314" s="2128"/>
      <c r="G314" s="2128"/>
      <c r="H314" s="2128"/>
      <c r="I314" s="2128"/>
      <c r="J314" s="2128"/>
      <c r="K314" s="2128"/>
      <c r="L314" s="2128"/>
      <c r="M314" s="2128"/>
      <c r="N314" s="2128"/>
      <c r="O314" s="2128"/>
      <c r="P314" s="2128"/>
      <c r="Q314" s="2129"/>
    </row>
    <row r="315" spans="1:17" s="197" customFormat="1" ht="24.75" hidden="1" customHeight="1" x14ac:dyDescent="0.25">
      <c r="A315" s="168" t="s">
        <v>247</v>
      </c>
      <c r="B315" s="828">
        <v>18</v>
      </c>
      <c r="C315" s="1771">
        <v>73</v>
      </c>
      <c r="D315" s="1771">
        <v>53</v>
      </c>
      <c r="E315" s="1771">
        <v>38</v>
      </c>
      <c r="F315" s="1771">
        <v>7</v>
      </c>
      <c r="G315" s="1771">
        <v>0</v>
      </c>
      <c r="H315" s="1771">
        <v>16</v>
      </c>
      <c r="I315" s="352">
        <v>2895</v>
      </c>
      <c r="J315" s="1771">
        <v>253</v>
      </c>
      <c r="K315" s="1771">
        <v>27</v>
      </c>
      <c r="L315" s="1771">
        <v>832</v>
      </c>
      <c r="M315" s="1771">
        <v>344</v>
      </c>
      <c r="N315" s="1771">
        <v>16</v>
      </c>
      <c r="O315" s="1771">
        <v>135</v>
      </c>
      <c r="P315" s="1773">
        <v>90</v>
      </c>
      <c r="Q315" s="829">
        <f>SUM(B315:P315)</f>
        <v>4797</v>
      </c>
    </row>
    <row r="316" spans="1:17" s="197" customFormat="1" ht="24.75" hidden="1" customHeight="1" x14ac:dyDescent="0.25">
      <c r="A316" s="169" t="s">
        <v>244</v>
      </c>
      <c r="B316" s="830">
        <v>3</v>
      </c>
      <c r="C316" s="831">
        <v>1</v>
      </c>
      <c r="D316" s="831">
        <v>6</v>
      </c>
      <c r="E316" s="831">
        <v>1</v>
      </c>
      <c r="F316" s="831">
        <v>1</v>
      </c>
      <c r="G316" s="831">
        <v>0</v>
      </c>
      <c r="H316" s="831">
        <v>0</v>
      </c>
      <c r="I316" s="832">
        <v>99</v>
      </c>
      <c r="J316" s="831">
        <v>5</v>
      </c>
      <c r="K316" s="831">
        <v>0</v>
      </c>
      <c r="L316" s="831">
        <v>45</v>
      </c>
      <c r="M316" s="831">
        <v>9</v>
      </c>
      <c r="N316" s="831">
        <v>0</v>
      </c>
      <c r="O316" s="831">
        <v>2</v>
      </c>
      <c r="P316" s="833">
        <v>0</v>
      </c>
      <c r="Q316" s="834">
        <f>SUM(B316:P316)</f>
        <v>172</v>
      </c>
    </row>
    <row r="317" spans="1:17" s="197" customFormat="1" ht="27" hidden="1" customHeight="1" thickBot="1" x14ac:dyDescent="0.3">
      <c r="A317" s="91" t="s">
        <v>245</v>
      </c>
      <c r="B317" s="822">
        <f>SUM(B316/B315)</f>
        <v>0.16666666666666666</v>
      </c>
      <c r="C317" s="823">
        <f>SUM(C316/C315)</f>
        <v>1.3698630136986301E-2</v>
      </c>
      <c r="D317" s="823">
        <f>SUM(D316/D315)</f>
        <v>0.11320754716981132</v>
      </c>
      <c r="E317" s="823">
        <f>SUM(E316/E315)</f>
        <v>2.6315789473684209E-2</v>
      </c>
      <c r="F317" s="823">
        <f>SUM(F316/F315)</f>
        <v>0.14285714285714285</v>
      </c>
      <c r="G317" s="823">
        <v>0</v>
      </c>
      <c r="H317" s="823">
        <f t="shared" ref="H317:Q317" si="38">SUM(H316/H315)</f>
        <v>0</v>
      </c>
      <c r="I317" s="823">
        <f t="shared" si="38"/>
        <v>3.4196891191709843E-2</v>
      </c>
      <c r="J317" s="823">
        <f t="shared" si="38"/>
        <v>1.9762845849802372E-2</v>
      </c>
      <c r="K317" s="823">
        <f t="shared" si="38"/>
        <v>0</v>
      </c>
      <c r="L317" s="823">
        <f t="shared" si="38"/>
        <v>5.4086538461538464E-2</v>
      </c>
      <c r="M317" s="823">
        <f t="shared" si="38"/>
        <v>2.616279069767442E-2</v>
      </c>
      <c r="N317" s="823">
        <f t="shared" si="38"/>
        <v>0</v>
      </c>
      <c r="O317" s="823">
        <f t="shared" si="38"/>
        <v>1.4814814814814815E-2</v>
      </c>
      <c r="P317" s="835">
        <f t="shared" si="38"/>
        <v>0</v>
      </c>
      <c r="Q317" s="836">
        <f t="shared" si="38"/>
        <v>3.5855743172816347E-2</v>
      </c>
    </row>
    <row r="318" spans="1:17" s="197" customFormat="1" hidden="1" x14ac:dyDescent="0.25">
      <c r="A318" s="2204" t="s">
        <v>248</v>
      </c>
      <c r="B318" s="2204"/>
      <c r="C318" s="2204"/>
      <c r="D318" s="2204"/>
      <c r="E318" s="2204"/>
      <c r="F318" s="2204"/>
      <c r="G318" s="2204"/>
      <c r="H318" s="2204"/>
      <c r="I318" s="2204"/>
      <c r="J318" s="2204"/>
      <c r="K318" s="2204"/>
      <c r="L318" s="2204"/>
      <c r="M318" s="2204"/>
      <c r="N318" s="2204"/>
      <c r="O318" s="2204"/>
      <c r="P318" s="2204"/>
      <c r="Q318" s="2204"/>
    </row>
    <row r="319" spans="1:17" ht="15.75" hidden="1" thickBot="1" x14ac:dyDescent="0.3">
      <c r="A319" s="689"/>
      <c r="B319" s="324"/>
      <c r="C319" s="324"/>
      <c r="D319" s="324"/>
      <c r="E319" s="324"/>
      <c r="F319" s="324"/>
      <c r="G319" s="324"/>
      <c r="H319" s="902"/>
      <c r="I319" s="324"/>
      <c r="J319" s="324"/>
      <c r="K319" s="324"/>
      <c r="L319" s="324"/>
      <c r="M319" s="324"/>
      <c r="N319" s="324"/>
      <c r="O319" s="324"/>
      <c r="P319" s="324"/>
      <c r="Q319" s="690"/>
    </row>
    <row r="320" spans="1:17" s="197" customFormat="1" ht="17.25" hidden="1" customHeight="1" thickBot="1" x14ac:dyDescent="0.35">
      <c r="A320" s="2201" t="s">
        <v>254</v>
      </c>
      <c r="B320" s="2202"/>
      <c r="C320" s="2202"/>
      <c r="D320" s="2202"/>
      <c r="E320" s="2202"/>
      <c r="F320" s="2202"/>
      <c r="G320" s="2202"/>
      <c r="H320" s="2202"/>
      <c r="I320" s="2202"/>
      <c r="J320" s="2202"/>
      <c r="K320" s="2202"/>
      <c r="L320" s="2202"/>
      <c r="M320" s="2202"/>
      <c r="N320" s="2202"/>
      <c r="O320" s="2202"/>
      <c r="P320" s="2202"/>
      <c r="Q320" s="2203"/>
    </row>
    <row r="321" spans="1:17" s="197" customFormat="1" ht="24.75" hidden="1" customHeight="1" thickBot="1" x14ac:dyDescent="0.3">
      <c r="A321" s="2127" t="s">
        <v>231</v>
      </c>
      <c r="B321" s="2128"/>
      <c r="C321" s="2128"/>
      <c r="D321" s="2128"/>
      <c r="E321" s="2128"/>
      <c r="F321" s="2128"/>
      <c r="G321" s="2128"/>
      <c r="H321" s="2128"/>
      <c r="I321" s="2128"/>
      <c r="J321" s="2128"/>
      <c r="K321" s="2128"/>
      <c r="L321" s="2128"/>
      <c r="M321" s="2128"/>
      <c r="N321" s="2128"/>
      <c r="O321" s="2128"/>
      <c r="P321" s="2128"/>
      <c r="Q321" s="2129"/>
    </row>
    <row r="322" spans="1:17" s="197" customFormat="1" ht="24.75" hidden="1" customHeight="1" x14ac:dyDescent="0.25">
      <c r="A322" s="168" t="s">
        <v>255</v>
      </c>
      <c r="B322" s="344">
        <v>74</v>
      </c>
      <c r="C322" s="345">
        <v>458</v>
      </c>
      <c r="D322" s="345">
        <v>386</v>
      </c>
      <c r="E322" s="345">
        <v>188</v>
      </c>
      <c r="F322" s="345">
        <v>153</v>
      </c>
      <c r="G322" s="345">
        <v>0</v>
      </c>
      <c r="H322" s="345">
        <v>51</v>
      </c>
      <c r="I322" s="346">
        <v>14305</v>
      </c>
      <c r="J322" s="345">
        <v>728</v>
      </c>
      <c r="K322" s="345">
        <v>304</v>
      </c>
      <c r="L322" s="345">
        <v>4332</v>
      </c>
      <c r="M322" s="345">
        <v>1434</v>
      </c>
      <c r="N322" s="345">
        <v>73</v>
      </c>
      <c r="O322" s="345">
        <v>671</v>
      </c>
      <c r="P322" s="347">
        <v>513</v>
      </c>
      <c r="Q322" s="327">
        <f>SUM(B322:P322)</f>
        <v>23670</v>
      </c>
    </row>
    <row r="323" spans="1:17" s="197" customFormat="1" ht="20.25" hidden="1" customHeight="1" thickBot="1" x14ac:dyDescent="0.3">
      <c r="A323" s="91" t="s">
        <v>233</v>
      </c>
      <c r="B323" s="753">
        <f>SUM(B322/Q322)</f>
        <v>3.1263202365863964E-3</v>
      </c>
      <c r="C323" s="754">
        <f>SUM(C322/Q322)</f>
        <v>1.9349387410223913E-2</v>
      </c>
      <c r="D323" s="754">
        <f>SUM(D322/Q322)</f>
        <v>1.6307562315166876E-2</v>
      </c>
      <c r="E323" s="754">
        <f>SUM(E322/Q322)</f>
        <v>7.9425433037600343E-3</v>
      </c>
      <c r="F323" s="754">
        <f>SUM(F322/Q322)</f>
        <v>6.4638783269961976E-3</v>
      </c>
      <c r="G323" s="754">
        <f>SUM(G322/Q322)</f>
        <v>0</v>
      </c>
      <c r="H323" s="754">
        <f>SUM(H322/Q322)</f>
        <v>2.1546261089987325E-3</v>
      </c>
      <c r="I323" s="754">
        <v>0.60499999999999998</v>
      </c>
      <c r="J323" s="754">
        <f>SUM(J322/Q322)</f>
        <v>3.0756231516687792E-2</v>
      </c>
      <c r="K323" s="754">
        <f>SUM(K322/Q322)</f>
        <v>1.2843261512463034E-2</v>
      </c>
      <c r="L323" s="754">
        <f>SUM(L322/Q322)</f>
        <v>0.18301647655259823</v>
      </c>
      <c r="M323" s="754">
        <f>SUM(M322/Q322)</f>
        <v>6.0583016476552599E-2</v>
      </c>
      <c r="N323" s="754">
        <f>SUM(N322/Q322)</f>
        <v>3.0840726658217152E-3</v>
      </c>
      <c r="O323" s="754">
        <f>SUM(O322/Q322)</f>
        <v>2.834811998310097E-2</v>
      </c>
      <c r="P323" s="755">
        <f>SUM(P322/Q322)</f>
        <v>2.167300380228137E-2</v>
      </c>
      <c r="Q323" s="752">
        <f>SUM(B323:P323)</f>
        <v>1.000648500211238</v>
      </c>
    </row>
    <row r="324" spans="1:17" ht="17.25" hidden="1" customHeight="1" thickBot="1" x14ac:dyDescent="0.3">
      <c r="A324" s="756"/>
      <c r="B324" s="324"/>
      <c r="C324" s="324"/>
      <c r="D324" s="324"/>
      <c r="E324" s="324"/>
      <c r="F324" s="324"/>
      <c r="G324" s="324"/>
      <c r="H324" s="324"/>
      <c r="I324" s="324"/>
      <c r="J324" s="324"/>
      <c r="K324" s="324"/>
      <c r="L324" s="324"/>
      <c r="M324" s="324"/>
      <c r="N324" s="324"/>
      <c r="O324" s="324"/>
      <c r="P324" s="324"/>
      <c r="Q324" s="758"/>
    </row>
    <row r="325" spans="1:17" s="197" customFormat="1" ht="24.75" hidden="1" customHeight="1" thickBot="1" x14ac:dyDescent="0.3">
      <c r="A325" s="2127" t="s">
        <v>234</v>
      </c>
      <c r="B325" s="2128"/>
      <c r="C325" s="2128"/>
      <c r="D325" s="2128"/>
      <c r="E325" s="2128"/>
      <c r="F325" s="2128"/>
      <c r="G325" s="2128"/>
      <c r="H325" s="2128"/>
      <c r="I325" s="2128"/>
      <c r="J325" s="2128"/>
      <c r="K325" s="2128"/>
      <c r="L325" s="2128"/>
      <c r="M325" s="2128"/>
      <c r="N325" s="2128"/>
      <c r="O325" s="2128"/>
      <c r="P325" s="2128"/>
      <c r="Q325" s="2129"/>
    </row>
    <row r="326" spans="1:17" s="197" customFormat="1" ht="24.75" hidden="1" customHeight="1" x14ac:dyDescent="0.25">
      <c r="A326" s="168" t="s">
        <v>256</v>
      </c>
      <c r="B326" s="344">
        <v>15</v>
      </c>
      <c r="C326" s="345">
        <v>63</v>
      </c>
      <c r="D326" s="345">
        <v>48</v>
      </c>
      <c r="E326" s="345">
        <v>34</v>
      </c>
      <c r="F326" s="345">
        <v>25</v>
      </c>
      <c r="G326" s="345">
        <v>0</v>
      </c>
      <c r="H326" s="345">
        <v>7</v>
      </c>
      <c r="I326" s="346">
        <v>2705</v>
      </c>
      <c r="J326" s="345">
        <v>202</v>
      </c>
      <c r="K326" s="345">
        <v>28</v>
      </c>
      <c r="L326" s="345">
        <v>964</v>
      </c>
      <c r="M326" s="345">
        <v>284</v>
      </c>
      <c r="N326" s="345">
        <v>22</v>
      </c>
      <c r="O326" s="345">
        <v>117</v>
      </c>
      <c r="P326" s="347">
        <v>86</v>
      </c>
      <c r="Q326" s="327">
        <f>SUM(B326:P326)</f>
        <v>4600</v>
      </c>
    </row>
    <row r="327" spans="1:17" s="197" customFormat="1" ht="20.25" hidden="1" customHeight="1" thickBot="1" x14ac:dyDescent="0.3">
      <c r="A327" s="91" t="s">
        <v>236</v>
      </c>
      <c r="B327" s="753">
        <f>SUM(B326/Q326)</f>
        <v>3.2608695652173911E-3</v>
      </c>
      <c r="C327" s="754">
        <f>SUM(C326/Q326)</f>
        <v>1.3695652173913043E-2</v>
      </c>
      <c r="D327" s="754">
        <f>SUM(D326/Q326)</f>
        <v>1.0434782608695653E-2</v>
      </c>
      <c r="E327" s="754">
        <f>SUM(E326/Q326)</f>
        <v>7.391304347826087E-3</v>
      </c>
      <c r="F327" s="754">
        <f>SUM(F326/Q326)</f>
        <v>5.434782608695652E-3</v>
      </c>
      <c r="G327" s="754">
        <f>SUM(G326/Q326)</f>
        <v>0</v>
      </c>
      <c r="H327" s="754">
        <f>SUM(H326/Q326)</f>
        <v>1.5217391304347826E-3</v>
      </c>
      <c r="I327" s="754">
        <f>SUM(I326/Q326)</f>
        <v>0.58804347826086956</v>
      </c>
      <c r="J327" s="754">
        <f>SUM(J326/Q326)</f>
        <v>4.3913043478260867E-2</v>
      </c>
      <c r="K327" s="754">
        <f>SUM(K326/Q326)</f>
        <v>6.0869565217391303E-3</v>
      </c>
      <c r="L327" s="754">
        <f>SUM(L326/Q326)</f>
        <v>0.20956521739130435</v>
      </c>
      <c r="M327" s="754">
        <f>SUM(M326/Q326)</f>
        <v>6.1739130434782609E-2</v>
      </c>
      <c r="N327" s="754">
        <f>SUM(N326/Q326)</f>
        <v>4.7826086956521737E-3</v>
      </c>
      <c r="O327" s="754">
        <f>SUM(O326/Q326)</f>
        <v>2.5434782608695652E-2</v>
      </c>
      <c r="P327" s="755">
        <f>SUM(P326/Q326)</f>
        <v>1.8695652173913044E-2</v>
      </c>
      <c r="Q327" s="752">
        <f>SUM(B327:P327)</f>
        <v>1</v>
      </c>
    </row>
    <row r="328" spans="1:17" ht="17.25" hidden="1" customHeight="1" thickBot="1" x14ac:dyDescent="0.3">
      <c r="A328" s="756"/>
      <c r="B328" s="324"/>
      <c r="C328" s="324"/>
      <c r="D328" s="324"/>
      <c r="E328" s="324"/>
      <c r="F328" s="324"/>
      <c r="G328" s="324"/>
      <c r="H328" s="324"/>
      <c r="I328" s="324"/>
      <c r="J328" s="324"/>
      <c r="K328" s="324"/>
      <c r="L328" s="324"/>
      <c r="M328" s="324"/>
      <c r="N328" s="324"/>
      <c r="O328" s="324"/>
      <c r="P328" s="324"/>
      <c r="Q328" s="758"/>
    </row>
    <row r="329" spans="1:17" s="197" customFormat="1" ht="24.75" hidden="1" customHeight="1" thickBot="1" x14ac:dyDescent="0.3">
      <c r="A329" s="2127" t="s">
        <v>237</v>
      </c>
      <c r="B329" s="2133"/>
      <c r="C329" s="2133"/>
      <c r="D329" s="2133"/>
      <c r="E329" s="2133"/>
      <c r="F329" s="2133"/>
      <c r="G329" s="2133"/>
      <c r="H329" s="2133"/>
      <c r="I329" s="2133"/>
      <c r="J329" s="2133"/>
      <c r="K329" s="2133"/>
      <c r="L329" s="2133"/>
      <c r="M329" s="2133"/>
      <c r="N329" s="2133"/>
      <c r="O329" s="2133"/>
      <c r="P329" s="2133"/>
      <c r="Q329" s="2129"/>
    </row>
    <row r="330" spans="1:17" s="197" customFormat="1" ht="24.75" hidden="1" customHeight="1" x14ac:dyDescent="0.25">
      <c r="A330" s="168" t="s">
        <v>256</v>
      </c>
      <c r="B330" s="344">
        <v>15</v>
      </c>
      <c r="C330" s="345">
        <v>63</v>
      </c>
      <c r="D330" s="345">
        <v>48</v>
      </c>
      <c r="E330" s="345">
        <v>34</v>
      </c>
      <c r="F330" s="345">
        <v>25</v>
      </c>
      <c r="G330" s="345">
        <v>0</v>
      </c>
      <c r="H330" s="345">
        <v>7</v>
      </c>
      <c r="I330" s="346">
        <v>2705</v>
      </c>
      <c r="J330" s="345">
        <v>202</v>
      </c>
      <c r="K330" s="345">
        <v>28</v>
      </c>
      <c r="L330" s="345">
        <v>964</v>
      </c>
      <c r="M330" s="345">
        <v>284</v>
      </c>
      <c r="N330" s="345">
        <v>22</v>
      </c>
      <c r="O330" s="345">
        <v>117</v>
      </c>
      <c r="P330" s="347">
        <v>86</v>
      </c>
      <c r="Q330" s="327">
        <f>SUM(B330:P330)</f>
        <v>4600</v>
      </c>
    </row>
    <row r="331" spans="1:17" s="197" customFormat="1" ht="20.25" hidden="1" customHeight="1" x14ac:dyDescent="0.25">
      <c r="A331" s="169" t="s">
        <v>238</v>
      </c>
      <c r="B331" s="389">
        <v>0</v>
      </c>
      <c r="C331" s="390">
        <v>0</v>
      </c>
      <c r="D331" s="390">
        <v>0</v>
      </c>
      <c r="E331" s="390">
        <v>0</v>
      </c>
      <c r="F331" s="390">
        <v>0</v>
      </c>
      <c r="G331" s="390">
        <v>0</v>
      </c>
      <c r="H331" s="390">
        <v>0</v>
      </c>
      <c r="I331" s="391">
        <v>57</v>
      </c>
      <c r="J331" s="390">
        <v>5</v>
      </c>
      <c r="K331" s="390">
        <v>1</v>
      </c>
      <c r="L331" s="390">
        <v>58</v>
      </c>
      <c r="M331" s="390">
        <v>2</v>
      </c>
      <c r="N331" s="390">
        <v>2</v>
      </c>
      <c r="O331" s="390">
        <v>7</v>
      </c>
      <c r="P331" s="392">
        <v>8</v>
      </c>
      <c r="Q331" s="328">
        <f>SUM(B331:P331)</f>
        <v>140</v>
      </c>
    </row>
    <row r="332" spans="1:17" s="197" customFormat="1" ht="26.25" hidden="1" thickBot="1" x14ac:dyDescent="0.3">
      <c r="A332" s="91" t="s">
        <v>257</v>
      </c>
      <c r="B332" s="254">
        <f>B331/B326</f>
        <v>0</v>
      </c>
      <c r="C332" s="255">
        <f>C331/C326</f>
        <v>0</v>
      </c>
      <c r="D332" s="255">
        <f t="shared" ref="D332:P332" si="39">D331/D326</f>
        <v>0</v>
      </c>
      <c r="E332" s="255">
        <f t="shared" si="39"/>
        <v>0</v>
      </c>
      <c r="F332" s="255">
        <f t="shared" si="39"/>
        <v>0</v>
      </c>
      <c r="G332" s="255">
        <v>0</v>
      </c>
      <c r="H332" s="255">
        <f t="shared" si="39"/>
        <v>0</v>
      </c>
      <c r="I332" s="255">
        <f t="shared" si="39"/>
        <v>2.1072088724584104E-2</v>
      </c>
      <c r="J332" s="255">
        <f t="shared" si="39"/>
        <v>2.4752475247524754E-2</v>
      </c>
      <c r="K332" s="255">
        <f t="shared" si="39"/>
        <v>3.5714285714285712E-2</v>
      </c>
      <c r="L332" s="255">
        <f t="shared" si="39"/>
        <v>6.0165975103734441E-2</v>
      </c>
      <c r="M332" s="255">
        <f t="shared" si="39"/>
        <v>7.0422535211267607E-3</v>
      </c>
      <c r="N332" s="255">
        <f t="shared" si="39"/>
        <v>9.0909090909090912E-2</v>
      </c>
      <c r="O332" s="255">
        <f t="shared" si="39"/>
        <v>5.9829059829059832E-2</v>
      </c>
      <c r="P332" s="167">
        <f t="shared" si="39"/>
        <v>9.3023255813953487E-2</v>
      </c>
      <c r="Q332" s="329">
        <f>Q331/Q330</f>
        <v>3.0434782608695653E-2</v>
      </c>
    </row>
    <row r="333" spans="1:17" ht="15.75" hidden="1" customHeight="1" thickBot="1" x14ac:dyDescent="0.3">
      <c r="A333" s="756"/>
      <c r="B333" s="324"/>
      <c r="C333" s="324"/>
      <c r="D333" s="324"/>
      <c r="E333" s="324"/>
      <c r="F333" s="324"/>
      <c r="G333" s="324"/>
      <c r="H333" s="324"/>
      <c r="I333" s="324"/>
      <c r="J333" s="324"/>
      <c r="K333" s="324"/>
      <c r="L333" s="324"/>
      <c r="M333" s="324"/>
      <c r="N333" s="324"/>
      <c r="O333" s="324"/>
      <c r="P333" s="324"/>
      <c r="Q333" s="758"/>
    </row>
    <row r="334" spans="1:17" s="197" customFormat="1" ht="24.75" hidden="1" customHeight="1" thickBot="1" x14ac:dyDescent="0.3">
      <c r="A334" s="2127" t="s">
        <v>240</v>
      </c>
      <c r="B334" s="2128"/>
      <c r="C334" s="2128"/>
      <c r="D334" s="2128"/>
      <c r="E334" s="2128"/>
      <c r="F334" s="2128"/>
      <c r="G334" s="2128"/>
      <c r="H334" s="2128"/>
      <c r="I334" s="2128"/>
      <c r="J334" s="2128"/>
      <c r="K334" s="2128"/>
      <c r="L334" s="2128"/>
      <c r="M334" s="2128"/>
      <c r="N334" s="2128"/>
      <c r="O334" s="2128"/>
      <c r="P334" s="2128"/>
      <c r="Q334" s="2129"/>
    </row>
    <row r="335" spans="1:17" s="197" customFormat="1" ht="24.75" hidden="1" customHeight="1" x14ac:dyDescent="0.25">
      <c r="A335" s="168" t="s">
        <v>256</v>
      </c>
      <c r="B335" s="344">
        <v>15</v>
      </c>
      <c r="C335" s="345">
        <v>63</v>
      </c>
      <c r="D335" s="345">
        <v>48</v>
      </c>
      <c r="E335" s="345">
        <v>34</v>
      </c>
      <c r="F335" s="345">
        <v>25</v>
      </c>
      <c r="G335" s="345">
        <v>0</v>
      </c>
      <c r="H335" s="345">
        <v>7</v>
      </c>
      <c r="I335" s="346">
        <v>2705</v>
      </c>
      <c r="J335" s="345">
        <v>202</v>
      </c>
      <c r="K335" s="345">
        <v>28</v>
      </c>
      <c r="L335" s="345">
        <v>964</v>
      </c>
      <c r="M335" s="345">
        <v>284</v>
      </c>
      <c r="N335" s="345">
        <v>22</v>
      </c>
      <c r="O335" s="345">
        <v>117</v>
      </c>
      <c r="P335" s="347">
        <v>86</v>
      </c>
      <c r="Q335" s="327">
        <v>4600</v>
      </c>
    </row>
    <row r="336" spans="1:17" s="197" customFormat="1" ht="25.5" hidden="1" x14ac:dyDescent="0.25">
      <c r="A336" s="169" t="s">
        <v>241</v>
      </c>
      <c r="B336" s="389">
        <v>1</v>
      </c>
      <c r="C336" s="390">
        <v>2</v>
      </c>
      <c r="D336" s="390">
        <v>10</v>
      </c>
      <c r="E336" s="390">
        <v>8</v>
      </c>
      <c r="F336" s="390">
        <v>3</v>
      </c>
      <c r="G336" s="390">
        <v>0</v>
      </c>
      <c r="H336" s="390">
        <v>0</v>
      </c>
      <c r="I336" s="391">
        <v>248</v>
      </c>
      <c r="J336" s="390">
        <v>13</v>
      </c>
      <c r="K336" s="390">
        <v>2</v>
      </c>
      <c r="L336" s="390">
        <v>106</v>
      </c>
      <c r="M336" s="390">
        <v>26</v>
      </c>
      <c r="N336" s="390">
        <v>0</v>
      </c>
      <c r="O336" s="390">
        <v>10</v>
      </c>
      <c r="P336" s="392">
        <v>5</v>
      </c>
      <c r="Q336" s="328">
        <f>SUM(B336:P336)</f>
        <v>434</v>
      </c>
    </row>
    <row r="337" spans="1:17" s="197" customFormat="1" ht="26.25" hidden="1" thickBot="1" x14ac:dyDescent="0.3">
      <c r="A337" s="91" t="s">
        <v>258</v>
      </c>
      <c r="B337" s="254">
        <f>SUM(B336/B326)</f>
        <v>6.6666666666666666E-2</v>
      </c>
      <c r="C337" s="255">
        <f t="shared" ref="C337:P337" si="40">SUM(C336/C326)</f>
        <v>3.1746031746031744E-2</v>
      </c>
      <c r="D337" s="255">
        <f t="shared" si="40"/>
        <v>0.20833333333333334</v>
      </c>
      <c r="E337" s="255">
        <f t="shared" si="40"/>
        <v>0.23529411764705882</v>
      </c>
      <c r="F337" s="255">
        <f t="shared" si="40"/>
        <v>0.12</v>
      </c>
      <c r="G337" s="255">
        <v>0</v>
      </c>
      <c r="H337" s="255">
        <f t="shared" si="40"/>
        <v>0</v>
      </c>
      <c r="I337" s="255">
        <f t="shared" si="40"/>
        <v>9.1682070240295746E-2</v>
      </c>
      <c r="J337" s="255">
        <f t="shared" si="40"/>
        <v>6.4356435643564358E-2</v>
      </c>
      <c r="K337" s="255">
        <f t="shared" si="40"/>
        <v>7.1428571428571425E-2</v>
      </c>
      <c r="L337" s="255">
        <f t="shared" si="40"/>
        <v>0.10995850622406639</v>
      </c>
      <c r="M337" s="255">
        <f t="shared" si="40"/>
        <v>9.154929577464789E-2</v>
      </c>
      <c r="N337" s="255">
        <f t="shared" si="40"/>
        <v>0</v>
      </c>
      <c r="O337" s="255">
        <f t="shared" si="40"/>
        <v>8.5470085470085472E-2</v>
      </c>
      <c r="P337" s="167">
        <f t="shared" si="40"/>
        <v>5.8139534883720929E-2</v>
      </c>
      <c r="Q337" s="329">
        <f>SUM(Q336/Q330)</f>
        <v>9.4347826086956521E-2</v>
      </c>
    </row>
    <row r="338" spans="1:17" ht="15.75" hidden="1" customHeight="1" thickBot="1" x14ac:dyDescent="0.3">
      <c r="A338" s="756"/>
      <c r="B338" s="324"/>
      <c r="C338" s="324"/>
      <c r="D338" s="324"/>
      <c r="E338" s="324"/>
      <c r="F338" s="324"/>
      <c r="G338" s="324"/>
      <c r="H338" s="324"/>
      <c r="I338" s="324"/>
      <c r="J338" s="324"/>
      <c r="K338" s="324"/>
      <c r="L338" s="324"/>
      <c r="M338" s="324"/>
      <c r="N338" s="324"/>
      <c r="O338" s="324"/>
      <c r="P338" s="324"/>
      <c r="Q338" s="758"/>
    </row>
    <row r="339" spans="1:17" ht="24.75" hidden="1" customHeight="1" thickBot="1" x14ac:dyDescent="0.3">
      <c r="A339" s="2127" t="s">
        <v>243</v>
      </c>
      <c r="B339" s="2128"/>
      <c r="C339" s="2128"/>
      <c r="D339" s="2128"/>
      <c r="E339" s="2128"/>
      <c r="F339" s="2128"/>
      <c r="G339" s="2128"/>
      <c r="H339" s="2128"/>
      <c r="I339" s="2128"/>
      <c r="J339" s="2128"/>
      <c r="K339" s="2128"/>
      <c r="L339" s="2128"/>
      <c r="M339" s="2128"/>
      <c r="N339" s="2128"/>
      <c r="O339" s="2128"/>
      <c r="P339" s="2128"/>
      <c r="Q339" s="2129"/>
    </row>
    <row r="340" spans="1:17" ht="24.75" hidden="1" customHeight="1" x14ac:dyDescent="0.25">
      <c r="A340" s="168" t="s">
        <v>259</v>
      </c>
      <c r="B340" s="344">
        <v>15</v>
      </c>
      <c r="C340" s="345">
        <v>63</v>
      </c>
      <c r="D340" s="345">
        <v>48</v>
      </c>
      <c r="E340" s="345">
        <v>34</v>
      </c>
      <c r="F340" s="345">
        <v>25</v>
      </c>
      <c r="G340" s="345">
        <v>0</v>
      </c>
      <c r="H340" s="345">
        <v>7</v>
      </c>
      <c r="I340" s="346">
        <v>2705</v>
      </c>
      <c r="J340" s="345">
        <v>202</v>
      </c>
      <c r="K340" s="345">
        <v>28</v>
      </c>
      <c r="L340" s="345">
        <v>964</v>
      </c>
      <c r="M340" s="345">
        <v>284</v>
      </c>
      <c r="N340" s="345">
        <v>22</v>
      </c>
      <c r="O340" s="345">
        <v>117</v>
      </c>
      <c r="P340" s="347">
        <v>86</v>
      </c>
      <c r="Q340" s="327">
        <v>4600</v>
      </c>
    </row>
    <row r="341" spans="1:17" ht="25.5" hidden="1" x14ac:dyDescent="0.25">
      <c r="A341" s="169" t="s">
        <v>244</v>
      </c>
      <c r="B341" s="389">
        <v>0</v>
      </c>
      <c r="C341" s="390">
        <v>2</v>
      </c>
      <c r="D341" s="390">
        <v>1</v>
      </c>
      <c r="E341" s="390">
        <v>2</v>
      </c>
      <c r="F341" s="390">
        <v>1</v>
      </c>
      <c r="G341" s="390">
        <v>0</v>
      </c>
      <c r="H341" s="390">
        <v>0</v>
      </c>
      <c r="I341" s="391">
        <v>99</v>
      </c>
      <c r="J341" s="390">
        <v>4</v>
      </c>
      <c r="K341" s="390">
        <v>0</v>
      </c>
      <c r="L341" s="390">
        <v>49</v>
      </c>
      <c r="M341" s="390">
        <v>10</v>
      </c>
      <c r="N341" s="390">
        <v>2</v>
      </c>
      <c r="O341" s="390">
        <v>2</v>
      </c>
      <c r="P341" s="392">
        <v>4</v>
      </c>
      <c r="Q341" s="328">
        <f>SUM(B341:P341)</f>
        <v>176</v>
      </c>
    </row>
    <row r="342" spans="1:17" ht="26.25" hidden="1" thickBot="1" x14ac:dyDescent="0.3">
      <c r="A342" s="91" t="s">
        <v>260</v>
      </c>
      <c r="B342" s="254">
        <f>SUM(B341/B326)</f>
        <v>0</v>
      </c>
      <c r="C342" s="255">
        <f t="shared" ref="C342:P342" si="41">SUM(C341/C326)</f>
        <v>3.1746031746031744E-2</v>
      </c>
      <c r="D342" s="255">
        <f t="shared" si="41"/>
        <v>2.0833333333333332E-2</v>
      </c>
      <c r="E342" s="255">
        <f t="shared" si="41"/>
        <v>5.8823529411764705E-2</v>
      </c>
      <c r="F342" s="255">
        <f t="shared" si="41"/>
        <v>0.04</v>
      </c>
      <c r="G342" s="255">
        <v>0</v>
      </c>
      <c r="H342" s="255">
        <f t="shared" si="41"/>
        <v>0</v>
      </c>
      <c r="I342" s="255">
        <f t="shared" si="41"/>
        <v>3.6598890942698706E-2</v>
      </c>
      <c r="J342" s="255">
        <f t="shared" si="41"/>
        <v>1.9801980198019802E-2</v>
      </c>
      <c r="K342" s="255">
        <f t="shared" si="41"/>
        <v>0</v>
      </c>
      <c r="L342" s="255">
        <f t="shared" si="41"/>
        <v>5.0829875518672199E-2</v>
      </c>
      <c r="M342" s="255">
        <f t="shared" si="41"/>
        <v>3.5211267605633804E-2</v>
      </c>
      <c r="N342" s="255">
        <f t="shared" si="41"/>
        <v>9.0909090909090912E-2</v>
      </c>
      <c r="O342" s="255">
        <f t="shared" si="41"/>
        <v>1.7094017094017096E-2</v>
      </c>
      <c r="P342" s="167">
        <f t="shared" si="41"/>
        <v>4.6511627906976744E-2</v>
      </c>
      <c r="Q342" s="329">
        <f>SUM(Q341/Q330)</f>
        <v>3.826086956521739E-2</v>
      </c>
    </row>
    <row r="343" spans="1:17" ht="31.5" customHeight="1" x14ac:dyDescent="0.25">
      <c r="A343" s="2204" t="s">
        <v>248</v>
      </c>
      <c r="B343" s="2204"/>
      <c r="C343" s="2204"/>
      <c r="D343" s="2204"/>
      <c r="E343" s="2204"/>
      <c r="F343" s="2204"/>
      <c r="G343" s="2204"/>
      <c r="H343" s="2204"/>
      <c r="I343" s="2204"/>
      <c r="J343" s="2204"/>
      <c r="K343" s="2204"/>
      <c r="L343" s="2204"/>
      <c r="M343" s="2204"/>
      <c r="N343" s="2204"/>
      <c r="O343" s="2204"/>
      <c r="P343" s="2204"/>
      <c r="Q343" s="2204"/>
    </row>
  </sheetData>
  <sheetProtection algorithmName="SHA-512" hashValue="uBnR99DM8Qw0Mnf87XeOC7kC7Keh8gk/UjlCQF5IfMSpmOoqufnGnNE8ZMsC+lnJtNH7g4mEQlNfsUgjkzunLg==" saltValue="/5BiP4TngXof21HP5Gjchw==" spinCount="100000" sheet="1" objects="1" scenarios="1"/>
  <mergeCells count="91">
    <mergeCell ref="A46:Q46"/>
    <mergeCell ref="A26:Q26"/>
    <mergeCell ref="A28:Q28"/>
    <mergeCell ref="A32:Q32"/>
    <mergeCell ref="A36:Q36"/>
    <mergeCell ref="A41:Q41"/>
    <mergeCell ref="A70:Q70"/>
    <mergeCell ref="A50:Q50"/>
    <mergeCell ref="A52:Q52"/>
    <mergeCell ref="A56:Q56"/>
    <mergeCell ref="A60:Q60"/>
    <mergeCell ref="A65:Q65"/>
    <mergeCell ref="A94:Q94"/>
    <mergeCell ref="A74:Q74"/>
    <mergeCell ref="A76:Q76"/>
    <mergeCell ref="A80:Q80"/>
    <mergeCell ref="A84:Q84"/>
    <mergeCell ref="A89:Q89"/>
    <mergeCell ref="A22:Q22"/>
    <mergeCell ref="A2:Q2"/>
    <mergeCell ref="A4:Q4"/>
    <mergeCell ref="A8:Q8"/>
    <mergeCell ref="A12:Q12"/>
    <mergeCell ref="A17:Q17"/>
    <mergeCell ref="A283:Q283"/>
    <mergeCell ref="A288:Q288"/>
    <mergeCell ref="A292:Q292"/>
    <mergeCell ref="A122:Q122"/>
    <mergeCell ref="A124:Q124"/>
    <mergeCell ref="A128:Q128"/>
    <mergeCell ref="A132:Q132"/>
    <mergeCell ref="A137:Q137"/>
    <mergeCell ref="A233:Q233"/>
    <mergeCell ref="A238:Q238"/>
    <mergeCell ref="A266:Q266"/>
    <mergeCell ref="A194:Q194"/>
    <mergeCell ref="A196:Q196"/>
    <mergeCell ref="A200:Q200"/>
    <mergeCell ref="A209:Q209"/>
    <mergeCell ref="A214:Q214"/>
    <mergeCell ref="A204:Q204"/>
    <mergeCell ref="A228:Q228"/>
    <mergeCell ref="A1:Q1"/>
    <mergeCell ref="A268:Q268"/>
    <mergeCell ref="A270:Q270"/>
    <mergeCell ref="A218:Q218"/>
    <mergeCell ref="A220:Q220"/>
    <mergeCell ref="A224:Q224"/>
    <mergeCell ref="A142:Q142"/>
    <mergeCell ref="A170:Q170"/>
    <mergeCell ref="A172:Q172"/>
    <mergeCell ref="A176:Q176"/>
    <mergeCell ref="A180:Q180"/>
    <mergeCell ref="A185:Q185"/>
    <mergeCell ref="A190:Q190"/>
    <mergeCell ref="A146:Q146"/>
    <mergeCell ref="A274:Q274"/>
    <mergeCell ref="A278:Q278"/>
    <mergeCell ref="A242:Q242"/>
    <mergeCell ref="A244:Q244"/>
    <mergeCell ref="A248:Q248"/>
    <mergeCell ref="A252:Q252"/>
    <mergeCell ref="A257:Q257"/>
    <mergeCell ref="A262:Q262"/>
    <mergeCell ref="A267:Q267"/>
    <mergeCell ref="A343:Q343"/>
    <mergeCell ref="A320:Q320"/>
    <mergeCell ref="A325:Q325"/>
    <mergeCell ref="A329:Q329"/>
    <mergeCell ref="A334:Q334"/>
    <mergeCell ref="A339:Q339"/>
    <mergeCell ref="A321:Q321"/>
    <mergeCell ref="A318:Q318"/>
    <mergeCell ref="A293:Q293"/>
    <mergeCell ref="A309:Q309"/>
    <mergeCell ref="A314:Q314"/>
    <mergeCell ref="A294:Q294"/>
    <mergeCell ref="A300:Q300"/>
    <mergeCell ref="A304:Q304"/>
    <mergeCell ref="A296:Q296"/>
    <mergeCell ref="A148:Q148"/>
    <mergeCell ref="A152:Q152"/>
    <mergeCell ref="A156:Q156"/>
    <mergeCell ref="A161:Q161"/>
    <mergeCell ref="A166:Q166"/>
    <mergeCell ref="A118:Q118"/>
    <mergeCell ref="A98:Q98"/>
    <mergeCell ref="A100:Q100"/>
    <mergeCell ref="A104:Q104"/>
    <mergeCell ref="A108:Q108"/>
    <mergeCell ref="A113:Q113"/>
  </mergeCells>
  <printOptions horizontalCentered="1"/>
  <pageMargins left="0.2" right="0.2" top="0.81666666666666698" bottom="0.25" header="0.3" footer="0.25"/>
  <pageSetup scale="81" firstPageNumber="13" fitToHeight="0" orientation="landscape" useFirstPageNumber="1" r:id="rId1"/>
  <headerFooter>
    <oddHeader>&amp;L&amp;9
Semi-Annual Child Welfare Report&amp;C&amp;"-,Bold"&amp;14ARIZONA DEPARTMENT of CHILD SAFETY&amp;R&amp;9
July 1, 2021 through December 31, 2021</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9cbf2e1-6948-4be5-b552-8fb5a669319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4" ma:contentTypeDescription="Create a new document." ma:contentTypeScope="" ma:versionID="93f18a3493aa764eba11ffa3151cb4e8">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0063cc0529edc9efcad72c977c18082a"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element ref="ns3:_activity"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D4FB98-C2D0-4231-89B0-98BB234C2B4F}">
  <ds:schemaRefs>
    <ds:schemaRef ds:uri="http://purl.org/dc/terms/"/>
    <ds:schemaRef ds:uri="http://schemas.microsoft.com/office/2006/documentManagement/types"/>
    <ds:schemaRef ds:uri="e9cbf2e1-6948-4be5-b552-8fb5a669319f"/>
    <ds:schemaRef ds:uri="http://schemas.openxmlformats.org/package/2006/metadata/core-properties"/>
    <ds:schemaRef ds:uri="http://purl.org/dc/elements/1.1/"/>
    <ds:schemaRef ds:uri="http://schemas.microsoft.com/office/infopath/2007/PartnerControls"/>
    <ds:schemaRef ds:uri="428b4e48-e622-46cd-bf86-9b4c6683a51f"/>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B516C91-EF62-4023-85AF-18D1741057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4B8B4A-2B7B-4A8A-9320-3C38AECB2D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32</vt:i4>
      </vt:variant>
    </vt:vector>
  </HeadingPairs>
  <TitlesOfParts>
    <vt:vector size="63" baseType="lpstr">
      <vt:lpstr>TOC</vt:lpstr>
      <vt:lpstr>Exec Summary</vt:lpstr>
      <vt:lpstr>Semi-Annual Comparisons</vt:lpstr>
      <vt:lpstr>Reports of CAN</vt:lpstr>
      <vt:lpstr>Assigned Investigations</vt:lpstr>
      <vt:lpstr>Open Investigations</vt:lpstr>
      <vt:lpstr>Completed Investigations</vt:lpstr>
      <vt:lpstr>Safe Haven</vt:lpstr>
      <vt:lpstr>Entries</vt:lpstr>
      <vt:lpstr>OOH</vt:lpstr>
      <vt:lpstr>Case Mgt.</vt:lpstr>
      <vt:lpstr>Placement</vt:lpstr>
      <vt:lpstr>Exits</vt:lpstr>
      <vt:lpstr>Fatalities</vt:lpstr>
      <vt:lpstr>TPR</vt:lpstr>
      <vt:lpstr>Adoption-CP</vt:lpstr>
      <vt:lpstr>Adoption-Disruptions</vt:lpstr>
      <vt:lpstr>Adoption-Finalized</vt:lpstr>
      <vt:lpstr>Caseloads</vt:lpstr>
      <vt:lpstr>DCS Specialists</vt:lpstr>
      <vt:lpstr>Expenditures</vt:lpstr>
      <vt:lpstr>Training and Dependencies</vt:lpstr>
      <vt:lpstr>Title IV-E Waiver</vt:lpstr>
      <vt:lpstr>Faith-Based</vt:lpstr>
      <vt:lpstr>Runaways</vt:lpstr>
      <vt:lpstr>Missing Child</vt:lpstr>
      <vt:lpstr>SEN</vt:lpstr>
      <vt:lpstr>Best Interest Determination</vt:lpstr>
      <vt:lpstr>Metric Definition</vt:lpstr>
      <vt:lpstr>Metric Change Log</vt:lpstr>
      <vt:lpstr>DATA LIST</vt:lpstr>
      <vt:lpstr>'Semi-Annual Comparisons'!_ftn1</vt:lpstr>
      <vt:lpstr>'Semi-Annual Comparisons'!_ftn2</vt:lpstr>
      <vt:lpstr>'Semi-Annual Comparisons'!_ftnref1</vt:lpstr>
      <vt:lpstr>'Semi-Annual Comparisons'!_ftnref2</vt:lpstr>
      <vt:lpstr>'Adoption-CP'!Print_Area</vt:lpstr>
      <vt:lpstr>'Adoption-Disruptions'!Print_Area</vt:lpstr>
      <vt:lpstr>'Adoption-Finalized'!Print_Area</vt:lpstr>
      <vt:lpstr>'Assigned Investigations'!Print_Area</vt:lpstr>
      <vt:lpstr>'Best Interest Determination'!Print_Area</vt:lpstr>
      <vt:lpstr>'Case Mgt.'!Print_Area</vt:lpstr>
      <vt:lpstr>Caseloads!Print_Area</vt:lpstr>
      <vt:lpstr>'Completed Investigations'!Print_Area</vt:lpstr>
      <vt:lpstr>'DCS Specialists'!Print_Area</vt:lpstr>
      <vt:lpstr>Entries!Print_Area</vt:lpstr>
      <vt:lpstr>'Exec Summary'!Print_Area</vt:lpstr>
      <vt:lpstr>Exits!Print_Area</vt:lpstr>
      <vt:lpstr>Expenditures!Print_Area</vt:lpstr>
      <vt:lpstr>Fatalities!Print_Area</vt:lpstr>
      <vt:lpstr>OOH!Print_Area</vt:lpstr>
      <vt:lpstr>'Open Investigations'!Print_Area</vt:lpstr>
      <vt:lpstr>Placement!Print_Area</vt:lpstr>
      <vt:lpstr>'Reports of CAN'!Print_Area</vt:lpstr>
      <vt:lpstr>'Safe Haven'!Print_Area</vt:lpstr>
      <vt:lpstr>'Semi-Annual Comparisons'!Print_Area</vt:lpstr>
      <vt:lpstr>TOC!Print_Area</vt:lpstr>
      <vt:lpstr>TPR!Print_Area</vt:lpstr>
      <vt:lpstr>'Training and Dependencies'!Print_Area</vt:lpstr>
      <vt:lpstr>'Completed Investigations'!Print_Titles</vt:lpstr>
      <vt:lpstr>Entries!Print_Titles</vt:lpstr>
      <vt:lpstr>Placement!Print_Titles</vt:lpstr>
      <vt:lpstr>'Training and Dependencies'!Print_Titles</vt:lpstr>
      <vt:lpstr>'Reports of CAN'!Reports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2023-03-31T17:03:15Z</cp:lastPrinted>
  <dcterms:created xsi:type="dcterms:W3CDTF">2014-09-23T09:06:36Z</dcterms:created>
  <dcterms:modified xsi:type="dcterms:W3CDTF">2024-04-29T14:00:17Z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